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FDD02057-FD74-4719-8107-021512E42E6C}" xr6:coauthVersionLast="46" xr6:coauthVersionMax="46" xr10:uidLastSave="{00000000-0000-0000-0000-000000000000}"/>
  <bookViews>
    <workbookView xWindow="630" yWindow="66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29" sheetId="81" state="hidden" r:id="rId55"/>
    <sheet name="Balance Summary" sheetId="82" r:id="rId56"/>
  </sheets>
  <externalReferences>
    <externalReference r:id="rId57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Lookup!$A$1:$BV$8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"03304607806909007007804105406903605007512408806908207007809310206807907707006207504805205912513207706608809408107006505312912809512112110611810611710207306608707408209507808206507010010011609710305512513210211311411411909812110107207106707409306508008"</definedName>
    <definedName name="ENG_BI_EXEC_CMD_ARGS_2" hidden="1">"40720620740480520591251321021131141141190981211010720710850920780820650701001001160971031301231041191151051270981171060680700850650920920870830870690620870670860700770670590580590580560510640490590640490640640590540600600510540590540550510680560550500"</definedName>
    <definedName name="ENG_BI_EXEC_CMD_ARGS_3" hidden="1">"68051049059059054058051068059051059064050058055059053060051068056054055068050051059059058062059058059053063054058052063049057062059059061054059059050060055051052064049059066059058057126124099112121103108114106077065087072068084068073066101119134123099"</definedName>
    <definedName name="ENG_BI_EXEC_CMD_ARGS_4" hidden="1">"117118099112105103070067076087066067077067085094080073066053134132095116122099109109099069072067089072068076088072080083085087074082070078086069083126124083082072074082078075081065091066078088061053130"</definedName>
    <definedName name="ENG_BI_GEN_LIC" hidden="1">"0"</definedName>
    <definedName name="ENG_BI_GEN_LIC_WS" hidden="1">"False"</definedName>
    <definedName name="ENG_BI_LANG_CODE" hidden="1">"en"</definedName>
    <definedName name="ENG_BI_LBI" hidden="1">"MZTNW3RRJ8"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"122;88;81;27;65;38;13;137;42;43;92;186;86;110;109;172;266;108;30;163;178;137;93;33;214;199;225;125;269;107;48;152"</definedName>
    <definedName name="ENG_BI_TLA2" hidden="1">"186;227;111;45;254;18;92;102;152;93;228;137;60;39;104;106;231;126;11;142;116;247;136;15;85;97;36;43;165;116;54;120"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F015_20141113_16_18_11_1818.xls"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F006_20210118_13_35_27_3535.xls"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F006"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BS'!$A$1:$E$336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Sheet1!$A$1:$BT$78</definedName>
    <definedName name="RawData" localSheetId="49">Sheet4!$A$1:$C$1146</definedName>
    <definedName name="RawData" localSheetId="50">Sheet5!$A$1:$C$238</definedName>
    <definedName name="RawData" localSheetId="51">Sheet6!$A$1:$C$238</definedName>
    <definedName name="RawData" localSheetId="52">Sheet7!$A$1:$F$9</definedName>
    <definedName name="RawData" localSheetId="2">Transactions!$A$1:$S$604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"F006"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F006"</definedName>
    <definedName name="SV_REPOSCODE">""</definedName>
    <definedName name="SV_SOLUTION_ID">"33"</definedName>
    <definedName name="SV_TENANT_CODE">"F006"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8"/>
  </pivotCaches>
</workbook>
</file>

<file path=xl/calcChain.xml><?xml version="1.0" encoding="utf-8"?>
<calcChain xmlns="http://schemas.openxmlformats.org/spreadsheetml/2006/main">
  <c r="BV101" i="4" l="1"/>
  <c r="BU101" i="4"/>
  <c r="C101" i="4"/>
  <c r="B101" i="4"/>
  <c r="BV100" i="4"/>
  <c r="BU100" i="4"/>
  <c r="Q100" i="4"/>
  <c r="P100" i="4"/>
  <c r="G100" i="4"/>
  <c r="F100" i="4"/>
  <c r="E100" i="4"/>
  <c r="D100" i="4"/>
  <c r="C100" i="4"/>
  <c r="B100" i="4"/>
  <c r="BV99" i="4"/>
  <c r="BU99" i="4"/>
  <c r="Q99" i="4"/>
  <c r="P99" i="4"/>
  <c r="H99" i="4"/>
  <c r="G99" i="4"/>
  <c r="F99" i="4"/>
  <c r="E99" i="4"/>
  <c r="D99" i="4"/>
  <c r="C99" i="4"/>
  <c r="B99" i="4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E76" i="1"/>
  <c r="E77" i="1"/>
  <c r="E78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D77" i="1"/>
  <c r="D78" i="1"/>
  <c r="BV96" i="4"/>
  <c r="BU96" i="4"/>
  <c r="B96" i="4"/>
  <c r="C96" i="4" s="1"/>
  <c r="A349" i="78"/>
  <c r="O349" i="78" s="1"/>
  <c r="A350" i="78"/>
  <c r="O350" i="78" s="1"/>
  <c r="A351" i="78"/>
  <c r="O351" i="78" s="1"/>
  <c r="A352" i="78"/>
  <c r="O352" i="78" s="1"/>
  <c r="A353" i="78"/>
  <c r="O353" i="78" s="1"/>
  <c r="A354" i="78"/>
  <c r="O354" i="78" s="1"/>
  <c r="A355" i="78"/>
  <c r="O355" i="78" s="1"/>
  <c r="A356" i="78"/>
  <c r="O356" i="78" s="1"/>
  <c r="A357" i="78"/>
  <c r="O357" i="78" s="1"/>
  <c r="A358" i="78"/>
  <c r="O358" i="78" s="1"/>
  <c r="A359" i="78"/>
  <c r="O359" i="78" s="1"/>
  <c r="A360" i="78"/>
  <c r="O360" i="78" s="1"/>
  <c r="A361" i="78"/>
  <c r="O361" i="78" s="1"/>
  <c r="A362" i="78"/>
  <c r="A363" i="78"/>
  <c r="A364" i="78"/>
  <c r="A365" i="78"/>
  <c r="O365" i="78" s="1"/>
  <c r="A366" i="78"/>
  <c r="A367" i="78"/>
  <c r="A368" i="78"/>
  <c r="A369" i="78"/>
  <c r="O369" i="78" s="1"/>
  <c r="A370" i="78"/>
  <c r="A371" i="78"/>
  <c r="A372" i="78"/>
  <c r="A373" i="78"/>
  <c r="O373" i="78" s="1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8" i="78"/>
  <c r="B158" i="78" s="1"/>
  <c r="A159" i="78"/>
  <c r="O159" i="78" s="1"/>
  <c r="A160" i="78"/>
  <c r="B160" i="78" s="1"/>
  <c r="A161" i="78"/>
  <c r="A162" i="78"/>
  <c r="B162" i="78" s="1"/>
  <c r="A163" i="78"/>
  <c r="O163" i="78" s="1"/>
  <c r="A164" i="78"/>
  <c r="B164" i="78" s="1"/>
  <c r="A165" i="78"/>
  <c r="A166" i="78"/>
  <c r="B166" i="78" s="1"/>
  <c r="A167" i="78"/>
  <c r="O167" i="78" s="1"/>
  <c r="A168" i="78"/>
  <c r="A169" i="78"/>
  <c r="A170" i="78"/>
  <c r="B170" i="78" s="1"/>
  <c r="A171" i="78"/>
  <c r="O171" i="78" s="1"/>
  <c r="A172" i="78"/>
  <c r="A173" i="78"/>
  <c r="A174" i="78"/>
  <c r="B174" i="78" s="1"/>
  <c r="A175" i="78"/>
  <c r="O175" i="78" s="1"/>
  <c r="A176" i="78"/>
  <c r="B176" i="78" s="1"/>
  <c r="A177" i="78"/>
  <c r="A178" i="78"/>
  <c r="O178" i="78" s="1"/>
  <c r="A179" i="78"/>
  <c r="B179" i="78" s="1"/>
  <c r="A180" i="78"/>
  <c r="A181" i="78"/>
  <c r="A182" i="78"/>
  <c r="O182" i="78" s="1"/>
  <c r="A183" i="78"/>
  <c r="B183" i="78" s="1"/>
  <c r="A184" i="78"/>
  <c r="A185" i="78"/>
  <c r="A186" i="78"/>
  <c r="O186" i="78" s="1"/>
  <c r="A187" i="78"/>
  <c r="B187" i="78" s="1"/>
  <c r="A188" i="78"/>
  <c r="B188" i="78" s="1"/>
  <c r="A189" i="78"/>
  <c r="A190" i="78"/>
  <c r="O190" i="78" s="1"/>
  <c r="A191" i="78"/>
  <c r="O191" i="78" s="1"/>
  <c r="A192" i="78"/>
  <c r="A193" i="78"/>
  <c r="A194" i="78"/>
  <c r="B194" i="78" s="1"/>
  <c r="A195" i="78"/>
  <c r="O195" i="78" s="1"/>
  <c r="A196" i="78"/>
  <c r="O196" i="78" s="1"/>
  <c r="A197" i="78"/>
  <c r="B197" i="78" s="1"/>
  <c r="A198" i="78"/>
  <c r="B198" i="78" s="1"/>
  <c r="A199" i="78"/>
  <c r="O199" i="78" s="1"/>
  <c r="A200" i="78"/>
  <c r="B200" i="78" s="1"/>
  <c r="A201" i="78"/>
  <c r="O201" i="78" s="1"/>
  <c r="A202" i="78"/>
  <c r="O202" i="78" s="1"/>
  <c r="A203" i="78"/>
  <c r="O203" i="78" s="1"/>
  <c r="A204" i="78"/>
  <c r="A205" i="78"/>
  <c r="O205" i="78" s="1"/>
  <c r="A206" i="78"/>
  <c r="O206" i="78" s="1"/>
  <c r="A207" i="78"/>
  <c r="O207" i="78" s="1"/>
  <c r="A208" i="78"/>
  <c r="A209" i="78"/>
  <c r="O209" i="78" s="1"/>
  <c r="A210" i="78"/>
  <c r="O210" i="78" s="1"/>
  <c r="A211" i="78"/>
  <c r="O211" i="78" s="1"/>
  <c r="A212" i="78"/>
  <c r="O212" i="78" s="1"/>
  <c r="A213" i="78"/>
  <c r="O213" i="78" s="1"/>
  <c r="A214" i="78"/>
  <c r="O214" i="78" s="1"/>
  <c r="A215" i="78"/>
  <c r="O215" i="78" s="1"/>
  <c r="B204" i="78"/>
  <c r="O204" i="78"/>
  <c r="B208" i="78"/>
  <c r="O208" i="78"/>
  <c r="B192" i="78"/>
  <c r="O192" i="78"/>
  <c r="B193" i="78"/>
  <c r="O193" i="78"/>
  <c r="B196" i="78"/>
  <c r="B177" i="78"/>
  <c r="O177" i="78"/>
  <c r="O179" i="78"/>
  <c r="B180" i="78"/>
  <c r="O180" i="78"/>
  <c r="B181" i="78"/>
  <c r="O181" i="78"/>
  <c r="B184" i="78"/>
  <c r="O184" i="78"/>
  <c r="B185" i="78"/>
  <c r="O185" i="78"/>
  <c r="O187" i="78"/>
  <c r="B189" i="78"/>
  <c r="O189" i="78"/>
  <c r="O158" i="78"/>
  <c r="B159" i="78"/>
  <c r="O160" i="78"/>
  <c r="B161" i="78"/>
  <c r="O161" i="78"/>
  <c r="O162" i="78"/>
  <c r="B163" i="78"/>
  <c r="B165" i="78"/>
  <c r="O165" i="78"/>
  <c r="O166" i="78"/>
  <c r="B168" i="78"/>
  <c r="O168" i="78"/>
  <c r="B169" i="78"/>
  <c r="O169" i="78"/>
  <c r="B171" i="78"/>
  <c r="B172" i="78"/>
  <c r="O172" i="78"/>
  <c r="B173" i="78"/>
  <c r="O173" i="78"/>
  <c r="O174" i="78"/>
  <c r="B175" i="78"/>
  <c r="A1193" i="79"/>
  <c r="C1193" i="79" s="1"/>
  <c r="A1194" i="79"/>
  <c r="C1194" i="79" s="1"/>
  <c r="A1195" i="79"/>
  <c r="C1195" i="79" s="1"/>
  <c r="A1196" i="79"/>
  <c r="A1197" i="79"/>
  <c r="C1197" i="79" s="1"/>
  <c r="A1198" i="79"/>
  <c r="A1199" i="79"/>
  <c r="C1199" i="79" s="1"/>
  <c r="A1200" i="79"/>
  <c r="A1201" i="79"/>
  <c r="C1201" i="79" s="1"/>
  <c r="A1202" i="79"/>
  <c r="A1203" i="79"/>
  <c r="C1203" i="79" s="1"/>
  <c r="A1204" i="79"/>
  <c r="A1205" i="79"/>
  <c r="C1205" i="79" s="1"/>
  <c r="A1206" i="79"/>
  <c r="A1207" i="79"/>
  <c r="C1207" i="79" s="1"/>
  <c r="A1208" i="79"/>
  <c r="A1209" i="79"/>
  <c r="C1209" i="79" s="1"/>
  <c r="A1210" i="79"/>
  <c r="A1211" i="79"/>
  <c r="C1211" i="79" s="1"/>
  <c r="A1212" i="79"/>
  <c r="A1213" i="79"/>
  <c r="C1213" i="79" s="1"/>
  <c r="A1181" i="79"/>
  <c r="A1182" i="79"/>
  <c r="A1183" i="79"/>
  <c r="C1183" i="79" s="1"/>
  <c r="A1184" i="79"/>
  <c r="C1184" i="79" s="1"/>
  <c r="A1185" i="79"/>
  <c r="A1186" i="79"/>
  <c r="A1187" i="79"/>
  <c r="A1188" i="79"/>
  <c r="A1189" i="79"/>
  <c r="A1190" i="79"/>
  <c r="C1190" i="79" s="1"/>
  <c r="A1191" i="79"/>
  <c r="A1192" i="79"/>
  <c r="C1192" i="79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Q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362" i="78"/>
  <c r="O363" i="78"/>
  <c r="O364" i="78"/>
  <c r="O366" i="78"/>
  <c r="O367" i="78"/>
  <c r="O368" i="78"/>
  <c r="O370" i="78"/>
  <c r="O371" i="78"/>
  <c r="O372" i="78"/>
  <c r="A348" i="78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BV13" i="4"/>
  <c r="BU13" i="4"/>
  <c r="B13" i="4"/>
  <c r="C13" i="4" s="1"/>
  <c r="BV12" i="4"/>
  <c r="BU12" i="4"/>
  <c r="B12" i="4"/>
  <c r="C12" i="4" s="1"/>
  <c r="BV11" i="4"/>
  <c r="BU11" i="4"/>
  <c r="B11" i="4"/>
  <c r="C11" i="4" s="1"/>
  <c r="BV10" i="4"/>
  <c r="BU10" i="4"/>
  <c r="B10" i="4"/>
  <c r="C10" i="4" s="1"/>
  <c r="BV9" i="4"/>
  <c r="BU9" i="4"/>
  <c r="B9" i="4"/>
  <c r="C9" i="4" s="1"/>
  <c r="D4" i="79"/>
  <c r="A3" i="78"/>
  <c r="E2" i="77"/>
  <c r="E3" i="77" s="1"/>
  <c r="F3" i="77" s="1"/>
  <c r="O170" i="78" l="1"/>
  <c r="B167" i="78"/>
  <c r="F101" i="4"/>
  <c r="I99" i="4"/>
  <c r="H100" i="4"/>
  <c r="G101" i="4"/>
  <c r="J99" i="4"/>
  <c r="I100" i="4"/>
  <c r="H101" i="4"/>
  <c r="K99" i="4"/>
  <c r="J100" i="4"/>
  <c r="I101" i="4"/>
  <c r="P101" i="4"/>
  <c r="L99" i="4"/>
  <c r="K100" i="4"/>
  <c r="J101" i="4"/>
  <c r="Q101" i="4"/>
  <c r="M99" i="4"/>
  <c r="L100" i="4"/>
  <c r="K101" i="4"/>
  <c r="N99" i="4"/>
  <c r="M100" i="4"/>
  <c r="L101" i="4"/>
  <c r="E101" i="4"/>
  <c r="O99" i="4"/>
  <c r="N100" i="4"/>
  <c r="M101" i="4"/>
  <c r="O101" i="4"/>
  <c r="D101" i="4"/>
  <c r="O100" i="4"/>
  <c r="N101" i="4"/>
  <c r="B212" i="78"/>
  <c r="O164" i="78"/>
  <c r="O188" i="78"/>
  <c r="O176" i="78"/>
  <c r="O200" i="78"/>
  <c r="B191" i="78"/>
  <c r="M96" i="4"/>
  <c r="E96" i="4"/>
  <c r="P96" i="4"/>
  <c r="H96" i="4"/>
  <c r="Q96" i="4"/>
  <c r="I96" i="4"/>
  <c r="L96" i="4"/>
  <c r="D96" i="4"/>
  <c r="O197" i="78"/>
  <c r="B199" i="78"/>
  <c r="O194" i="78"/>
  <c r="O183" i="78"/>
  <c r="B195" i="78"/>
  <c r="B213" i="78"/>
  <c r="B209" i="78"/>
  <c r="B205" i="78"/>
  <c r="B215" i="78"/>
  <c r="B210" i="78"/>
  <c r="B207" i="78"/>
  <c r="B202" i="78"/>
  <c r="O198" i="78"/>
  <c r="F96" i="4"/>
  <c r="J96" i="4"/>
  <c r="N96" i="4"/>
  <c r="G96" i="4"/>
  <c r="K96" i="4"/>
  <c r="O96" i="4"/>
  <c r="B190" i="78"/>
  <c r="B186" i="78"/>
  <c r="B182" i="78"/>
  <c r="B178" i="78"/>
  <c r="B214" i="78"/>
  <c r="B211" i="78"/>
  <c r="B206" i="78"/>
  <c r="B203" i="78"/>
  <c r="B201" i="78"/>
  <c r="O348" i="78"/>
  <c r="C348" i="78"/>
  <c r="D348" i="78"/>
  <c r="K1191" i="79"/>
  <c r="I1191" i="79"/>
  <c r="E1191" i="79"/>
  <c r="J1191" i="79"/>
  <c r="F1191" i="79"/>
  <c r="D1191" i="79"/>
  <c r="K1189" i="79"/>
  <c r="I1189" i="79"/>
  <c r="E1189" i="79"/>
  <c r="J1189" i="79"/>
  <c r="L1189" i="79" s="1"/>
  <c r="F1189" i="79"/>
  <c r="D1189" i="79"/>
  <c r="K1187" i="79"/>
  <c r="I1187" i="79"/>
  <c r="E1187" i="79"/>
  <c r="J1187" i="79"/>
  <c r="F1187" i="79"/>
  <c r="D1187" i="79"/>
  <c r="K1185" i="79"/>
  <c r="I1185" i="79"/>
  <c r="E1185" i="79"/>
  <c r="J1185" i="79"/>
  <c r="L1185" i="79" s="1"/>
  <c r="F1185" i="79"/>
  <c r="D1185" i="79"/>
  <c r="K1181" i="79"/>
  <c r="I1181" i="79"/>
  <c r="E1181" i="79"/>
  <c r="J1181" i="79"/>
  <c r="F1181" i="79"/>
  <c r="D1181" i="79"/>
  <c r="J1212" i="79"/>
  <c r="L1212" i="79" s="1"/>
  <c r="F1212" i="79"/>
  <c r="D1212" i="79"/>
  <c r="K1212" i="79"/>
  <c r="I1212" i="79"/>
  <c r="E1212" i="79"/>
  <c r="J1210" i="79"/>
  <c r="F1210" i="79"/>
  <c r="D1210" i="79"/>
  <c r="K1210" i="79"/>
  <c r="I1210" i="79"/>
  <c r="E1210" i="79"/>
  <c r="J1208" i="79"/>
  <c r="L1208" i="79" s="1"/>
  <c r="F1208" i="79"/>
  <c r="D1208" i="79"/>
  <c r="K1208" i="79"/>
  <c r="I1208" i="79"/>
  <c r="E1208" i="79"/>
  <c r="J1206" i="79"/>
  <c r="F1206" i="79"/>
  <c r="D1206" i="79"/>
  <c r="K1206" i="79"/>
  <c r="I1206" i="79"/>
  <c r="E1206" i="79"/>
  <c r="J1204" i="79"/>
  <c r="L1204" i="79" s="1"/>
  <c r="F1204" i="79"/>
  <c r="D1204" i="79"/>
  <c r="K1204" i="79"/>
  <c r="I1204" i="79"/>
  <c r="E1204" i="79"/>
  <c r="K1202" i="79"/>
  <c r="I1202" i="79"/>
  <c r="E1202" i="79"/>
  <c r="J1202" i="79"/>
  <c r="F1202" i="79"/>
  <c r="D1202" i="79"/>
  <c r="K1200" i="79"/>
  <c r="L1200" i="79" s="1"/>
  <c r="I1200" i="79"/>
  <c r="E1200" i="79"/>
  <c r="J1200" i="79"/>
  <c r="F1200" i="79"/>
  <c r="D1200" i="79"/>
  <c r="K1198" i="79"/>
  <c r="I1198" i="79"/>
  <c r="E1198" i="79"/>
  <c r="J1198" i="79"/>
  <c r="F1198" i="79"/>
  <c r="D1198" i="79"/>
  <c r="K1196" i="79"/>
  <c r="I1196" i="79"/>
  <c r="E1196" i="79"/>
  <c r="J1196" i="79"/>
  <c r="F1196" i="79"/>
  <c r="D1196" i="79"/>
  <c r="D214" i="78"/>
  <c r="C214" i="78"/>
  <c r="D212" i="78"/>
  <c r="C212" i="78"/>
  <c r="D210" i="78"/>
  <c r="C210" i="78"/>
  <c r="D208" i="78"/>
  <c r="C208" i="78"/>
  <c r="D200" i="78"/>
  <c r="C200" i="78"/>
  <c r="D198" i="78"/>
  <c r="C198" i="78"/>
  <c r="D194" i="78"/>
  <c r="C194" i="78"/>
  <c r="D192" i="78"/>
  <c r="C192" i="78"/>
  <c r="D186" i="78"/>
  <c r="C186" i="78"/>
  <c r="D184" i="78"/>
  <c r="C184" i="78"/>
  <c r="D182" i="78"/>
  <c r="C182" i="78"/>
  <c r="D180" i="78"/>
  <c r="C180" i="78"/>
  <c r="D178" i="78"/>
  <c r="C178" i="78"/>
  <c r="D176" i="78"/>
  <c r="C176" i="78"/>
  <c r="D174" i="78"/>
  <c r="C174" i="78"/>
  <c r="D172" i="78"/>
  <c r="C172" i="78"/>
  <c r="D170" i="78"/>
  <c r="C170" i="78"/>
  <c r="D168" i="78"/>
  <c r="C168" i="78"/>
  <c r="D166" i="78"/>
  <c r="C166" i="78"/>
  <c r="D160" i="78"/>
  <c r="C160" i="78"/>
  <c r="D158" i="78"/>
  <c r="C158" i="78"/>
  <c r="D154" i="78"/>
  <c r="C154" i="78"/>
  <c r="D152" i="78"/>
  <c r="C152" i="78"/>
  <c r="D146" i="78"/>
  <c r="C146" i="78"/>
  <c r="C373" i="78"/>
  <c r="D373" i="78"/>
  <c r="C371" i="78"/>
  <c r="D371" i="78"/>
  <c r="C369" i="78"/>
  <c r="D369" i="78"/>
  <c r="C367" i="78"/>
  <c r="D367" i="78"/>
  <c r="C365" i="78"/>
  <c r="D365" i="78"/>
  <c r="C363" i="78"/>
  <c r="D363" i="78"/>
  <c r="C361" i="78"/>
  <c r="D361" i="78"/>
  <c r="C359" i="78"/>
  <c r="D359" i="78"/>
  <c r="C355" i="78"/>
  <c r="D355" i="78"/>
  <c r="C353" i="78"/>
  <c r="D353" i="78"/>
  <c r="C351" i="78"/>
  <c r="D351" i="78"/>
  <c r="C1191" i="79"/>
  <c r="C1189" i="79"/>
  <c r="C1187" i="79"/>
  <c r="C1185" i="79"/>
  <c r="C1181" i="79"/>
  <c r="K1188" i="79"/>
  <c r="I1188" i="79"/>
  <c r="E1188" i="79"/>
  <c r="J1188" i="79"/>
  <c r="F1188" i="79"/>
  <c r="D1188" i="79"/>
  <c r="K1186" i="79"/>
  <c r="I1186" i="79"/>
  <c r="E1186" i="79"/>
  <c r="J1186" i="79"/>
  <c r="F1186" i="79"/>
  <c r="D1186" i="79"/>
  <c r="K1182" i="79"/>
  <c r="I1182" i="79"/>
  <c r="E1182" i="79"/>
  <c r="J1182" i="79"/>
  <c r="F1182" i="79"/>
  <c r="D1182" i="79"/>
  <c r="J1213" i="79"/>
  <c r="F1213" i="79"/>
  <c r="D1213" i="79"/>
  <c r="K1213" i="79"/>
  <c r="I1213" i="79"/>
  <c r="E1213" i="79"/>
  <c r="J1211" i="79"/>
  <c r="F1211" i="79"/>
  <c r="D1211" i="79"/>
  <c r="K1211" i="79"/>
  <c r="I1211" i="79"/>
  <c r="E1211" i="79"/>
  <c r="J1209" i="79"/>
  <c r="F1209" i="79"/>
  <c r="D1209" i="79"/>
  <c r="K1209" i="79"/>
  <c r="I1209" i="79"/>
  <c r="E1209" i="79"/>
  <c r="J1207" i="79"/>
  <c r="F1207" i="79"/>
  <c r="D1207" i="79"/>
  <c r="K1207" i="79"/>
  <c r="I1207" i="79"/>
  <c r="E1207" i="79"/>
  <c r="J1205" i="79"/>
  <c r="F1205" i="79"/>
  <c r="D1205" i="79"/>
  <c r="K1205" i="79"/>
  <c r="I1205" i="79"/>
  <c r="E1205" i="79"/>
  <c r="J1203" i="79"/>
  <c r="K1203" i="79"/>
  <c r="I1203" i="79"/>
  <c r="E1203" i="79"/>
  <c r="F1203" i="79"/>
  <c r="D1203" i="79"/>
  <c r="K1201" i="79"/>
  <c r="I1201" i="79"/>
  <c r="E1201" i="79"/>
  <c r="J1201" i="79"/>
  <c r="F1201" i="79"/>
  <c r="D1201" i="79"/>
  <c r="K1199" i="79"/>
  <c r="I1199" i="79"/>
  <c r="E1199" i="79"/>
  <c r="J1199" i="79"/>
  <c r="F1199" i="79"/>
  <c r="D1199" i="79"/>
  <c r="K1197" i="79"/>
  <c r="I1197" i="79"/>
  <c r="E1197" i="79"/>
  <c r="J1197" i="79"/>
  <c r="F1197" i="79"/>
  <c r="D1197" i="79"/>
  <c r="K1195" i="79"/>
  <c r="I1195" i="79"/>
  <c r="E1195" i="79"/>
  <c r="J1195" i="79"/>
  <c r="F1195" i="79"/>
  <c r="D1195" i="79"/>
  <c r="D215" i="78"/>
  <c r="C215" i="78"/>
  <c r="D213" i="78"/>
  <c r="C213" i="78"/>
  <c r="D211" i="78"/>
  <c r="C211" i="78"/>
  <c r="D209" i="78"/>
  <c r="C209" i="78"/>
  <c r="D207" i="78"/>
  <c r="C207" i="78"/>
  <c r="D203" i="78"/>
  <c r="C203" i="78"/>
  <c r="D201" i="78"/>
  <c r="C201" i="78"/>
  <c r="D199" i="78"/>
  <c r="C199" i="78"/>
  <c r="D197" i="78"/>
  <c r="C197" i="78"/>
  <c r="D191" i="78"/>
  <c r="C191" i="78"/>
  <c r="D187" i="78"/>
  <c r="C187" i="78"/>
  <c r="D185" i="78"/>
  <c r="C185" i="78"/>
  <c r="D183" i="78"/>
  <c r="C183" i="78"/>
  <c r="D181" i="78"/>
  <c r="C181" i="78"/>
  <c r="D179" i="78"/>
  <c r="C179" i="78"/>
  <c r="D177" i="78"/>
  <c r="C177" i="78"/>
  <c r="D175" i="78"/>
  <c r="C175" i="78"/>
  <c r="D173" i="78"/>
  <c r="C173" i="78"/>
  <c r="D171" i="78"/>
  <c r="C171" i="78"/>
  <c r="D169" i="78"/>
  <c r="C169" i="78"/>
  <c r="D167" i="78"/>
  <c r="C167" i="78"/>
  <c r="D161" i="78"/>
  <c r="C161" i="78"/>
  <c r="D157" i="78"/>
  <c r="C157" i="78"/>
  <c r="D147" i="78"/>
  <c r="C147" i="78"/>
  <c r="D145" i="78"/>
  <c r="C145" i="78"/>
  <c r="D143" i="78"/>
  <c r="C143" i="78"/>
  <c r="C372" i="78"/>
  <c r="D372" i="78"/>
  <c r="C370" i="78"/>
  <c r="D370" i="78"/>
  <c r="C368" i="78"/>
  <c r="D368" i="78"/>
  <c r="C366" i="78"/>
  <c r="D366" i="78"/>
  <c r="C364" i="78"/>
  <c r="D364" i="78"/>
  <c r="C362" i="78"/>
  <c r="D362" i="78"/>
  <c r="C360" i="78"/>
  <c r="D360" i="78"/>
  <c r="C358" i="78"/>
  <c r="D358" i="78"/>
  <c r="C356" i="78"/>
  <c r="D356" i="78"/>
  <c r="C354" i="78"/>
  <c r="D354" i="78"/>
  <c r="C350" i="78"/>
  <c r="D350" i="78"/>
  <c r="C1212" i="79"/>
  <c r="C1210" i="79"/>
  <c r="C1208" i="79"/>
  <c r="C1206" i="79"/>
  <c r="C1204" i="79"/>
  <c r="C1202" i="79"/>
  <c r="C1200" i="79"/>
  <c r="C1198" i="79"/>
  <c r="C1196" i="79"/>
  <c r="C1188" i="79"/>
  <c r="C1186" i="79"/>
  <c r="C1182" i="79"/>
  <c r="D67" i="4"/>
  <c r="L67" i="4"/>
  <c r="M23" i="4"/>
  <c r="E23" i="4"/>
  <c r="Q23" i="4"/>
  <c r="I23" i="4"/>
  <c r="M80" i="4"/>
  <c r="E80" i="4"/>
  <c r="Q80" i="4"/>
  <c r="I80" i="4"/>
  <c r="E50" i="4"/>
  <c r="M50" i="4"/>
  <c r="H67" i="4"/>
  <c r="I50" i="4"/>
  <c r="O362" i="78"/>
  <c r="N20" i="4"/>
  <c r="L20" i="4"/>
  <c r="H20" i="4"/>
  <c r="F20" i="4"/>
  <c r="D20" i="4"/>
  <c r="Q20" i="4"/>
  <c r="M20" i="4"/>
  <c r="K20" i="4"/>
  <c r="I20" i="4"/>
  <c r="G20" i="4"/>
  <c r="E20" i="4"/>
  <c r="J20" i="4"/>
  <c r="L18" i="4"/>
  <c r="F18" i="4"/>
  <c r="Q18" i="4"/>
  <c r="M18" i="4"/>
  <c r="K18" i="4"/>
  <c r="I18" i="4"/>
  <c r="G18" i="4"/>
  <c r="E18" i="4"/>
  <c r="N18" i="4"/>
  <c r="J18" i="4"/>
  <c r="H18" i="4"/>
  <c r="D18" i="4"/>
  <c r="N23" i="4"/>
  <c r="L23" i="4"/>
  <c r="J23" i="4"/>
  <c r="H23" i="4"/>
  <c r="F23" i="4"/>
  <c r="D23" i="4"/>
  <c r="N26" i="4"/>
  <c r="L26" i="4"/>
  <c r="J26" i="4"/>
  <c r="H26" i="4"/>
  <c r="F26" i="4"/>
  <c r="D26" i="4"/>
  <c r="Q26" i="4"/>
  <c r="M26" i="4"/>
  <c r="K26" i="4"/>
  <c r="I26" i="4"/>
  <c r="G26" i="4"/>
  <c r="E26" i="4"/>
  <c r="N30" i="4"/>
  <c r="L30" i="4"/>
  <c r="J30" i="4"/>
  <c r="H30" i="4"/>
  <c r="F30" i="4"/>
  <c r="D30" i="4"/>
  <c r="Q30" i="4"/>
  <c r="M30" i="4"/>
  <c r="K30" i="4"/>
  <c r="I30" i="4"/>
  <c r="G30" i="4"/>
  <c r="E30" i="4"/>
  <c r="N34" i="4"/>
  <c r="L34" i="4"/>
  <c r="J34" i="4"/>
  <c r="H34" i="4"/>
  <c r="F34" i="4"/>
  <c r="D34" i="4"/>
  <c r="Q34" i="4"/>
  <c r="M34" i="4"/>
  <c r="K34" i="4"/>
  <c r="I34" i="4"/>
  <c r="G34" i="4"/>
  <c r="E34" i="4"/>
  <c r="N38" i="4"/>
  <c r="L38" i="4"/>
  <c r="J38" i="4"/>
  <c r="H38" i="4"/>
  <c r="F38" i="4"/>
  <c r="D38" i="4"/>
  <c r="Q38" i="4"/>
  <c r="M38" i="4"/>
  <c r="K38" i="4"/>
  <c r="I38" i="4"/>
  <c r="G38" i="4"/>
  <c r="E38" i="4"/>
  <c r="N42" i="4"/>
  <c r="L42" i="4"/>
  <c r="J42" i="4"/>
  <c r="H42" i="4"/>
  <c r="F42" i="4"/>
  <c r="D42" i="4"/>
  <c r="Q42" i="4"/>
  <c r="M42" i="4"/>
  <c r="K42" i="4"/>
  <c r="I42" i="4"/>
  <c r="G42" i="4"/>
  <c r="E42" i="4"/>
  <c r="N46" i="4"/>
  <c r="L46" i="4"/>
  <c r="J46" i="4"/>
  <c r="H46" i="4"/>
  <c r="F46" i="4"/>
  <c r="D46" i="4"/>
  <c r="Q46" i="4"/>
  <c r="M46" i="4"/>
  <c r="K46" i="4"/>
  <c r="I46" i="4"/>
  <c r="G46" i="4"/>
  <c r="E46" i="4"/>
  <c r="E17" i="4"/>
  <c r="I17" i="4"/>
  <c r="M17" i="4"/>
  <c r="Q17" i="4"/>
  <c r="G19" i="4"/>
  <c r="K19" i="4"/>
  <c r="M19" i="4"/>
  <c r="Q19" i="4"/>
  <c r="D17" i="4"/>
  <c r="F17" i="4"/>
  <c r="H17" i="4"/>
  <c r="J17" i="4"/>
  <c r="L17" i="4"/>
  <c r="N17" i="4"/>
  <c r="D19" i="4"/>
  <c r="F19" i="4"/>
  <c r="H19" i="4"/>
  <c r="J19" i="4"/>
  <c r="L19" i="4"/>
  <c r="N19" i="4"/>
  <c r="D21" i="4"/>
  <c r="F21" i="4"/>
  <c r="H21" i="4"/>
  <c r="J21" i="4"/>
  <c r="L21" i="4"/>
  <c r="N21" i="4"/>
  <c r="D22" i="4"/>
  <c r="H22" i="4"/>
  <c r="L22" i="4"/>
  <c r="G23" i="4"/>
  <c r="K23" i="4"/>
  <c r="Q22" i="4"/>
  <c r="M22" i="4"/>
  <c r="K22" i="4"/>
  <c r="I22" i="4"/>
  <c r="G22" i="4"/>
  <c r="E22" i="4"/>
  <c r="N24" i="4"/>
  <c r="L24" i="4"/>
  <c r="J24" i="4"/>
  <c r="H24" i="4"/>
  <c r="F24" i="4"/>
  <c r="D24" i="4"/>
  <c r="Q24" i="4"/>
  <c r="M24" i="4"/>
  <c r="K24" i="4"/>
  <c r="I24" i="4"/>
  <c r="G24" i="4"/>
  <c r="E24" i="4"/>
  <c r="N28" i="4"/>
  <c r="L28" i="4"/>
  <c r="J28" i="4"/>
  <c r="H28" i="4"/>
  <c r="F28" i="4"/>
  <c r="D28" i="4"/>
  <c r="Q28" i="4"/>
  <c r="M28" i="4"/>
  <c r="K28" i="4"/>
  <c r="I28" i="4"/>
  <c r="G28" i="4"/>
  <c r="E28" i="4"/>
  <c r="N32" i="4"/>
  <c r="L32" i="4"/>
  <c r="J32" i="4"/>
  <c r="H32" i="4"/>
  <c r="F32" i="4"/>
  <c r="D32" i="4"/>
  <c r="Q32" i="4"/>
  <c r="M32" i="4"/>
  <c r="K32" i="4"/>
  <c r="I32" i="4"/>
  <c r="G32" i="4"/>
  <c r="E32" i="4"/>
  <c r="N36" i="4"/>
  <c r="L36" i="4"/>
  <c r="J36" i="4"/>
  <c r="H36" i="4"/>
  <c r="F36" i="4"/>
  <c r="D36" i="4"/>
  <c r="Q36" i="4"/>
  <c r="M36" i="4"/>
  <c r="K36" i="4"/>
  <c r="I36" i="4"/>
  <c r="G36" i="4"/>
  <c r="E36" i="4"/>
  <c r="N40" i="4"/>
  <c r="L40" i="4"/>
  <c r="J40" i="4"/>
  <c r="H40" i="4"/>
  <c r="F40" i="4"/>
  <c r="D40" i="4"/>
  <c r="Q40" i="4"/>
  <c r="M40" i="4"/>
  <c r="K40" i="4"/>
  <c r="I40" i="4"/>
  <c r="G40" i="4"/>
  <c r="E40" i="4"/>
  <c r="N44" i="4"/>
  <c r="L44" i="4"/>
  <c r="J44" i="4"/>
  <c r="H44" i="4"/>
  <c r="F44" i="4"/>
  <c r="D44" i="4"/>
  <c r="Q44" i="4"/>
  <c r="M44" i="4"/>
  <c r="K44" i="4"/>
  <c r="I44" i="4"/>
  <c r="G44" i="4"/>
  <c r="E44" i="4"/>
  <c r="N48" i="4"/>
  <c r="L48" i="4"/>
  <c r="J48" i="4"/>
  <c r="H48" i="4"/>
  <c r="F48" i="4"/>
  <c r="D48" i="4"/>
  <c r="Q48" i="4"/>
  <c r="M48" i="4"/>
  <c r="K48" i="4"/>
  <c r="I48" i="4"/>
  <c r="G48" i="4"/>
  <c r="E48" i="4"/>
  <c r="G17" i="4"/>
  <c r="K17" i="4"/>
  <c r="E19" i="4"/>
  <c r="I19" i="4"/>
  <c r="E21" i="4"/>
  <c r="G21" i="4"/>
  <c r="I21" i="4"/>
  <c r="K21" i="4"/>
  <c r="M21" i="4"/>
  <c r="Q21" i="4"/>
  <c r="F22" i="4"/>
  <c r="J22" i="4"/>
  <c r="N22" i="4"/>
  <c r="N50" i="4"/>
  <c r="L50" i="4"/>
  <c r="J50" i="4"/>
  <c r="H50" i="4"/>
  <c r="F50" i="4"/>
  <c r="D50" i="4"/>
  <c r="N55" i="4"/>
  <c r="L55" i="4"/>
  <c r="J55" i="4"/>
  <c r="H55" i="4"/>
  <c r="F55" i="4"/>
  <c r="D55" i="4"/>
  <c r="Q55" i="4"/>
  <c r="M55" i="4"/>
  <c r="K55" i="4"/>
  <c r="I55" i="4"/>
  <c r="G55" i="4"/>
  <c r="E55" i="4"/>
  <c r="N59" i="4"/>
  <c r="L59" i="4"/>
  <c r="J59" i="4"/>
  <c r="H59" i="4"/>
  <c r="F59" i="4"/>
  <c r="D59" i="4"/>
  <c r="Q59" i="4"/>
  <c r="M59" i="4"/>
  <c r="K59" i="4"/>
  <c r="I59" i="4"/>
  <c r="G59" i="4"/>
  <c r="E59" i="4"/>
  <c r="N63" i="4"/>
  <c r="L63" i="4"/>
  <c r="J63" i="4"/>
  <c r="H63" i="4"/>
  <c r="F63" i="4"/>
  <c r="D63" i="4"/>
  <c r="Q63" i="4"/>
  <c r="M63" i="4"/>
  <c r="K63" i="4"/>
  <c r="I63" i="4"/>
  <c r="G63" i="4"/>
  <c r="E63" i="4"/>
  <c r="D25" i="4"/>
  <c r="F25" i="4"/>
  <c r="H25" i="4"/>
  <c r="J25" i="4"/>
  <c r="L25" i="4"/>
  <c r="N25" i="4"/>
  <c r="D27" i="4"/>
  <c r="F27" i="4"/>
  <c r="H27" i="4"/>
  <c r="J27" i="4"/>
  <c r="L27" i="4"/>
  <c r="N27" i="4"/>
  <c r="D29" i="4"/>
  <c r="F29" i="4"/>
  <c r="H29" i="4"/>
  <c r="J29" i="4"/>
  <c r="L29" i="4"/>
  <c r="N29" i="4"/>
  <c r="D31" i="4"/>
  <c r="F31" i="4"/>
  <c r="H31" i="4"/>
  <c r="J31" i="4"/>
  <c r="L31" i="4"/>
  <c r="N31" i="4"/>
  <c r="D33" i="4"/>
  <c r="F33" i="4"/>
  <c r="H33" i="4"/>
  <c r="J33" i="4"/>
  <c r="L33" i="4"/>
  <c r="N33" i="4"/>
  <c r="D35" i="4"/>
  <c r="F35" i="4"/>
  <c r="H35" i="4"/>
  <c r="J35" i="4"/>
  <c r="L35" i="4"/>
  <c r="N35" i="4"/>
  <c r="D37" i="4"/>
  <c r="F37" i="4"/>
  <c r="H37" i="4"/>
  <c r="J37" i="4"/>
  <c r="L37" i="4"/>
  <c r="N37" i="4"/>
  <c r="D39" i="4"/>
  <c r="F39" i="4"/>
  <c r="H39" i="4"/>
  <c r="J39" i="4"/>
  <c r="L39" i="4"/>
  <c r="N39" i="4"/>
  <c r="D41" i="4"/>
  <c r="F41" i="4"/>
  <c r="H41" i="4"/>
  <c r="J41" i="4"/>
  <c r="L41" i="4"/>
  <c r="N41" i="4"/>
  <c r="D43" i="4"/>
  <c r="F43" i="4"/>
  <c r="H43" i="4"/>
  <c r="J43" i="4"/>
  <c r="L43" i="4"/>
  <c r="N43" i="4"/>
  <c r="D45" i="4"/>
  <c r="F45" i="4"/>
  <c r="H45" i="4"/>
  <c r="J45" i="4"/>
  <c r="L45" i="4"/>
  <c r="N45" i="4"/>
  <c r="D47" i="4"/>
  <c r="F47" i="4"/>
  <c r="H47" i="4"/>
  <c r="J47" i="4"/>
  <c r="L47" i="4"/>
  <c r="N47" i="4"/>
  <c r="D49" i="4"/>
  <c r="F49" i="4"/>
  <c r="H49" i="4"/>
  <c r="J49" i="4"/>
  <c r="L49" i="4"/>
  <c r="N49" i="4"/>
  <c r="G50" i="4"/>
  <c r="K50" i="4"/>
  <c r="D51" i="4"/>
  <c r="H51" i="4"/>
  <c r="L51" i="4"/>
  <c r="Q51" i="4"/>
  <c r="M51" i="4"/>
  <c r="K51" i="4"/>
  <c r="I51" i="4"/>
  <c r="G51" i="4"/>
  <c r="E51" i="4"/>
  <c r="N53" i="4"/>
  <c r="L53" i="4"/>
  <c r="J53" i="4"/>
  <c r="H53" i="4"/>
  <c r="F53" i="4"/>
  <c r="D53" i="4"/>
  <c r="Q53" i="4"/>
  <c r="M53" i="4"/>
  <c r="K53" i="4"/>
  <c r="I53" i="4"/>
  <c r="G53" i="4"/>
  <c r="E53" i="4"/>
  <c r="N57" i="4"/>
  <c r="L57" i="4"/>
  <c r="J57" i="4"/>
  <c r="H57" i="4"/>
  <c r="F57" i="4"/>
  <c r="D57" i="4"/>
  <c r="Q57" i="4"/>
  <c r="M57" i="4"/>
  <c r="K57" i="4"/>
  <c r="I57" i="4"/>
  <c r="G57" i="4"/>
  <c r="E57" i="4"/>
  <c r="N61" i="4"/>
  <c r="L61" i="4"/>
  <c r="J61" i="4"/>
  <c r="H61" i="4"/>
  <c r="F61" i="4"/>
  <c r="D61" i="4"/>
  <c r="Q61" i="4"/>
  <c r="M61" i="4"/>
  <c r="K61" i="4"/>
  <c r="I61" i="4"/>
  <c r="G61" i="4"/>
  <c r="E61" i="4"/>
  <c r="N65" i="4"/>
  <c r="L65" i="4"/>
  <c r="J65" i="4"/>
  <c r="H65" i="4"/>
  <c r="F65" i="4"/>
  <c r="D65" i="4"/>
  <c r="Q65" i="4"/>
  <c r="M65" i="4"/>
  <c r="K65" i="4"/>
  <c r="I65" i="4"/>
  <c r="G65" i="4"/>
  <c r="E65" i="4"/>
  <c r="E25" i="4"/>
  <c r="G25" i="4"/>
  <c r="I25" i="4"/>
  <c r="K25" i="4"/>
  <c r="M25" i="4"/>
  <c r="Q25" i="4"/>
  <c r="E27" i="4"/>
  <c r="G27" i="4"/>
  <c r="I27" i="4"/>
  <c r="K27" i="4"/>
  <c r="M27" i="4"/>
  <c r="Q27" i="4"/>
  <c r="E29" i="4"/>
  <c r="G29" i="4"/>
  <c r="I29" i="4"/>
  <c r="K29" i="4"/>
  <c r="M29" i="4"/>
  <c r="Q29" i="4"/>
  <c r="E31" i="4"/>
  <c r="G31" i="4"/>
  <c r="I31" i="4"/>
  <c r="K31" i="4"/>
  <c r="M31" i="4"/>
  <c r="Q31" i="4"/>
  <c r="E33" i="4"/>
  <c r="G33" i="4"/>
  <c r="I33" i="4"/>
  <c r="K33" i="4"/>
  <c r="M33" i="4"/>
  <c r="Q33" i="4"/>
  <c r="E35" i="4"/>
  <c r="G35" i="4"/>
  <c r="I35" i="4"/>
  <c r="K35" i="4"/>
  <c r="M35" i="4"/>
  <c r="Q35" i="4"/>
  <c r="E37" i="4"/>
  <c r="G37" i="4"/>
  <c r="I37" i="4"/>
  <c r="K37" i="4"/>
  <c r="M37" i="4"/>
  <c r="Q37" i="4"/>
  <c r="E39" i="4"/>
  <c r="G39" i="4"/>
  <c r="I39" i="4"/>
  <c r="K39" i="4"/>
  <c r="M39" i="4"/>
  <c r="Q39" i="4"/>
  <c r="E41" i="4"/>
  <c r="G41" i="4"/>
  <c r="I41" i="4"/>
  <c r="K41" i="4"/>
  <c r="M41" i="4"/>
  <c r="Q41" i="4"/>
  <c r="E43" i="4"/>
  <c r="G43" i="4"/>
  <c r="I43" i="4"/>
  <c r="K43" i="4"/>
  <c r="M43" i="4"/>
  <c r="Q43" i="4"/>
  <c r="E45" i="4"/>
  <c r="G45" i="4"/>
  <c r="I45" i="4"/>
  <c r="K45" i="4"/>
  <c r="M45" i="4"/>
  <c r="Q45" i="4"/>
  <c r="E47" i="4"/>
  <c r="G47" i="4"/>
  <c r="I47" i="4"/>
  <c r="K47" i="4"/>
  <c r="M47" i="4"/>
  <c r="Q47" i="4"/>
  <c r="E49" i="4"/>
  <c r="G49" i="4"/>
  <c r="I49" i="4"/>
  <c r="K49" i="4"/>
  <c r="M49" i="4"/>
  <c r="Q49" i="4"/>
  <c r="F51" i="4"/>
  <c r="J51" i="4"/>
  <c r="N51" i="4"/>
  <c r="Q67" i="4"/>
  <c r="M67" i="4"/>
  <c r="K67" i="4"/>
  <c r="I67" i="4"/>
  <c r="G67" i="4"/>
  <c r="E67" i="4"/>
  <c r="N71" i="4"/>
  <c r="L71" i="4"/>
  <c r="J71" i="4"/>
  <c r="H71" i="4"/>
  <c r="F71" i="4"/>
  <c r="D71" i="4"/>
  <c r="Q71" i="4"/>
  <c r="M71" i="4"/>
  <c r="K71" i="4"/>
  <c r="I71" i="4"/>
  <c r="G71" i="4"/>
  <c r="E71" i="4"/>
  <c r="N75" i="4"/>
  <c r="L75" i="4"/>
  <c r="J75" i="4"/>
  <c r="H75" i="4"/>
  <c r="F75" i="4"/>
  <c r="D75" i="4"/>
  <c r="Q75" i="4"/>
  <c r="M75" i="4"/>
  <c r="K75" i="4"/>
  <c r="I75" i="4"/>
  <c r="G75" i="4"/>
  <c r="E75" i="4"/>
  <c r="N79" i="4"/>
  <c r="L79" i="4"/>
  <c r="J79" i="4"/>
  <c r="H79" i="4"/>
  <c r="F79" i="4"/>
  <c r="D79" i="4"/>
  <c r="Q79" i="4"/>
  <c r="M79" i="4"/>
  <c r="K79" i="4"/>
  <c r="I79" i="4"/>
  <c r="G79" i="4"/>
  <c r="E79" i="4"/>
  <c r="D52" i="4"/>
  <c r="F52" i="4"/>
  <c r="H52" i="4"/>
  <c r="J52" i="4"/>
  <c r="L52" i="4"/>
  <c r="N52" i="4"/>
  <c r="D54" i="4"/>
  <c r="F54" i="4"/>
  <c r="H54" i="4"/>
  <c r="J54" i="4"/>
  <c r="L54" i="4"/>
  <c r="N54" i="4"/>
  <c r="D56" i="4"/>
  <c r="F56" i="4"/>
  <c r="H56" i="4"/>
  <c r="J56" i="4"/>
  <c r="L56" i="4"/>
  <c r="N56" i="4"/>
  <c r="D58" i="4"/>
  <c r="F58" i="4"/>
  <c r="H58" i="4"/>
  <c r="J58" i="4"/>
  <c r="L58" i="4"/>
  <c r="N58" i="4"/>
  <c r="D60" i="4"/>
  <c r="F60" i="4"/>
  <c r="H60" i="4"/>
  <c r="J60" i="4"/>
  <c r="L60" i="4"/>
  <c r="N60" i="4"/>
  <c r="D62" i="4"/>
  <c r="F62" i="4"/>
  <c r="H62" i="4"/>
  <c r="J62" i="4"/>
  <c r="L62" i="4"/>
  <c r="N62" i="4"/>
  <c r="D64" i="4"/>
  <c r="F64" i="4"/>
  <c r="H64" i="4"/>
  <c r="J64" i="4"/>
  <c r="L64" i="4"/>
  <c r="N64" i="4"/>
  <c r="E66" i="4"/>
  <c r="I66" i="4"/>
  <c r="M66" i="4"/>
  <c r="Q66" i="4"/>
  <c r="F67" i="4"/>
  <c r="J67" i="4"/>
  <c r="N67" i="4"/>
  <c r="N66" i="4"/>
  <c r="L66" i="4"/>
  <c r="J66" i="4"/>
  <c r="H66" i="4"/>
  <c r="F66" i="4"/>
  <c r="D66" i="4"/>
  <c r="N69" i="4"/>
  <c r="L69" i="4"/>
  <c r="J69" i="4"/>
  <c r="H69" i="4"/>
  <c r="F69" i="4"/>
  <c r="D69" i="4"/>
  <c r="Q69" i="4"/>
  <c r="M69" i="4"/>
  <c r="K69" i="4"/>
  <c r="I69" i="4"/>
  <c r="G69" i="4"/>
  <c r="E69" i="4"/>
  <c r="N73" i="4"/>
  <c r="L73" i="4"/>
  <c r="J73" i="4"/>
  <c r="H73" i="4"/>
  <c r="F73" i="4"/>
  <c r="D73" i="4"/>
  <c r="Q73" i="4"/>
  <c r="M73" i="4"/>
  <c r="K73" i="4"/>
  <c r="I73" i="4"/>
  <c r="G73" i="4"/>
  <c r="E73" i="4"/>
  <c r="N77" i="4"/>
  <c r="L77" i="4"/>
  <c r="J77" i="4"/>
  <c r="H77" i="4"/>
  <c r="F77" i="4"/>
  <c r="D77" i="4"/>
  <c r="Q77" i="4"/>
  <c r="M77" i="4"/>
  <c r="K77" i="4"/>
  <c r="I77" i="4"/>
  <c r="G77" i="4"/>
  <c r="E77" i="4"/>
  <c r="E52" i="4"/>
  <c r="G52" i="4"/>
  <c r="I52" i="4"/>
  <c r="K52" i="4"/>
  <c r="M52" i="4"/>
  <c r="Q52" i="4"/>
  <c r="E54" i="4"/>
  <c r="G54" i="4"/>
  <c r="I54" i="4"/>
  <c r="K54" i="4"/>
  <c r="M54" i="4"/>
  <c r="Q54" i="4"/>
  <c r="E56" i="4"/>
  <c r="G56" i="4"/>
  <c r="I56" i="4"/>
  <c r="K56" i="4"/>
  <c r="M56" i="4"/>
  <c r="Q56" i="4"/>
  <c r="E58" i="4"/>
  <c r="G58" i="4"/>
  <c r="I58" i="4"/>
  <c r="K58" i="4"/>
  <c r="M58" i="4"/>
  <c r="Q58" i="4"/>
  <c r="E60" i="4"/>
  <c r="G60" i="4"/>
  <c r="I60" i="4"/>
  <c r="K60" i="4"/>
  <c r="M60" i="4"/>
  <c r="Q60" i="4"/>
  <c r="E62" i="4"/>
  <c r="G62" i="4"/>
  <c r="I62" i="4"/>
  <c r="K62" i="4"/>
  <c r="M62" i="4"/>
  <c r="Q62" i="4"/>
  <c r="E64" i="4"/>
  <c r="G64" i="4"/>
  <c r="I64" i="4"/>
  <c r="K64" i="4"/>
  <c r="M64" i="4"/>
  <c r="Q64" i="4"/>
  <c r="G66" i="4"/>
  <c r="K66" i="4"/>
  <c r="N80" i="4"/>
  <c r="L80" i="4"/>
  <c r="J80" i="4"/>
  <c r="H80" i="4"/>
  <c r="F80" i="4"/>
  <c r="D80" i="4"/>
  <c r="N83" i="4"/>
  <c r="L83" i="4"/>
  <c r="J83" i="4"/>
  <c r="H83" i="4"/>
  <c r="F83" i="4"/>
  <c r="D83" i="4"/>
  <c r="Q83" i="4"/>
  <c r="M83" i="4"/>
  <c r="K83" i="4"/>
  <c r="I83" i="4"/>
  <c r="G83" i="4"/>
  <c r="E83" i="4"/>
  <c r="D68" i="4"/>
  <c r="F68" i="4"/>
  <c r="H68" i="4"/>
  <c r="J68" i="4"/>
  <c r="L68" i="4"/>
  <c r="N68" i="4"/>
  <c r="D70" i="4"/>
  <c r="F70" i="4"/>
  <c r="H70" i="4"/>
  <c r="J70" i="4"/>
  <c r="L70" i="4"/>
  <c r="N70" i="4"/>
  <c r="D72" i="4"/>
  <c r="F72" i="4"/>
  <c r="H72" i="4"/>
  <c r="J72" i="4"/>
  <c r="L72" i="4"/>
  <c r="N72" i="4"/>
  <c r="D74" i="4"/>
  <c r="F74" i="4"/>
  <c r="H74" i="4"/>
  <c r="J74" i="4"/>
  <c r="L74" i="4"/>
  <c r="N74" i="4"/>
  <c r="D76" i="4"/>
  <c r="F76" i="4"/>
  <c r="H76" i="4"/>
  <c r="J76" i="4"/>
  <c r="L76" i="4"/>
  <c r="N76" i="4"/>
  <c r="D78" i="4"/>
  <c r="F78" i="4"/>
  <c r="H78" i="4"/>
  <c r="J78" i="4"/>
  <c r="L78" i="4"/>
  <c r="N78" i="4"/>
  <c r="G80" i="4"/>
  <c r="K80" i="4"/>
  <c r="N81" i="4"/>
  <c r="L81" i="4"/>
  <c r="J81" i="4"/>
  <c r="H81" i="4"/>
  <c r="F81" i="4"/>
  <c r="D81" i="4"/>
  <c r="Q81" i="4"/>
  <c r="M81" i="4"/>
  <c r="K81" i="4"/>
  <c r="I81" i="4"/>
  <c r="G81" i="4"/>
  <c r="E81" i="4"/>
  <c r="N85" i="4"/>
  <c r="L85" i="4"/>
  <c r="J85" i="4"/>
  <c r="H85" i="4"/>
  <c r="F85" i="4"/>
  <c r="D85" i="4"/>
  <c r="Q85" i="4"/>
  <c r="M85" i="4"/>
  <c r="K85" i="4"/>
  <c r="I85" i="4"/>
  <c r="G85" i="4"/>
  <c r="E85" i="4"/>
  <c r="E68" i="4"/>
  <c r="G68" i="4"/>
  <c r="I68" i="4"/>
  <c r="K68" i="4"/>
  <c r="M68" i="4"/>
  <c r="Q68" i="4"/>
  <c r="E70" i="4"/>
  <c r="G70" i="4"/>
  <c r="I70" i="4"/>
  <c r="K70" i="4"/>
  <c r="M70" i="4"/>
  <c r="Q70" i="4"/>
  <c r="E72" i="4"/>
  <c r="G72" i="4"/>
  <c r="I72" i="4"/>
  <c r="K72" i="4"/>
  <c r="M72" i="4"/>
  <c r="Q72" i="4"/>
  <c r="E74" i="4"/>
  <c r="G74" i="4"/>
  <c r="I74" i="4"/>
  <c r="K74" i="4"/>
  <c r="M74" i="4"/>
  <c r="Q74" i="4"/>
  <c r="E76" i="4"/>
  <c r="G76" i="4"/>
  <c r="I76" i="4"/>
  <c r="K76" i="4"/>
  <c r="M76" i="4"/>
  <c r="Q76" i="4"/>
  <c r="E78" i="4"/>
  <c r="G78" i="4"/>
  <c r="I78" i="4"/>
  <c r="K78" i="4"/>
  <c r="M78" i="4"/>
  <c r="Q78" i="4"/>
  <c r="Q87" i="4"/>
  <c r="M87" i="4"/>
  <c r="K87" i="4"/>
  <c r="I87" i="4"/>
  <c r="G87" i="4"/>
  <c r="E87" i="4"/>
  <c r="N87" i="4"/>
  <c r="L87" i="4"/>
  <c r="J87" i="4"/>
  <c r="H87" i="4"/>
  <c r="F87" i="4"/>
  <c r="D87" i="4"/>
  <c r="Q89" i="4"/>
  <c r="M89" i="4"/>
  <c r="K89" i="4"/>
  <c r="I89" i="4"/>
  <c r="G89" i="4"/>
  <c r="E89" i="4"/>
  <c r="N89" i="4"/>
  <c r="L89" i="4"/>
  <c r="J89" i="4"/>
  <c r="H89" i="4"/>
  <c r="F89" i="4"/>
  <c r="D89" i="4"/>
  <c r="Q91" i="4"/>
  <c r="O91" i="4"/>
  <c r="M91" i="4"/>
  <c r="K91" i="4"/>
  <c r="I91" i="4"/>
  <c r="G91" i="4"/>
  <c r="E91" i="4"/>
  <c r="P91" i="4"/>
  <c r="N91" i="4"/>
  <c r="L91" i="4"/>
  <c r="J91" i="4"/>
  <c r="H91" i="4"/>
  <c r="F91" i="4"/>
  <c r="D91" i="4"/>
  <c r="Q93" i="4"/>
  <c r="O93" i="4"/>
  <c r="M93" i="4"/>
  <c r="K93" i="4"/>
  <c r="I93" i="4"/>
  <c r="G93" i="4"/>
  <c r="E93" i="4"/>
  <c r="P93" i="4"/>
  <c r="N93" i="4"/>
  <c r="L93" i="4"/>
  <c r="J93" i="4"/>
  <c r="H93" i="4"/>
  <c r="F93" i="4"/>
  <c r="D93" i="4"/>
  <c r="D82" i="4"/>
  <c r="F82" i="4"/>
  <c r="H82" i="4"/>
  <c r="J82" i="4"/>
  <c r="L82" i="4"/>
  <c r="N82" i="4"/>
  <c r="D84" i="4"/>
  <c r="F84" i="4"/>
  <c r="H84" i="4"/>
  <c r="J84" i="4"/>
  <c r="L84" i="4"/>
  <c r="N84" i="4"/>
  <c r="D86" i="4"/>
  <c r="F86" i="4"/>
  <c r="H86" i="4"/>
  <c r="J86" i="4"/>
  <c r="L86" i="4"/>
  <c r="N86" i="4"/>
  <c r="N88" i="4"/>
  <c r="L88" i="4"/>
  <c r="J88" i="4"/>
  <c r="H88" i="4"/>
  <c r="F88" i="4"/>
  <c r="D88" i="4"/>
  <c r="Q88" i="4"/>
  <c r="M88" i="4"/>
  <c r="K88" i="4"/>
  <c r="I88" i="4"/>
  <c r="G88" i="4"/>
  <c r="E88" i="4"/>
  <c r="N90" i="4"/>
  <c r="L90" i="4"/>
  <c r="J90" i="4"/>
  <c r="H90" i="4"/>
  <c r="F90" i="4"/>
  <c r="D90" i="4"/>
  <c r="Q90" i="4"/>
  <c r="M90" i="4"/>
  <c r="K90" i="4"/>
  <c r="I90" i="4"/>
  <c r="G90" i="4"/>
  <c r="E90" i="4"/>
  <c r="P92" i="4"/>
  <c r="N92" i="4"/>
  <c r="L92" i="4"/>
  <c r="J92" i="4"/>
  <c r="H92" i="4"/>
  <c r="F92" i="4"/>
  <c r="D92" i="4"/>
  <c r="Q92" i="4"/>
  <c r="O92" i="4"/>
  <c r="M92" i="4"/>
  <c r="K92" i="4"/>
  <c r="I92" i="4"/>
  <c r="G92" i="4"/>
  <c r="E92" i="4"/>
  <c r="E82" i="4"/>
  <c r="G82" i="4"/>
  <c r="I82" i="4"/>
  <c r="K82" i="4"/>
  <c r="M82" i="4"/>
  <c r="Q82" i="4"/>
  <c r="E84" i="4"/>
  <c r="G84" i="4"/>
  <c r="I84" i="4"/>
  <c r="K84" i="4"/>
  <c r="M84" i="4"/>
  <c r="Q84" i="4"/>
  <c r="E86" i="4"/>
  <c r="G86" i="4"/>
  <c r="I86" i="4"/>
  <c r="K86" i="4"/>
  <c r="M86" i="4"/>
  <c r="Q86" i="4"/>
  <c r="B373" i="78"/>
  <c r="B371" i="78"/>
  <c r="B367" i="78"/>
  <c r="B363" i="78"/>
  <c r="B359" i="78"/>
  <c r="B349" i="78"/>
  <c r="B372" i="78"/>
  <c r="B370" i="78"/>
  <c r="B368" i="78"/>
  <c r="B366" i="78"/>
  <c r="B364" i="78"/>
  <c r="B360" i="78"/>
  <c r="B358" i="78"/>
  <c r="B356" i="78"/>
  <c r="B354" i="78"/>
  <c r="B352" i="78"/>
  <c r="B350" i="78"/>
  <c r="B369" i="78"/>
  <c r="B365" i="78"/>
  <c r="B361" i="78"/>
  <c r="B357" i="78"/>
  <c r="B355" i="78"/>
  <c r="B353" i="78"/>
  <c r="B351" i="78"/>
  <c r="B348" i="78"/>
  <c r="N9" i="4"/>
  <c r="L9" i="4"/>
  <c r="J9" i="4"/>
  <c r="H9" i="4"/>
  <c r="F9" i="4"/>
  <c r="D9" i="4"/>
  <c r="Q9" i="4"/>
  <c r="M9" i="4"/>
  <c r="K9" i="4"/>
  <c r="I9" i="4"/>
  <c r="G9" i="4"/>
  <c r="E9" i="4"/>
  <c r="N12" i="4"/>
  <c r="L12" i="4"/>
  <c r="J12" i="4"/>
  <c r="H12" i="4"/>
  <c r="F12" i="4"/>
  <c r="D12" i="4"/>
  <c r="Q12" i="4"/>
  <c r="M12" i="4"/>
  <c r="K12" i="4"/>
  <c r="I12" i="4"/>
  <c r="G12" i="4"/>
  <c r="E12" i="4"/>
  <c r="Q11" i="4"/>
  <c r="M11" i="4"/>
  <c r="K11" i="4"/>
  <c r="I11" i="4"/>
  <c r="G11" i="4"/>
  <c r="E11" i="4"/>
  <c r="N11" i="4"/>
  <c r="L11" i="4"/>
  <c r="J11" i="4"/>
  <c r="H11" i="4"/>
  <c r="F11" i="4"/>
  <c r="D11" i="4"/>
  <c r="N10" i="4"/>
  <c r="L10" i="4"/>
  <c r="J10" i="4"/>
  <c r="H10" i="4"/>
  <c r="F10" i="4"/>
  <c r="D10" i="4"/>
  <c r="Q10" i="4"/>
  <c r="M10" i="4"/>
  <c r="K10" i="4"/>
  <c r="I10" i="4"/>
  <c r="G10" i="4"/>
  <c r="E10" i="4"/>
  <c r="D13" i="4"/>
  <c r="F13" i="4"/>
  <c r="H13" i="4"/>
  <c r="J13" i="4"/>
  <c r="L13" i="4"/>
  <c r="N13" i="4"/>
  <c r="Q14" i="4"/>
  <c r="M14" i="4"/>
  <c r="K14" i="4"/>
  <c r="I14" i="4"/>
  <c r="G14" i="4"/>
  <c r="E14" i="4"/>
  <c r="N14" i="4"/>
  <c r="L14" i="4"/>
  <c r="J14" i="4"/>
  <c r="H14" i="4"/>
  <c r="F14" i="4"/>
  <c r="D14" i="4"/>
  <c r="Q15" i="4"/>
  <c r="M15" i="4"/>
  <c r="K15" i="4"/>
  <c r="I15" i="4"/>
  <c r="G15" i="4"/>
  <c r="E15" i="4"/>
  <c r="N15" i="4"/>
  <c r="L15" i="4"/>
  <c r="J15" i="4"/>
  <c r="H15" i="4"/>
  <c r="F15" i="4"/>
  <c r="D15" i="4"/>
  <c r="E13" i="4"/>
  <c r="G13" i="4"/>
  <c r="I13" i="4"/>
  <c r="K13" i="4"/>
  <c r="M13" i="4"/>
  <c r="Q13" i="4"/>
  <c r="D16" i="4"/>
  <c r="F16" i="4"/>
  <c r="H16" i="4"/>
  <c r="J16" i="4"/>
  <c r="L16" i="4"/>
  <c r="N16" i="4"/>
  <c r="E16" i="4"/>
  <c r="G16" i="4"/>
  <c r="I16" i="4"/>
  <c r="K16" i="4"/>
  <c r="M16" i="4"/>
  <c r="Q16" i="4"/>
  <c r="F2" i="77"/>
  <c r="L1196" i="79" l="1"/>
  <c r="L1199" i="79"/>
  <c r="L1207" i="79"/>
  <c r="L1182" i="79"/>
  <c r="L1188" i="79"/>
  <c r="E184" i="78"/>
  <c r="S101" i="4"/>
  <c r="R101" i="4"/>
  <c r="S99" i="4"/>
  <c r="R99" i="4"/>
  <c r="L1206" i="79"/>
  <c r="L1181" i="79"/>
  <c r="R100" i="4"/>
  <c r="S100" i="4"/>
  <c r="E201" i="78"/>
  <c r="E171" i="78"/>
  <c r="L1211" i="79"/>
  <c r="L1197" i="79"/>
  <c r="E160" i="78"/>
  <c r="E198" i="78"/>
  <c r="E168" i="78"/>
  <c r="E172" i="78"/>
  <c r="E192" i="78"/>
  <c r="E208" i="78"/>
  <c r="E212" i="78"/>
  <c r="E199" i="78"/>
  <c r="E161" i="78"/>
  <c r="L1201" i="79"/>
  <c r="L1205" i="79"/>
  <c r="L1209" i="79"/>
  <c r="L1213" i="79"/>
  <c r="L1186" i="79"/>
  <c r="E178" i="78"/>
  <c r="E186" i="78"/>
  <c r="E194" i="78"/>
  <c r="E200" i="78"/>
  <c r="E210" i="78"/>
  <c r="E214" i="78"/>
  <c r="S96" i="4"/>
  <c r="R96" i="4"/>
  <c r="E181" i="78"/>
  <c r="E191" i="78"/>
  <c r="L1203" i="79"/>
  <c r="L1198" i="79"/>
  <c r="L1202" i="79"/>
  <c r="L1210" i="79"/>
  <c r="L1187" i="79"/>
  <c r="L1191" i="79"/>
  <c r="E167" i="78"/>
  <c r="E203" i="78"/>
  <c r="E209" i="78"/>
  <c r="E211" i="78"/>
  <c r="E213" i="78"/>
  <c r="E215" i="78"/>
  <c r="L1195" i="79"/>
  <c r="E169" i="78"/>
  <c r="E175" i="78"/>
  <c r="E177" i="78"/>
  <c r="E179" i="78"/>
  <c r="E185" i="78"/>
  <c r="E207" i="78"/>
  <c r="E158" i="78"/>
  <c r="E166" i="78"/>
  <c r="E170" i="78"/>
  <c r="E174" i="78"/>
  <c r="E176" i="78"/>
  <c r="E180" i="78"/>
  <c r="E173" i="78"/>
  <c r="E183" i="78"/>
  <c r="E197" i="78"/>
  <c r="E182" i="78"/>
  <c r="E367" i="78"/>
  <c r="R92" i="4"/>
  <c r="S92" i="4"/>
  <c r="S93" i="4"/>
  <c r="R93" i="4"/>
  <c r="S91" i="4"/>
  <c r="R91" i="4"/>
  <c r="E364" i="78"/>
  <c r="E368" i="78"/>
  <c r="E372" i="78"/>
  <c r="E356" i="78"/>
  <c r="E366" i="78"/>
  <c r="E370" i="78"/>
  <c r="E348" i="78"/>
  <c r="E351" i="78"/>
  <c r="E353" i="78"/>
  <c r="E355" i="78"/>
  <c r="E359" i="78"/>
  <c r="E361" i="78"/>
  <c r="E365" i="78"/>
  <c r="E369" i="78"/>
  <c r="E363" i="78"/>
  <c r="E371" i="78"/>
  <c r="E350" i="78"/>
  <c r="E373" i="78"/>
  <c r="E360" i="78"/>
  <c r="E354" i="78"/>
  <c r="A319" i="78"/>
  <c r="A320" i="78"/>
  <c r="A321" i="78"/>
  <c r="A322" i="78"/>
  <c r="A323" i="78"/>
  <c r="A324" i="78"/>
  <c r="A325" i="78"/>
  <c r="A326" i="78"/>
  <c r="A327" i="78"/>
  <c r="A328" i="78"/>
  <c r="A329" i="78"/>
  <c r="A330" i="78"/>
  <c r="A331" i="78"/>
  <c r="A332" i="78"/>
  <c r="A333" i="78"/>
  <c r="A318" i="78"/>
  <c r="O216" i="78"/>
  <c r="A142" i="78"/>
  <c r="B143" i="78"/>
  <c r="B144" i="78"/>
  <c r="B145" i="78"/>
  <c r="B146" i="78"/>
  <c r="B147" i="78"/>
  <c r="B148" i="78"/>
  <c r="B149" i="78"/>
  <c r="B150" i="78"/>
  <c r="B151" i="78"/>
  <c r="B152" i="78"/>
  <c r="B153" i="78"/>
  <c r="B154" i="78"/>
  <c r="B155" i="78"/>
  <c r="B157" i="78"/>
  <c r="A413" i="78"/>
  <c r="B5" i="78"/>
  <c r="A411" i="78"/>
  <c r="B411" i="78" s="1"/>
  <c r="A412" i="78"/>
  <c r="B412" i="78" s="1"/>
  <c r="A443" i="78"/>
  <c r="A414" i="78"/>
  <c r="A415" i="78"/>
  <c r="A416" i="78"/>
  <c r="A417" i="78"/>
  <c r="A418" i="78"/>
  <c r="A419" i="78"/>
  <c r="A420" i="78"/>
  <c r="A421" i="78"/>
  <c r="A422" i="78"/>
  <c r="A423" i="78"/>
  <c r="A424" i="78"/>
  <c r="A425" i="78"/>
  <c r="A426" i="78"/>
  <c r="A427" i="78"/>
  <c r="A428" i="78"/>
  <c r="A429" i="78"/>
  <c r="A430" i="78"/>
  <c r="A431" i="78"/>
  <c r="A432" i="78"/>
  <c r="A433" i="78"/>
  <c r="A434" i="78"/>
  <c r="A435" i="78"/>
  <c r="A436" i="78"/>
  <c r="A437" i="78"/>
  <c r="A438" i="78"/>
  <c r="A439" i="78"/>
  <c r="A397" i="78"/>
  <c r="A398" i="78"/>
  <c r="A399" i="78"/>
  <c r="A400" i="78"/>
  <c r="A401" i="78"/>
  <c r="A402" i="78"/>
  <c r="A376" i="78"/>
  <c r="A377" i="78"/>
  <c r="A378" i="78"/>
  <c r="A379" i="78"/>
  <c r="A380" i="78"/>
  <c r="B380" i="78" s="1"/>
  <c r="A381" i="78"/>
  <c r="A382" i="78"/>
  <c r="B382" i="78" s="1"/>
  <c r="A383" i="78"/>
  <c r="A384" i="78"/>
  <c r="A385" i="78"/>
  <c r="A386" i="78"/>
  <c r="A387" i="78"/>
  <c r="A388" i="78"/>
  <c r="A389" i="78"/>
  <c r="A390" i="78"/>
  <c r="A391" i="78"/>
  <c r="A392" i="78"/>
  <c r="A393" i="78"/>
  <c r="A394" i="78"/>
  <c r="A336" i="78"/>
  <c r="A337" i="78"/>
  <c r="A338" i="78"/>
  <c r="A339" i="78"/>
  <c r="A340" i="78"/>
  <c r="A341" i="78"/>
  <c r="A342" i="78"/>
  <c r="A343" i="78"/>
  <c r="A344" i="78"/>
  <c r="BV6" i="4"/>
  <c r="BU6" i="4"/>
  <c r="A309" i="78"/>
  <c r="A310" i="78"/>
  <c r="B310" i="78" s="1"/>
  <c r="A311" i="78"/>
  <c r="A312" i="78"/>
  <c r="B312" i="78" s="1"/>
  <c r="A313" i="78"/>
  <c r="A314" i="78"/>
  <c r="A315" i="78"/>
  <c r="A316" i="78"/>
  <c r="A317" i="78"/>
  <c r="A303" i="78"/>
  <c r="O303" i="78" s="1"/>
  <c r="A304" i="78"/>
  <c r="A305" i="78"/>
  <c r="A306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91" i="78"/>
  <c r="A292" i="78"/>
  <c r="A293" i="78"/>
  <c r="A294" i="78"/>
  <c r="A295" i="78"/>
  <c r="A296" i="78"/>
  <c r="A297" i="78"/>
  <c r="A298" i="78"/>
  <c r="A242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E141" i="78"/>
  <c r="O14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74" i="79"/>
  <c r="A1273" i="79"/>
  <c r="A1272" i="79"/>
  <c r="A1271" i="79"/>
  <c r="A1270" i="79"/>
  <c r="A1269" i="79"/>
  <c r="A1268" i="79"/>
  <c r="A1267" i="79"/>
  <c r="A1266" i="79"/>
  <c r="A1265" i="79"/>
  <c r="A1264" i="79"/>
  <c r="A1259" i="79"/>
  <c r="A1258" i="79"/>
  <c r="A1257" i="79"/>
  <c r="A1256" i="79"/>
  <c r="A1255" i="79"/>
  <c r="A1254" i="79"/>
  <c r="A1253" i="79"/>
  <c r="A1252" i="79"/>
  <c r="A1251" i="79"/>
  <c r="A1250" i="79"/>
  <c r="A1249" i="79"/>
  <c r="A1248" i="79"/>
  <c r="A1244" i="79"/>
  <c r="A1243" i="79"/>
  <c r="A1242" i="79"/>
  <c r="A1241" i="79"/>
  <c r="O1241" i="79" s="1"/>
  <c r="A1240" i="79"/>
  <c r="A1239" i="79"/>
  <c r="A1238" i="79"/>
  <c r="A1237" i="79"/>
  <c r="O1237" i="79" s="1"/>
  <c r="A1236" i="79"/>
  <c r="A1235" i="79"/>
  <c r="A1234" i="79"/>
  <c r="A1230" i="79"/>
  <c r="A1229" i="79"/>
  <c r="A1228" i="79"/>
  <c r="A1227" i="79"/>
  <c r="A1226" i="79"/>
  <c r="A1225" i="79"/>
  <c r="A1224" i="79"/>
  <c r="A1223" i="79"/>
  <c r="A1222" i="79"/>
  <c r="A1221" i="79"/>
  <c r="A1220" i="79"/>
  <c r="A1219" i="79"/>
  <c r="A1180" i="79"/>
  <c r="A1179" i="79"/>
  <c r="O1179" i="79" s="1"/>
  <c r="A1178" i="79"/>
  <c r="A1177" i="79"/>
  <c r="A1176" i="79"/>
  <c r="A1175" i="79"/>
  <c r="A1174" i="79"/>
  <c r="O1174" i="79" s="1"/>
  <c r="A1173" i="79"/>
  <c r="A1172" i="79"/>
  <c r="O1172" i="79" s="1"/>
  <c r="A1171" i="79"/>
  <c r="A1170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4" i="79"/>
  <c r="A1033" i="79"/>
  <c r="A1032" i="79"/>
  <c r="A1031" i="79"/>
  <c r="A1030" i="79"/>
  <c r="A1029" i="79"/>
  <c r="A1028" i="79"/>
  <c r="A1027" i="79"/>
  <c r="A1026" i="79"/>
  <c r="A1025" i="79"/>
  <c r="A1024" i="79"/>
  <c r="A1020" i="79"/>
  <c r="A1019" i="79"/>
  <c r="A1018" i="79"/>
  <c r="A1017" i="79"/>
  <c r="A1016" i="79"/>
  <c r="O1016" i="79" s="1"/>
  <c r="A1015" i="79"/>
  <c r="A1014" i="79"/>
  <c r="O1014" i="79" s="1"/>
  <c r="A1013" i="79"/>
  <c r="A1012" i="79"/>
  <c r="O1012" i="79" s="1"/>
  <c r="A1011" i="79"/>
  <c r="A1010" i="79"/>
  <c r="A1009" i="79"/>
  <c r="A1008" i="79"/>
  <c r="O1008" i="79" s="1"/>
  <c r="A1007" i="79"/>
  <c r="A1006" i="79"/>
  <c r="A1005" i="79"/>
  <c r="A1004" i="79"/>
  <c r="O1004" i="79" s="1"/>
  <c r="A1003" i="79"/>
  <c r="A1002" i="79"/>
  <c r="O1002" i="79" s="1"/>
  <c r="A1001" i="79"/>
  <c r="A1000" i="79"/>
  <c r="O1000" i="79" s="1"/>
  <c r="A999" i="79"/>
  <c r="A998" i="79"/>
  <c r="A997" i="79"/>
  <c r="A996" i="79"/>
  <c r="O996" i="79" s="1"/>
  <c r="A995" i="79"/>
  <c r="A994" i="79"/>
  <c r="A993" i="79"/>
  <c r="A992" i="79"/>
  <c r="O992" i="79" s="1"/>
  <c r="A991" i="79"/>
  <c r="A990" i="79"/>
  <c r="O990" i="79" s="1"/>
  <c r="A989" i="79"/>
  <c r="A988" i="79"/>
  <c r="O988" i="79" s="1"/>
  <c r="A987" i="79"/>
  <c r="A986" i="79"/>
  <c r="A985" i="79"/>
  <c r="A984" i="79"/>
  <c r="O984" i="79" s="1"/>
  <c r="A983" i="79"/>
  <c r="A982" i="79"/>
  <c r="A981" i="79"/>
  <c r="A980" i="79"/>
  <c r="O980" i="79" s="1"/>
  <c r="A979" i="79"/>
  <c r="A978" i="79"/>
  <c r="O978" i="79" s="1"/>
  <c r="A977" i="79"/>
  <c r="A976" i="79"/>
  <c r="O976" i="79" s="1"/>
  <c r="A975" i="79"/>
  <c r="A974" i="79"/>
  <c r="A973" i="79"/>
  <c r="A972" i="79"/>
  <c r="O972" i="79" s="1"/>
  <c r="A971" i="79"/>
  <c r="A970" i="79"/>
  <c r="A969" i="79"/>
  <c r="A968" i="79"/>
  <c r="O968" i="79" s="1"/>
  <c r="A967" i="79"/>
  <c r="A966" i="79"/>
  <c r="O966" i="79" s="1"/>
  <c r="A965" i="79"/>
  <c r="A964" i="79"/>
  <c r="O964" i="79" s="1"/>
  <c r="A963" i="79"/>
  <c r="A962" i="79"/>
  <c r="A961" i="79"/>
  <c r="A960" i="79"/>
  <c r="O960" i="79" s="1"/>
  <c r="A959" i="79"/>
  <c r="A958" i="79"/>
  <c r="A957" i="79"/>
  <c r="A956" i="79"/>
  <c r="O956" i="79" s="1"/>
  <c r="A955" i="79"/>
  <c r="A954" i="79"/>
  <c r="O954" i="79" s="1"/>
  <c r="A953" i="79"/>
  <c r="A952" i="79"/>
  <c r="O952" i="79" s="1"/>
  <c r="A951" i="79"/>
  <c r="A950" i="79"/>
  <c r="A949" i="79"/>
  <c r="A948" i="79"/>
  <c r="O948" i="79" s="1"/>
  <c r="A947" i="79"/>
  <c r="A946" i="79"/>
  <c r="A945" i="79"/>
  <c r="A944" i="79"/>
  <c r="O944" i="79" s="1"/>
  <c r="A943" i="79"/>
  <c r="A942" i="79"/>
  <c r="O942" i="79" s="1"/>
  <c r="A941" i="79"/>
  <c r="A940" i="79"/>
  <c r="O940" i="79" s="1"/>
  <c r="A939" i="79"/>
  <c r="A938" i="79"/>
  <c r="A937" i="79"/>
  <c r="A936" i="79"/>
  <c r="O936" i="79" s="1"/>
  <c r="A935" i="79"/>
  <c r="A934" i="79"/>
  <c r="A933" i="79"/>
  <c r="A932" i="79"/>
  <c r="O932" i="79" s="1"/>
  <c r="A931" i="79"/>
  <c r="A930" i="79"/>
  <c r="O930" i="79" s="1"/>
  <c r="A929" i="79"/>
  <c r="A928" i="79"/>
  <c r="O928" i="79" s="1"/>
  <c r="A927" i="79"/>
  <c r="A926" i="79"/>
  <c r="A925" i="79"/>
  <c r="A924" i="79"/>
  <c r="O924" i="79" s="1"/>
  <c r="A923" i="79"/>
  <c r="A922" i="79"/>
  <c r="A921" i="79"/>
  <c r="A920" i="79"/>
  <c r="O920" i="79" s="1"/>
  <c r="A919" i="79"/>
  <c r="A918" i="79"/>
  <c r="O918" i="79" s="1"/>
  <c r="A917" i="79"/>
  <c r="A916" i="79"/>
  <c r="O916" i="79" s="1"/>
  <c r="A915" i="79"/>
  <c r="A914" i="79"/>
  <c r="A913" i="79"/>
  <c r="A912" i="79"/>
  <c r="O912" i="79" s="1"/>
  <c r="A911" i="79"/>
  <c r="A910" i="79"/>
  <c r="A909" i="79"/>
  <c r="A908" i="79"/>
  <c r="O908" i="79" s="1"/>
  <c r="A907" i="79"/>
  <c r="A906" i="79"/>
  <c r="O906" i="79" s="1"/>
  <c r="A905" i="79"/>
  <c r="A904" i="79"/>
  <c r="O904" i="79" s="1"/>
  <c r="A903" i="79"/>
  <c r="A902" i="79"/>
  <c r="A901" i="79"/>
  <c r="A900" i="79"/>
  <c r="O900" i="79" s="1"/>
  <c r="A899" i="79"/>
  <c r="A898" i="79"/>
  <c r="A897" i="79"/>
  <c r="A896" i="79"/>
  <c r="O896" i="79" s="1"/>
  <c r="A895" i="79"/>
  <c r="A894" i="79"/>
  <c r="O894" i="79" s="1"/>
  <c r="A893" i="79"/>
  <c r="A892" i="79"/>
  <c r="O892" i="79" s="1"/>
  <c r="A891" i="79"/>
  <c r="A890" i="79"/>
  <c r="A889" i="79"/>
  <c r="A888" i="79"/>
  <c r="O888" i="79" s="1"/>
  <c r="A887" i="79"/>
  <c r="A886" i="79"/>
  <c r="A885" i="79"/>
  <c r="A884" i="79"/>
  <c r="O884" i="79" s="1"/>
  <c r="A883" i="79"/>
  <c r="A882" i="79"/>
  <c r="O882" i="79" s="1"/>
  <c r="A881" i="79"/>
  <c r="A880" i="79"/>
  <c r="O880" i="79" s="1"/>
  <c r="A879" i="79"/>
  <c r="A878" i="79"/>
  <c r="A877" i="79"/>
  <c r="A876" i="79"/>
  <c r="O876" i="79" s="1"/>
  <c r="A875" i="79"/>
  <c r="A874" i="79"/>
  <c r="A873" i="79"/>
  <c r="A872" i="79"/>
  <c r="O872" i="79" s="1"/>
  <c r="A871" i="79"/>
  <c r="A870" i="79"/>
  <c r="O870" i="79" s="1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A812" i="79"/>
  <c r="A811" i="79"/>
  <c r="A810" i="79"/>
  <c r="A809" i="79"/>
  <c r="A808" i="79"/>
  <c r="A807" i="79"/>
  <c r="A806" i="79"/>
  <c r="A805" i="79"/>
  <c r="A804" i="79"/>
  <c r="A803" i="79"/>
  <c r="A802" i="79"/>
  <c r="A801" i="79"/>
  <c r="A800" i="79"/>
  <c r="A799" i="79"/>
  <c r="A798" i="79"/>
  <c r="A797" i="79"/>
  <c r="A796" i="79"/>
  <c r="A795" i="79"/>
  <c r="A794" i="79"/>
  <c r="A793" i="79"/>
  <c r="A792" i="79"/>
  <c r="O792" i="79" s="1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O760" i="79" s="1"/>
  <c r="A759" i="79"/>
  <c r="A758" i="79"/>
  <c r="A757" i="79"/>
  <c r="A756" i="79"/>
  <c r="A755" i="79"/>
  <c r="A754" i="79"/>
  <c r="A753" i="79"/>
  <c r="A752" i="79"/>
  <c r="A751" i="79"/>
  <c r="A750" i="79"/>
  <c r="A749" i="79"/>
  <c r="A748" i="79"/>
  <c r="A747" i="79"/>
  <c r="A746" i="79"/>
  <c r="A745" i="79"/>
  <c r="A742" i="79"/>
  <c r="O742" i="79" s="1"/>
  <c r="A741" i="79"/>
  <c r="A740" i="79"/>
  <c r="O740" i="79" s="1"/>
  <c r="A739" i="79"/>
  <c r="A738" i="79"/>
  <c r="A737" i="79"/>
  <c r="A736" i="79"/>
  <c r="O736" i="79" s="1"/>
  <c r="A735" i="79"/>
  <c r="A734" i="79"/>
  <c r="A733" i="79"/>
  <c r="A732" i="79"/>
  <c r="O732" i="79" s="1"/>
  <c r="A731" i="79"/>
  <c r="A730" i="79"/>
  <c r="A729" i="79"/>
  <c r="A728" i="79"/>
  <c r="A727" i="79"/>
  <c r="A726" i="79"/>
  <c r="A725" i="79"/>
  <c r="A724" i="79"/>
  <c r="A723" i="79"/>
  <c r="A722" i="79"/>
  <c r="A721" i="79"/>
  <c r="A720" i="79"/>
  <c r="A719" i="79"/>
  <c r="A716" i="79"/>
  <c r="A715" i="79"/>
  <c r="A714" i="79"/>
  <c r="O714" i="79" s="1"/>
  <c r="A713" i="79"/>
  <c r="A712" i="79"/>
  <c r="A711" i="79"/>
  <c r="A710" i="79"/>
  <c r="O710" i="79" s="1"/>
  <c r="A709" i="79"/>
  <c r="A708" i="79"/>
  <c r="A707" i="79"/>
  <c r="A706" i="79"/>
  <c r="O706" i="79" s="1"/>
  <c r="A705" i="79"/>
  <c r="A704" i="79"/>
  <c r="A703" i="79"/>
  <c r="A702" i="79"/>
  <c r="O702" i="79" s="1"/>
  <c r="A701" i="79"/>
  <c r="A700" i="79"/>
  <c r="A699" i="79"/>
  <c r="A698" i="79"/>
  <c r="O698" i="79" s="1"/>
  <c r="A697" i="79"/>
  <c r="A696" i="79"/>
  <c r="A695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A657" i="79"/>
  <c r="A656" i="79"/>
  <c r="A655" i="79"/>
  <c r="A654" i="79"/>
  <c r="A653" i="79"/>
  <c r="A652" i="79"/>
  <c r="A651" i="79"/>
  <c r="A650" i="79"/>
  <c r="A649" i="79"/>
  <c r="O649" i="79" s="1"/>
  <c r="A648" i="79"/>
  <c r="A647" i="79"/>
  <c r="O647" i="79" s="1"/>
  <c r="A646" i="79"/>
  <c r="A645" i="79"/>
  <c r="A644" i="79"/>
  <c r="A643" i="79"/>
  <c r="A642" i="79"/>
  <c r="A641" i="79"/>
  <c r="A640" i="79"/>
  <c r="A639" i="79"/>
  <c r="A638" i="79"/>
  <c r="A637" i="79"/>
  <c r="A636" i="79"/>
  <c r="A635" i="79"/>
  <c r="A634" i="79"/>
  <c r="A633" i="79"/>
  <c r="A632" i="79"/>
  <c r="A631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A611" i="79"/>
  <c r="A610" i="79"/>
  <c r="A609" i="79"/>
  <c r="A608" i="79"/>
  <c r="A607" i="79"/>
  <c r="A606" i="79"/>
  <c r="A605" i="79"/>
  <c r="A604" i="79"/>
  <c r="A603" i="79"/>
  <c r="A602" i="79"/>
  <c r="A601" i="79"/>
  <c r="O601" i="79" s="1"/>
  <c r="A600" i="79"/>
  <c r="A599" i="79"/>
  <c r="A598" i="79"/>
  <c r="A597" i="79"/>
  <c r="A596" i="79"/>
  <c r="A595" i="79"/>
  <c r="A594" i="79"/>
  <c r="A593" i="79"/>
  <c r="O593" i="79" s="1"/>
  <c r="A592" i="79"/>
  <c r="A591" i="79"/>
  <c r="A590" i="79"/>
  <c r="A589" i="79"/>
  <c r="A588" i="79"/>
  <c r="A587" i="79"/>
  <c r="A586" i="79"/>
  <c r="A585" i="79"/>
  <c r="O585" i="79" s="1"/>
  <c r="A584" i="79"/>
  <c r="A583" i="79"/>
  <c r="A582" i="79"/>
  <c r="A581" i="79"/>
  <c r="A580" i="79"/>
  <c r="A579" i="79"/>
  <c r="A578" i="79"/>
  <c r="A577" i="79"/>
  <c r="O577" i="79" s="1"/>
  <c r="A576" i="79"/>
  <c r="A575" i="79"/>
  <c r="A574" i="79"/>
  <c r="A573" i="79"/>
  <c r="A572" i="79"/>
  <c r="A571" i="79"/>
  <c r="A570" i="79"/>
  <c r="A569" i="79"/>
  <c r="O569" i="79" s="1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A546" i="79"/>
  <c r="A545" i="79"/>
  <c r="O545" i="79" s="1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O521" i="79" s="1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303" i="79"/>
  <c r="A302" i="79"/>
  <c r="A301" i="79"/>
  <c r="A300" i="79"/>
  <c r="A299" i="79"/>
  <c r="O299" i="79" s="1"/>
  <c r="A298" i="79"/>
  <c r="O298" i="79" s="1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8" i="79"/>
  <c r="A277" i="79"/>
  <c r="A276" i="79"/>
  <c r="A275" i="79"/>
  <c r="A272" i="79"/>
  <c r="A271" i="79"/>
  <c r="A270" i="79"/>
  <c r="A269" i="79"/>
  <c r="A268" i="79"/>
  <c r="A267" i="79"/>
  <c r="O267" i="79" s="1"/>
  <c r="A266" i="79"/>
  <c r="A265" i="79"/>
  <c r="A264" i="79"/>
  <c r="A263" i="79"/>
  <c r="A262" i="79"/>
  <c r="A261" i="79"/>
  <c r="A260" i="79"/>
  <c r="A259" i="79"/>
  <c r="A258" i="79"/>
  <c r="A257" i="79"/>
  <c r="A254" i="79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O239" i="79" s="1"/>
  <c r="A238" i="79"/>
  <c r="A237" i="79"/>
  <c r="A236" i="79"/>
  <c r="O236" i="79" s="1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692" i="79"/>
  <c r="O694" i="79"/>
  <c r="O734" i="79"/>
  <c r="O738" i="79"/>
  <c r="O776" i="79"/>
  <c r="O802" i="79"/>
  <c r="O862" i="79"/>
  <c r="O874" i="79"/>
  <c r="O878" i="79"/>
  <c r="O886" i="79"/>
  <c r="O890" i="79"/>
  <c r="O898" i="79"/>
  <c r="O902" i="79"/>
  <c r="O910" i="79"/>
  <c r="O914" i="79"/>
  <c r="O922" i="79"/>
  <c r="O926" i="79"/>
  <c r="O934" i="79"/>
  <c r="O938" i="79"/>
  <c r="O946" i="79"/>
  <c r="O950" i="79"/>
  <c r="O958" i="79"/>
  <c r="O962" i="79"/>
  <c r="O970" i="79"/>
  <c r="O974" i="79"/>
  <c r="O982" i="79"/>
  <c r="O986" i="79"/>
  <c r="O994" i="79"/>
  <c r="O998" i="79"/>
  <c r="O1006" i="79"/>
  <c r="O1010" i="79"/>
  <c r="O1018" i="79"/>
  <c r="O1019" i="79"/>
  <c r="O1020" i="79"/>
  <c r="O1024" i="79"/>
  <c r="O1026" i="79"/>
  <c r="O1028" i="79"/>
  <c r="O1030" i="79"/>
  <c r="O1032" i="79"/>
  <c r="O1034" i="79"/>
  <c r="O1036" i="79"/>
  <c r="O1038" i="79"/>
  <c r="O1040" i="79"/>
  <c r="O1042" i="79"/>
  <c r="O1044" i="79"/>
  <c r="O1046" i="79"/>
  <c r="O1048" i="79"/>
  <c r="O1050" i="79"/>
  <c r="O1052" i="79"/>
  <c r="O1054" i="79"/>
  <c r="O1056" i="79"/>
  <c r="O1058" i="79"/>
  <c r="O1060" i="79"/>
  <c r="O1062" i="79"/>
  <c r="O1064" i="79"/>
  <c r="O1066" i="79"/>
  <c r="O1068" i="79"/>
  <c r="O1070" i="79"/>
  <c r="O1072" i="79"/>
  <c r="O1074" i="79"/>
  <c r="O1076" i="79"/>
  <c r="O1078" i="79"/>
  <c r="O1080" i="79"/>
  <c r="O1082" i="79"/>
  <c r="O1084" i="79"/>
  <c r="O1086" i="79"/>
  <c r="O1088" i="79"/>
  <c r="O1090" i="79"/>
  <c r="O1092" i="79"/>
  <c r="O1094" i="79"/>
  <c r="O1096" i="79"/>
  <c r="O1098" i="79"/>
  <c r="O1100" i="79"/>
  <c r="O1102" i="79"/>
  <c r="O1104" i="79"/>
  <c r="O1106" i="79"/>
  <c r="O1108" i="79"/>
  <c r="O1110" i="79"/>
  <c r="O1112" i="79"/>
  <c r="O1114" i="79"/>
  <c r="O1116" i="79"/>
  <c r="O1118" i="79"/>
  <c r="O1120" i="79"/>
  <c r="O1122" i="79"/>
  <c r="O1124" i="79"/>
  <c r="O1126" i="79"/>
  <c r="O1128" i="79"/>
  <c r="O1130" i="79"/>
  <c r="O1132" i="79"/>
  <c r="O1134" i="79"/>
  <c r="O1136" i="79"/>
  <c r="O1138" i="79"/>
  <c r="O1140" i="79"/>
  <c r="O1142" i="79"/>
  <c r="O1144" i="79"/>
  <c r="O1146" i="79"/>
  <c r="O1148" i="79"/>
  <c r="O1150" i="79"/>
  <c r="O1152" i="79"/>
  <c r="O1154" i="79"/>
  <c r="O1156" i="79"/>
  <c r="O1158" i="79"/>
  <c r="O1160" i="79"/>
  <c r="O1162" i="79"/>
  <c r="O1171" i="79"/>
  <c r="O1173" i="79"/>
  <c r="O1175" i="79"/>
  <c r="O1176" i="79"/>
  <c r="O1177" i="79"/>
  <c r="O1178" i="79"/>
  <c r="O1180" i="79"/>
  <c r="O1214" i="79"/>
  <c r="O1220" i="79"/>
  <c r="O1222" i="79"/>
  <c r="O1224" i="79"/>
  <c r="O1226" i="79"/>
  <c r="O1228" i="79"/>
  <c r="O1230" i="79"/>
  <c r="O1245" i="79"/>
  <c r="O1248" i="79"/>
  <c r="O1249" i="79"/>
  <c r="O1250" i="79"/>
  <c r="O1251" i="79"/>
  <c r="O1252" i="79"/>
  <c r="O1253" i="79"/>
  <c r="O1254" i="79"/>
  <c r="O1255" i="79"/>
  <c r="O1256" i="79"/>
  <c r="O1257" i="79"/>
  <c r="O1258" i="79"/>
  <c r="O1259" i="79"/>
  <c r="O1260" i="79"/>
  <c r="O1264" i="79"/>
  <c r="O1266" i="79"/>
  <c r="O1268" i="79"/>
  <c r="O1270" i="79"/>
  <c r="O1272" i="79"/>
  <c r="O1274" i="79"/>
  <c r="BO100" i="4" l="1"/>
  <c r="BM100" i="4"/>
  <c r="BL100" i="4"/>
  <c r="BN100" i="4"/>
  <c r="BP100" i="4"/>
  <c r="BK100" i="4"/>
  <c r="T100" i="4"/>
  <c r="BM99" i="4"/>
  <c r="BP99" i="4"/>
  <c r="BN99" i="4"/>
  <c r="T99" i="4"/>
  <c r="BO99" i="4"/>
  <c r="BL99" i="4"/>
  <c r="BK99" i="4"/>
  <c r="BN101" i="4"/>
  <c r="BL101" i="4"/>
  <c r="BK101" i="4"/>
  <c r="BO101" i="4"/>
  <c r="T101" i="4"/>
  <c r="BM101" i="4"/>
  <c r="BP101" i="4"/>
  <c r="T96" i="4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L65" i="79" s="1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L73" i="79" s="1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K140" i="79"/>
  <c r="I140" i="79"/>
  <c r="E140" i="79"/>
  <c r="D140" i="79"/>
  <c r="J142" i="79"/>
  <c r="F142" i="79"/>
  <c r="D142" i="79"/>
  <c r="K142" i="79"/>
  <c r="I142" i="79"/>
  <c r="E142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J221" i="79"/>
  <c r="F221" i="79"/>
  <c r="D221" i="79"/>
  <c r="K221" i="79"/>
  <c r="I221" i="79"/>
  <c r="E221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41" i="79"/>
  <c r="F241" i="79"/>
  <c r="D241" i="79"/>
  <c r="K241" i="79"/>
  <c r="I241" i="79"/>
  <c r="E241" i="79"/>
  <c r="J243" i="79"/>
  <c r="F243" i="79"/>
  <c r="D243" i="79"/>
  <c r="K243" i="79"/>
  <c r="I243" i="79"/>
  <c r="E243" i="79"/>
  <c r="J245" i="79"/>
  <c r="F245" i="79"/>
  <c r="D245" i="79"/>
  <c r="K245" i="79"/>
  <c r="I245" i="79"/>
  <c r="E245" i="79"/>
  <c r="J247" i="79"/>
  <c r="F247" i="79"/>
  <c r="D247" i="79"/>
  <c r="K247" i="79"/>
  <c r="I247" i="79"/>
  <c r="E247" i="79"/>
  <c r="J249" i="79"/>
  <c r="F249" i="79"/>
  <c r="D249" i="79"/>
  <c r="K249" i="79"/>
  <c r="I249" i="79"/>
  <c r="E249" i="79"/>
  <c r="J251" i="79"/>
  <c r="F251" i="79"/>
  <c r="D251" i="79"/>
  <c r="K251" i="79"/>
  <c r="I251" i="79"/>
  <c r="E251" i="79"/>
  <c r="J253" i="79"/>
  <c r="F253" i="79"/>
  <c r="D253" i="79"/>
  <c r="K253" i="79"/>
  <c r="I253" i="79"/>
  <c r="E253" i="79"/>
  <c r="J257" i="79"/>
  <c r="F257" i="79"/>
  <c r="D257" i="79"/>
  <c r="K257" i="79"/>
  <c r="I257" i="79"/>
  <c r="E257" i="79"/>
  <c r="J259" i="79"/>
  <c r="F259" i="79"/>
  <c r="D259" i="79"/>
  <c r="K259" i="79"/>
  <c r="I259" i="79"/>
  <c r="E259" i="79"/>
  <c r="J261" i="79"/>
  <c r="F261" i="79"/>
  <c r="D261" i="79"/>
  <c r="K261" i="79"/>
  <c r="I261" i="79"/>
  <c r="E261" i="79"/>
  <c r="J263" i="79"/>
  <c r="F263" i="79"/>
  <c r="D263" i="79"/>
  <c r="K263" i="79"/>
  <c r="I263" i="79"/>
  <c r="E263" i="79"/>
  <c r="J265" i="79"/>
  <c r="F265" i="79"/>
  <c r="D265" i="79"/>
  <c r="K265" i="79"/>
  <c r="I265" i="79"/>
  <c r="E265" i="79"/>
  <c r="J267" i="79"/>
  <c r="F267" i="79"/>
  <c r="D267" i="79"/>
  <c r="K267" i="79"/>
  <c r="I267" i="79"/>
  <c r="E267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J283" i="79"/>
  <c r="F283" i="79"/>
  <c r="D283" i="79"/>
  <c r="K283" i="79"/>
  <c r="I283" i="79"/>
  <c r="E283" i="79"/>
  <c r="J285" i="79"/>
  <c r="F285" i="79"/>
  <c r="D285" i="79"/>
  <c r="K285" i="79"/>
  <c r="I285" i="79"/>
  <c r="E285" i="79"/>
  <c r="J287" i="79"/>
  <c r="F287" i="79"/>
  <c r="D287" i="79"/>
  <c r="K287" i="79"/>
  <c r="I287" i="79"/>
  <c r="E287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J303" i="79"/>
  <c r="F303" i="79"/>
  <c r="D303" i="79"/>
  <c r="K303" i="79"/>
  <c r="I303" i="79"/>
  <c r="E303" i="79"/>
  <c r="J315" i="79"/>
  <c r="F315" i="79"/>
  <c r="D315" i="79"/>
  <c r="K315" i="79"/>
  <c r="I315" i="79"/>
  <c r="E315" i="79"/>
  <c r="J317" i="79"/>
  <c r="F317" i="79"/>
  <c r="D317" i="79"/>
  <c r="K317" i="79"/>
  <c r="I317" i="79"/>
  <c r="E317" i="79"/>
  <c r="J319" i="79"/>
  <c r="F319" i="79"/>
  <c r="D319" i="79"/>
  <c r="K319" i="79"/>
  <c r="I319" i="79"/>
  <c r="E319" i="79"/>
  <c r="J321" i="79"/>
  <c r="F321" i="79"/>
  <c r="D321" i="79"/>
  <c r="K321" i="79"/>
  <c r="I321" i="79"/>
  <c r="E321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J327" i="79"/>
  <c r="F327" i="79"/>
  <c r="D327" i="79"/>
  <c r="K327" i="79"/>
  <c r="I327" i="79"/>
  <c r="E327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J377" i="79"/>
  <c r="F377" i="79"/>
  <c r="D377" i="79"/>
  <c r="K377" i="79"/>
  <c r="I377" i="79"/>
  <c r="E377" i="79"/>
  <c r="J379" i="79"/>
  <c r="F379" i="79"/>
  <c r="D379" i="79"/>
  <c r="K379" i="79"/>
  <c r="I379" i="79"/>
  <c r="E379" i="79"/>
  <c r="J381" i="79"/>
  <c r="F381" i="79"/>
  <c r="D381" i="79"/>
  <c r="K381" i="79"/>
  <c r="I381" i="79"/>
  <c r="E381" i="79"/>
  <c r="J383" i="79"/>
  <c r="F383" i="79"/>
  <c r="D383" i="79"/>
  <c r="K383" i="79"/>
  <c r="I383" i="79"/>
  <c r="E383" i="79"/>
  <c r="J385" i="79"/>
  <c r="F385" i="79"/>
  <c r="D385" i="79"/>
  <c r="K385" i="79"/>
  <c r="I385" i="79"/>
  <c r="E385" i="79"/>
  <c r="J387" i="79"/>
  <c r="F387" i="79"/>
  <c r="D387" i="79"/>
  <c r="K387" i="79"/>
  <c r="I387" i="79"/>
  <c r="E387" i="79"/>
  <c r="J389" i="79"/>
  <c r="F389" i="79"/>
  <c r="D389" i="79"/>
  <c r="K389" i="79"/>
  <c r="I389" i="79"/>
  <c r="E389" i="79"/>
  <c r="J391" i="79"/>
  <c r="F391" i="79"/>
  <c r="D391" i="79"/>
  <c r="K391" i="79"/>
  <c r="I391" i="79"/>
  <c r="E391" i="79"/>
  <c r="J393" i="79"/>
  <c r="F393" i="79"/>
  <c r="D393" i="79"/>
  <c r="K393" i="79"/>
  <c r="I393" i="79"/>
  <c r="E393" i="79"/>
  <c r="J395" i="79"/>
  <c r="F395" i="79"/>
  <c r="D395" i="79"/>
  <c r="K395" i="79"/>
  <c r="I395" i="79"/>
  <c r="E395" i="79"/>
  <c r="J397" i="79"/>
  <c r="F397" i="79"/>
  <c r="D397" i="79"/>
  <c r="K397" i="79"/>
  <c r="I397" i="79"/>
  <c r="E397" i="79"/>
  <c r="J399" i="79"/>
  <c r="F399" i="79"/>
  <c r="D399" i="79"/>
  <c r="K399" i="79"/>
  <c r="I399" i="79"/>
  <c r="E399" i="79"/>
  <c r="J401" i="79"/>
  <c r="F401" i="79"/>
  <c r="D401" i="79"/>
  <c r="K401" i="79"/>
  <c r="I401" i="79"/>
  <c r="E401" i="79"/>
  <c r="J403" i="79"/>
  <c r="F403" i="79"/>
  <c r="D403" i="79"/>
  <c r="K403" i="79"/>
  <c r="I403" i="79"/>
  <c r="E403" i="79"/>
  <c r="J405" i="79"/>
  <c r="F405" i="79"/>
  <c r="D405" i="79"/>
  <c r="K405" i="79"/>
  <c r="I405" i="79"/>
  <c r="E405" i="79"/>
  <c r="J407" i="79"/>
  <c r="F407" i="79"/>
  <c r="D407" i="79"/>
  <c r="K407" i="79"/>
  <c r="I407" i="79"/>
  <c r="E407" i="79"/>
  <c r="J409" i="79"/>
  <c r="F409" i="79"/>
  <c r="D409" i="79"/>
  <c r="K409" i="79"/>
  <c r="I409" i="79"/>
  <c r="E409" i="79"/>
  <c r="J411" i="79"/>
  <c r="F411" i="79"/>
  <c r="D411" i="79"/>
  <c r="K411" i="79"/>
  <c r="I411" i="79"/>
  <c r="E411" i="79"/>
  <c r="J413" i="79"/>
  <c r="F413" i="79"/>
  <c r="D413" i="79"/>
  <c r="K413" i="79"/>
  <c r="I413" i="79"/>
  <c r="E413" i="79"/>
  <c r="J415" i="79"/>
  <c r="F415" i="79"/>
  <c r="D415" i="79"/>
  <c r="K415" i="79"/>
  <c r="I415" i="79"/>
  <c r="E415" i="79"/>
  <c r="J417" i="79"/>
  <c r="F417" i="79"/>
  <c r="D417" i="79"/>
  <c r="K417" i="79"/>
  <c r="I417" i="79"/>
  <c r="E417" i="79"/>
  <c r="J419" i="79"/>
  <c r="F419" i="79"/>
  <c r="D419" i="79"/>
  <c r="K419" i="79"/>
  <c r="I419" i="79"/>
  <c r="E419" i="79"/>
  <c r="J421" i="79"/>
  <c r="F421" i="79"/>
  <c r="D421" i="79"/>
  <c r="K421" i="79"/>
  <c r="I421" i="79"/>
  <c r="E421" i="79"/>
  <c r="J423" i="79"/>
  <c r="F423" i="79"/>
  <c r="D423" i="79"/>
  <c r="K423" i="79"/>
  <c r="I423" i="79"/>
  <c r="E423" i="79"/>
  <c r="J425" i="79"/>
  <c r="F425" i="79"/>
  <c r="D425" i="79"/>
  <c r="K425" i="79"/>
  <c r="I425" i="79"/>
  <c r="E425" i="79"/>
  <c r="J427" i="79"/>
  <c r="F427" i="79"/>
  <c r="D427" i="79"/>
  <c r="K427" i="79"/>
  <c r="I427" i="79"/>
  <c r="E427" i="79"/>
  <c r="J429" i="79"/>
  <c r="F429" i="79"/>
  <c r="D429" i="79"/>
  <c r="K429" i="79"/>
  <c r="I429" i="79"/>
  <c r="E429" i="79"/>
  <c r="J431" i="79"/>
  <c r="F431" i="79"/>
  <c r="D431" i="79"/>
  <c r="K431" i="79"/>
  <c r="I431" i="79"/>
  <c r="E431" i="79"/>
  <c r="J433" i="79"/>
  <c r="F433" i="79"/>
  <c r="D433" i="79"/>
  <c r="K433" i="79"/>
  <c r="I433" i="79"/>
  <c r="E433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J62" i="79"/>
  <c r="F62" i="79"/>
  <c r="D62" i="79"/>
  <c r="K62" i="79"/>
  <c r="I62" i="79"/>
  <c r="E62" i="79"/>
  <c r="J64" i="79"/>
  <c r="F64" i="79"/>
  <c r="D64" i="79"/>
  <c r="K64" i="79"/>
  <c r="I64" i="79"/>
  <c r="E64" i="79"/>
  <c r="J66" i="79"/>
  <c r="F66" i="79"/>
  <c r="D66" i="79"/>
  <c r="K66" i="79"/>
  <c r="I66" i="79"/>
  <c r="E66" i="79"/>
  <c r="J68" i="79"/>
  <c r="F68" i="79"/>
  <c r="D68" i="79"/>
  <c r="K68" i="79"/>
  <c r="I68" i="79"/>
  <c r="E68" i="79"/>
  <c r="J70" i="79"/>
  <c r="F70" i="79"/>
  <c r="D70" i="79"/>
  <c r="K70" i="79"/>
  <c r="I70" i="79"/>
  <c r="E70" i="79"/>
  <c r="J72" i="79"/>
  <c r="F72" i="79"/>
  <c r="D72" i="79"/>
  <c r="K72" i="79"/>
  <c r="I72" i="79"/>
  <c r="E72" i="79"/>
  <c r="J74" i="79"/>
  <c r="F74" i="79"/>
  <c r="D74" i="79"/>
  <c r="K74" i="79"/>
  <c r="I74" i="79"/>
  <c r="E74" i="79"/>
  <c r="J76" i="79"/>
  <c r="F76" i="79"/>
  <c r="D76" i="79"/>
  <c r="K76" i="79"/>
  <c r="I76" i="79"/>
  <c r="E76" i="79"/>
  <c r="J78" i="79"/>
  <c r="F78" i="79"/>
  <c r="D78" i="79"/>
  <c r="K78" i="79"/>
  <c r="I78" i="79"/>
  <c r="E78" i="79"/>
  <c r="J95" i="79"/>
  <c r="F95" i="79"/>
  <c r="D95" i="79"/>
  <c r="K95" i="79"/>
  <c r="I95" i="79"/>
  <c r="E95" i="79"/>
  <c r="J97" i="79"/>
  <c r="F97" i="79"/>
  <c r="D97" i="79"/>
  <c r="K97" i="79"/>
  <c r="I97" i="79"/>
  <c r="E97" i="79"/>
  <c r="J99" i="79"/>
  <c r="F99" i="79"/>
  <c r="D99" i="79"/>
  <c r="K99" i="79"/>
  <c r="I99" i="79"/>
  <c r="E99" i="79"/>
  <c r="J101" i="79"/>
  <c r="F101" i="79"/>
  <c r="D101" i="79"/>
  <c r="K101" i="79"/>
  <c r="I101" i="79"/>
  <c r="E101" i="79"/>
  <c r="J103" i="79"/>
  <c r="F103" i="79"/>
  <c r="D103" i="79"/>
  <c r="K103" i="79"/>
  <c r="I103" i="79"/>
  <c r="E103" i="79"/>
  <c r="J105" i="79"/>
  <c r="F105" i="79"/>
  <c r="D105" i="79"/>
  <c r="K105" i="79"/>
  <c r="I105" i="79"/>
  <c r="E105" i="79"/>
  <c r="J107" i="79"/>
  <c r="F107" i="79"/>
  <c r="D107" i="79"/>
  <c r="K107" i="79"/>
  <c r="I107" i="79"/>
  <c r="E107" i="79"/>
  <c r="J109" i="79"/>
  <c r="F109" i="79"/>
  <c r="D109" i="79"/>
  <c r="K109" i="79"/>
  <c r="I109" i="79"/>
  <c r="E109" i="79"/>
  <c r="J111" i="79"/>
  <c r="F111" i="79"/>
  <c r="D111" i="79"/>
  <c r="K111" i="79"/>
  <c r="I111" i="79"/>
  <c r="E111" i="79"/>
  <c r="J113" i="79"/>
  <c r="F113" i="79"/>
  <c r="D113" i="79"/>
  <c r="K113" i="79"/>
  <c r="I113" i="79"/>
  <c r="E113" i="79"/>
  <c r="J115" i="79"/>
  <c r="F115" i="79"/>
  <c r="D115" i="79"/>
  <c r="K115" i="79"/>
  <c r="I115" i="79"/>
  <c r="E115" i="79"/>
  <c r="J117" i="79"/>
  <c r="F117" i="79"/>
  <c r="D117" i="79"/>
  <c r="K117" i="79"/>
  <c r="I117" i="79"/>
  <c r="E117" i="79"/>
  <c r="J119" i="79"/>
  <c r="F119" i="79"/>
  <c r="D119" i="79"/>
  <c r="K119" i="79"/>
  <c r="I119" i="79"/>
  <c r="E119" i="79"/>
  <c r="J121" i="79"/>
  <c r="F121" i="79"/>
  <c r="D121" i="79"/>
  <c r="K121" i="79"/>
  <c r="I121" i="79"/>
  <c r="E121" i="79"/>
  <c r="J123" i="79"/>
  <c r="F123" i="79"/>
  <c r="D123" i="79"/>
  <c r="K123" i="79"/>
  <c r="I123" i="79"/>
  <c r="E123" i="79"/>
  <c r="J125" i="79"/>
  <c r="F125" i="79"/>
  <c r="D125" i="79"/>
  <c r="K125" i="79"/>
  <c r="I125" i="79"/>
  <c r="E125" i="79"/>
  <c r="J127" i="79"/>
  <c r="F127" i="79"/>
  <c r="D127" i="79"/>
  <c r="K127" i="79"/>
  <c r="I127" i="79"/>
  <c r="E127" i="79"/>
  <c r="J129" i="79"/>
  <c r="F129" i="79"/>
  <c r="D129" i="79"/>
  <c r="K129" i="79"/>
  <c r="I129" i="79"/>
  <c r="E129" i="79"/>
  <c r="J131" i="79"/>
  <c r="F131" i="79"/>
  <c r="D131" i="79"/>
  <c r="K131" i="79"/>
  <c r="I131" i="79"/>
  <c r="E131" i="79"/>
  <c r="J133" i="79"/>
  <c r="F133" i="79"/>
  <c r="D133" i="79"/>
  <c r="K133" i="79"/>
  <c r="I133" i="79"/>
  <c r="E133" i="79"/>
  <c r="J135" i="79"/>
  <c r="F135" i="79"/>
  <c r="D135" i="79"/>
  <c r="K135" i="79"/>
  <c r="I135" i="79"/>
  <c r="E135" i="79"/>
  <c r="J137" i="79"/>
  <c r="F137" i="79"/>
  <c r="D137" i="79"/>
  <c r="K137" i="79"/>
  <c r="I137" i="79"/>
  <c r="E137" i="79"/>
  <c r="K139" i="79"/>
  <c r="J139" i="79"/>
  <c r="F139" i="79"/>
  <c r="D139" i="79"/>
  <c r="I139" i="79"/>
  <c r="E139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J220" i="79"/>
  <c r="F220" i="79"/>
  <c r="D220" i="79"/>
  <c r="K220" i="79"/>
  <c r="I220" i="79"/>
  <c r="E220" i="79"/>
  <c r="J222" i="79"/>
  <c r="F222" i="79"/>
  <c r="D222" i="79"/>
  <c r="K222" i="79"/>
  <c r="I222" i="79"/>
  <c r="E222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J242" i="79"/>
  <c r="F242" i="79"/>
  <c r="D242" i="79"/>
  <c r="K242" i="79"/>
  <c r="I242" i="79"/>
  <c r="E242" i="79"/>
  <c r="J244" i="79"/>
  <c r="F244" i="79"/>
  <c r="D244" i="79"/>
  <c r="K244" i="79"/>
  <c r="I244" i="79"/>
  <c r="E244" i="79"/>
  <c r="J246" i="79"/>
  <c r="F246" i="79"/>
  <c r="D246" i="79"/>
  <c r="K246" i="79"/>
  <c r="I246" i="79"/>
  <c r="E246" i="79"/>
  <c r="J248" i="79"/>
  <c r="F248" i="79"/>
  <c r="D248" i="79"/>
  <c r="K248" i="79"/>
  <c r="I248" i="79"/>
  <c r="E248" i="79"/>
  <c r="J250" i="79"/>
  <c r="F250" i="79"/>
  <c r="D250" i="79"/>
  <c r="K250" i="79"/>
  <c r="I250" i="79"/>
  <c r="E250" i="79"/>
  <c r="J252" i="79"/>
  <c r="F252" i="79"/>
  <c r="D252" i="79"/>
  <c r="K252" i="79"/>
  <c r="I252" i="79"/>
  <c r="E252" i="79"/>
  <c r="J254" i="79"/>
  <c r="F254" i="79"/>
  <c r="D254" i="79"/>
  <c r="K254" i="79"/>
  <c r="I254" i="79"/>
  <c r="E254" i="79"/>
  <c r="J258" i="79"/>
  <c r="F258" i="79"/>
  <c r="D258" i="79"/>
  <c r="K258" i="79"/>
  <c r="I258" i="79"/>
  <c r="E258" i="79"/>
  <c r="J260" i="79"/>
  <c r="F260" i="79"/>
  <c r="D260" i="79"/>
  <c r="K260" i="79"/>
  <c r="I260" i="79"/>
  <c r="E260" i="79"/>
  <c r="J262" i="79"/>
  <c r="F262" i="79"/>
  <c r="D262" i="79"/>
  <c r="K262" i="79"/>
  <c r="I262" i="79"/>
  <c r="E262" i="79"/>
  <c r="J264" i="79"/>
  <c r="F264" i="79"/>
  <c r="D264" i="79"/>
  <c r="K264" i="79"/>
  <c r="I264" i="79"/>
  <c r="E264" i="79"/>
  <c r="J266" i="79"/>
  <c r="F266" i="79"/>
  <c r="D266" i="79"/>
  <c r="K266" i="79"/>
  <c r="I266" i="79"/>
  <c r="E266" i="79"/>
  <c r="J268" i="79"/>
  <c r="F268" i="79"/>
  <c r="D268" i="79"/>
  <c r="K268" i="79"/>
  <c r="I268" i="79"/>
  <c r="E268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J282" i="79"/>
  <c r="F282" i="79"/>
  <c r="D282" i="79"/>
  <c r="K282" i="79"/>
  <c r="I282" i="79"/>
  <c r="E282" i="79"/>
  <c r="J284" i="79"/>
  <c r="F284" i="79"/>
  <c r="D284" i="79"/>
  <c r="K284" i="79"/>
  <c r="I284" i="79"/>
  <c r="E284" i="79"/>
  <c r="J286" i="79"/>
  <c r="F286" i="79"/>
  <c r="D286" i="79"/>
  <c r="K286" i="79"/>
  <c r="I286" i="79"/>
  <c r="E286" i="79"/>
  <c r="J288" i="79"/>
  <c r="F288" i="79"/>
  <c r="D288" i="79"/>
  <c r="K288" i="79"/>
  <c r="I288" i="79"/>
  <c r="E288" i="79"/>
  <c r="J290" i="79"/>
  <c r="F290" i="79"/>
  <c r="D290" i="79"/>
  <c r="K290" i="79"/>
  <c r="I290" i="79"/>
  <c r="E290" i="79"/>
  <c r="J292" i="79"/>
  <c r="F292" i="79"/>
  <c r="D292" i="79"/>
  <c r="K292" i="79"/>
  <c r="I292" i="79"/>
  <c r="E292" i="79"/>
  <c r="J294" i="79"/>
  <c r="F294" i="79"/>
  <c r="D294" i="79"/>
  <c r="K294" i="79"/>
  <c r="I294" i="79"/>
  <c r="E294" i="79"/>
  <c r="J314" i="79"/>
  <c r="F314" i="79"/>
  <c r="D314" i="79"/>
  <c r="K314" i="79"/>
  <c r="I314" i="79"/>
  <c r="E314" i="79"/>
  <c r="J316" i="79"/>
  <c r="F316" i="79"/>
  <c r="D316" i="79"/>
  <c r="K316" i="79"/>
  <c r="I316" i="79"/>
  <c r="E316" i="79"/>
  <c r="J318" i="79"/>
  <c r="F318" i="79"/>
  <c r="D318" i="79"/>
  <c r="K318" i="79"/>
  <c r="I318" i="79"/>
  <c r="E318" i="79"/>
  <c r="J320" i="79"/>
  <c r="F320" i="79"/>
  <c r="D320" i="79"/>
  <c r="K320" i="79"/>
  <c r="I320" i="79"/>
  <c r="E320" i="79"/>
  <c r="J322" i="79"/>
  <c r="F322" i="79"/>
  <c r="D322" i="79"/>
  <c r="K322" i="79"/>
  <c r="I322" i="79"/>
  <c r="E322" i="79"/>
  <c r="J324" i="79"/>
  <c r="F324" i="79"/>
  <c r="D324" i="79"/>
  <c r="K324" i="79"/>
  <c r="I324" i="79"/>
  <c r="E324" i="79"/>
  <c r="J326" i="79"/>
  <c r="F326" i="79"/>
  <c r="D326" i="79"/>
  <c r="K326" i="79"/>
  <c r="I326" i="79"/>
  <c r="E326" i="79"/>
  <c r="J328" i="79"/>
  <c r="F328" i="79"/>
  <c r="D328" i="79"/>
  <c r="K328" i="79"/>
  <c r="I328" i="79"/>
  <c r="E328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F378" i="79"/>
  <c r="D378" i="79"/>
  <c r="K378" i="79"/>
  <c r="I378" i="79"/>
  <c r="E378" i="79"/>
  <c r="J380" i="79"/>
  <c r="F380" i="79"/>
  <c r="D380" i="79"/>
  <c r="K380" i="79"/>
  <c r="I380" i="79"/>
  <c r="E380" i="79"/>
  <c r="J382" i="79"/>
  <c r="F382" i="79"/>
  <c r="D382" i="79"/>
  <c r="K382" i="79"/>
  <c r="I382" i="79"/>
  <c r="E382" i="79"/>
  <c r="J384" i="79"/>
  <c r="F384" i="79"/>
  <c r="D384" i="79"/>
  <c r="K384" i="79"/>
  <c r="I384" i="79"/>
  <c r="E384" i="79"/>
  <c r="J386" i="79"/>
  <c r="F386" i="79"/>
  <c r="D386" i="79"/>
  <c r="K386" i="79"/>
  <c r="I386" i="79"/>
  <c r="E386" i="79"/>
  <c r="J388" i="79"/>
  <c r="F388" i="79"/>
  <c r="D388" i="79"/>
  <c r="K388" i="79"/>
  <c r="I388" i="79"/>
  <c r="E388" i="79"/>
  <c r="J390" i="79"/>
  <c r="F390" i="79"/>
  <c r="D390" i="79"/>
  <c r="K390" i="79"/>
  <c r="I390" i="79"/>
  <c r="E390" i="79"/>
  <c r="J392" i="79"/>
  <c r="F392" i="79"/>
  <c r="D392" i="79"/>
  <c r="K392" i="79"/>
  <c r="I392" i="79"/>
  <c r="E392" i="79"/>
  <c r="J394" i="79"/>
  <c r="F394" i="79"/>
  <c r="D394" i="79"/>
  <c r="K394" i="79"/>
  <c r="I394" i="79"/>
  <c r="E394" i="79"/>
  <c r="J396" i="79"/>
  <c r="F396" i="79"/>
  <c r="D396" i="79"/>
  <c r="K396" i="79"/>
  <c r="I396" i="79"/>
  <c r="E396" i="79"/>
  <c r="J398" i="79"/>
  <c r="F398" i="79"/>
  <c r="D398" i="79"/>
  <c r="K398" i="79"/>
  <c r="I398" i="79"/>
  <c r="E398" i="79"/>
  <c r="J400" i="79"/>
  <c r="F400" i="79"/>
  <c r="D400" i="79"/>
  <c r="K400" i="79"/>
  <c r="I400" i="79"/>
  <c r="E400" i="79"/>
  <c r="J402" i="79"/>
  <c r="F402" i="79"/>
  <c r="D402" i="79"/>
  <c r="K402" i="79"/>
  <c r="I402" i="79"/>
  <c r="E402" i="79"/>
  <c r="J404" i="79"/>
  <c r="F404" i="79"/>
  <c r="D404" i="79"/>
  <c r="K404" i="79"/>
  <c r="I404" i="79"/>
  <c r="E404" i="79"/>
  <c r="J406" i="79"/>
  <c r="F406" i="79"/>
  <c r="D406" i="79"/>
  <c r="K406" i="79"/>
  <c r="I406" i="79"/>
  <c r="E406" i="79"/>
  <c r="J408" i="79"/>
  <c r="F408" i="79"/>
  <c r="D408" i="79"/>
  <c r="K408" i="79"/>
  <c r="I408" i="79"/>
  <c r="E408" i="79"/>
  <c r="J410" i="79"/>
  <c r="F410" i="79"/>
  <c r="D410" i="79"/>
  <c r="K410" i="79"/>
  <c r="I410" i="79"/>
  <c r="E410" i="79"/>
  <c r="J412" i="79"/>
  <c r="F412" i="79"/>
  <c r="D412" i="79"/>
  <c r="K412" i="79"/>
  <c r="I412" i="79"/>
  <c r="E412" i="79"/>
  <c r="J414" i="79"/>
  <c r="F414" i="79"/>
  <c r="D414" i="79"/>
  <c r="K414" i="79"/>
  <c r="I414" i="79"/>
  <c r="E414" i="79"/>
  <c r="J416" i="79"/>
  <c r="F416" i="79"/>
  <c r="D416" i="79"/>
  <c r="K416" i="79"/>
  <c r="I416" i="79"/>
  <c r="E416" i="79"/>
  <c r="J418" i="79"/>
  <c r="F418" i="79"/>
  <c r="D418" i="79"/>
  <c r="K418" i="79"/>
  <c r="I418" i="79"/>
  <c r="E418" i="79"/>
  <c r="J420" i="79"/>
  <c r="F420" i="79"/>
  <c r="D420" i="79"/>
  <c r="K420" i="79"/>
  <c r="I420" i="79"/>
  <c r="E420" i="79"/>
  <c r="J422" i="79"/>
  <c r="F422" i="79"/>
  <c r="D422" i="79"/>
  <c r="K422" i="79"/>
  <c r="I422" i="79"/>
  <c r="E422" i="79"/>
  <c r="J424" i="79"/>
  <c r="F424" i="79"/>
  <c r="D424" i="79"/>
  <c r="K424" i="79"/>
  <c r="I424" i="79"/>
  <c r="E424" i="79"/>
  <c r="J426" i="79"/>
  <c r="F426" i="79"/>
  <c r="D426" i="79"/>
  <c r="K426" i="79"/>
  <c r="I426" i="79"/>
  <c r="E426" i="79"/>
  <c r="J428" i="79"/>
  <c r="F428" i="79"/>
  <c r="D428" i="79"/>
  <c r="K428" i="79"/>
  <c r="I428" i="79"/>
  <c r="E428" i="79"/>
  <c r="J430" i="79"/>
  <c r="F430" i="79"/>
  <c r="D430" i="79"/>
  <c r="K430" i="79"/>
  <c r="I430" i="79"/>
  <c r="E430" i="79"/>
  <c r="J432" i="79"/>
  <c r="F432" i="79"/>
  <c r="D432" i="79"/>
  <c r="K432" i="79"/>
  <c r="I432" i="79"/>
  <c r="E432" i="79"/>
  <c r="J434" i="79"/>
  <c r="F434" i="79"/>
  <c r="D434" i="79"/>
  <c r="K434" i="79"/>
  <c r="I434" i="79"/>
  <c r="E434" i="79"/>
  <c r="J436" i="79"/>
  <c r="F436" i="79"/>
  <c r="D436" i="79"/>
  <c r="K436" i="79"/>
  <c r="I436" i="79"/>
  <c r="E436" i="79"/>
  <c r="J438" i="79"/>
  <c r="F438" i="79"/>
  <c r="D438" i="79"/>
  <c r="K438" i="79"/>
  <c r="I438" i="79"/>
  <c r="E438" i="79"/>
  <c r="J435" i="79"/>
  <c r="F435" i="79"/>
  <c r="D435" i="79"/>
  <c r="K435" i="79"/>
  <c r="I435" i="79"/>
  <c r="E435" i="79"/>
  <c r="J437" i="79"/>
  <c r="F437" i="79"/>
  <c r="D437" i="79"/>
  <c r="K437" i="79"/>
  <c r="I437" i="79"/>
  <c r="E437" i="79"/>
  <c r="J439" i="79"/>
  <c r="F439" i="79"/>
  <c r="D439" i="79"/>
  <c r="K439" i="79"/>
  <c r="I439" i="79"/>
  <c r="E439" i="79"/>
  <c r="J441" i="79"/>
  <c r="F441" i="79"/>
  <c r="D441" i="79"/>
  <c r="K441" i="79"/>
  <c r="I441" i="79"/>
  <c r="E441" i="79"/>
  <c r="J443" i="79"/>
  <c r="F443" i="79"/>
  <c r="D443" i="79"/>
  <c r="K443" i="79"/>
  <c r="I443" i="79"/>
  <c r="E443" i="79"/>
  <c r="J445" i="79"/>
  <c r="F445" i="79"/>
  <c r="D445" i="79"/>
  <c r="K445" i="79"/>
  <c r="I445" i="79"/>
  <c r="E445" i="79"/>
  <c r="J447" i="79"/>
  <c r="F447" i="79"/>
  <c r="D447" i="79"/>
  <c r="K447" i="79"/>
  <c r="I447" i="79"/>
  <c r="E447" i="79"/>
  <c r="J449" i="79"/>
  <c r="F449" i="79"/>
  <c r="D449" i="79"/>
  <c r="K449" i="79"/>
  <c r="I449" i="79"/>
  <c r="E449" i="79"/>
  <c r="J451" i="79"/>
  <c r="F451" i="79"/>
  <c r="D451" i="79"/>
  <c r="K451" i="79"/>
  <c r="I451" i="79"/>
  <c r="E451" i="79"/>
  <c r="J453" i="79"/>
  <c r="F453" i="79"/>
  <c r="D453" i="79"/>
  <c r="K453" i="79"/>
  <c r="I453" i="79"/>
  <c r="E453" i="79"/>
  <c r="J455" i="79"/>
  <c r="F455" i="79"/>
  <c r="D455" i="79"/>
  <c r="K455" i="79"/>
  <c r="I455" i="79"/>
  <c r="E455" i="79"/>
  <c r="J457" i="79"/>
  <c r="F457" i="79"/>
  <c r="D457" i="79"/>
  <c r="K457" i="79"/>
  <c r="I457" i="79"/>
  <c r="E457" i="79"/>
  <c r="J459" i="79"/>
  <c r="F459" i="79"/>
  <c r="D459" i="79"/>
  <c r="K459" i="79"/>
  <c r="I459" i="79"/>
  <c r="E459" i="79"/>
  <c r="J461" i="79"/>
  <c r="F461" i="79"/>
  <c r="D461" i="79"/>
  <c r="K461" i="79"/>
  <c r="I461" i="79"/>
  <c r="E461" i="79"/>
  <c r="J463" i="79"/>
  <c r="F463" i="79"/>
  <c r="D463" i="79"/>
  <c r="K463" i="79"/>
  <c r="I463" i="79"/>
  <c r="E463" i="79"/>
  <c r="J465" i="79"/>
  <c r="F465" i="79"/>
  <c r="D465" i="79"/>
  <c r="K465" i="79"/>
  <c r="I465" i="79"/>
  <c r="E465" i="79"/>
  <c r="J467" i="79"/>
  <c r="F467" i="79"/>
  <c r="D467" i="79"/>
  <c r="K467" i="79"/>
  <c r="I467" i="79"/>
  <c r="E467" i="79"/>
  <c r="J469" i="79"/>
  <c r="F469" i="79"/>
  <c r="D469" i="79"/>
  <c r="K469" i="79"/>
  <c r="I469" i="79"/>
  <c r="E469" i="79"/>
  <c r="J471" i="79"/>
  <c r="F471" i="79"/>
  <c r="D471" i="79"/>
  <c r="K471" i="79"/>
  <c r="I471" i="79"/>
  <c r="E471" i="79"/>
  <c r="J473" i="79"/>
  <c r="F473" i="79"/>
  <c r="D473" i="79"/>
  <c r="K473" i="79"/>
  <c r="I473" i="79"/>
  <c r="E473" i="79"/>
  <c r="J475" i="79"/>
  <c r="F475" i="79"/>
  <c r="D475" i="79"/>
  <c r="K475" i="79"/>
  <c r="I475" i="79"/>
  <c r="E475" i="79"/>
  <c r="J477" i="79"/>
  <c r="F477" i="79"/>
  <c r="D477" i="79"/>
  <c r="K477" i="79"/>
  <c r="I477" i="79"/>
  <c r="E477" i="79"/>
  <c r="J479" i="79"/>
  <c r="F479" i="79"/>
  <c r="D479" i="79"/>
  <c r="K479" i="79"/>
  <c r="I479" i="79"/>
  <c r="E479" i="79"/>
  <c r="J481" i="79"/>
  <c r="F481" i="79"/>
  <c r="D481" i="79"/>
  <c r="K481" i="79"/>
  <c r="I481" i="79"/>
  <c r="E481" i="79"/>
  <c r="J483" i="79"/>
  <c r="F483" i="79"/>
  <c r="D483" i="79"/>
  <c r="K483" i="79"/>
  <c r="I483" i="79"/>
  <c r="E483" i="79"/>
  <c r="J485" i="79"/>
  <c r="F485" i="79"/>
  <c r="D485" i="79"/>
  <c r="K485" i="79"/>
  <c r="I485" i="79"/>
  <c r="E485" i="79"/>
  <c r="J487" i="79"/>
  <c r="F487" i="79"/>
  <c r="D487" i="79"/>
  <c r="K487" i="79"/>
  <c r="I487" i="79"/>
  <c r="E487" i="79"/>
  <c r="J489" i="79"/>
  <c r="F489" i="79"/>
  <c r="D489" i="79"/>
  <c r="K489" i="79"/>
  <c r="I489" i="79"/>
  <c r="E489" i="79"/>
  <c r="J491" i="79"/>
  <c r="F491" i="79"/>
  <c r="D491" i="79"/>
  <c r="K491" i="79"/>
  <c r="I491" i="79"/>
  <c r="E491" i="79"/>
  <c r="J493" i="79"/>
  <c r="F493" i="79"/>
  <c r="D493" i="79"/>
  <c r="K493" i="79"/>
  <c r="I493" i="79"/>
  <c r="E493" i="79"/>
  <c r="J495" i="79"/>
  <c r="F495" i="79"/>
  <c r="D495" i="79"/>
  <c r="K495" i="79"/>
  <c r="I495" i="79"/>
  <c r="E495" i="79"/>
  <c r="J497" i="79"/>
  <c r="F497" i="79"/>
  <c r="D497" i="79"/>
  <c r="K497" i="79"/>
  <c r="I497" i="79"/>
  <c r="E497" i="79"/>
  <c r="J499" i="79"/>
  <c r="F499" i="79"/>
  <c r="D499" i="79"/>
  <c r="K499" i="79"/>
  <c r="I499" i="79"/>
  <c r="E499" i="79"/>
  <c r="J501" i="79"/>
  <c r="F501" i="79"/>
  <c r="D501" i="79"/>
  <c r="K501" i="79"/>
  <c r="I501" i="79"/>
  <c r="E501" i="79"/>
  <c r="J503" i="79"/>
  <c r="F503" i="79"/>
  <c r="D503" i="79"/>
  <c r="K503" i="79"/>
  <c r="I503" i="79"/>
  <c r="E503" i="79"/>
  <c r="O505" i="79"/>
  <c r="J505" i="79"/>
  <c r="F505" i="79"/>
  <c r="D505" i="79"/>
  <c r="K505" i="79"/>
  <c r="I505" i="79"/>
  <c r="E505" i="79"/>
  <c r="K507" i="79"/>
  <c r="I507" i="79"/>
  <c r="F507" i="79"/>
  <c r="D507" i="79"/>
  <c r="J507" i="79"/>
  <c r="E507" i="79"/>
  <c r="K509" i="79"/>
  <c r="I509" i="79"/>
  <c r="E509" i="79"/>
  <c r="F509" i="79"/>
  <c r="J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O537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O557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K619" i="79"/>
  <c r="I619" i="79"/>
  <c r="E619" i="79"/>
  <c r="J619" i="79"/>
  <c r="F619" i="79"/>
  <c r="D619" i="79"/>
  <c r="K621" i="79"/>
  <c r="I621" i="79"/>
  <c r="E621" i="79"/>
  <c r="J621" i="79"/>
  <c r="F621" i="79"/>
  <c r="D621" i="79"/>
  <c r="K623" i="79"/>
  <c r="I623" i="79"/>
  <c r="E623" i="79"/>
  <c r="J623" i="79"/>
  <c r="F623" i="79"/>
  <c r="D623" i="79"/>
  <c r="K625" i="79"/>
  <c r="I625" i="79"/>
  <c r="E625" i="79"/>
  <c r="J625" i="79"/>
  <c r="F625" i="79"/>
  <c r="D625" i="79"/>
  <c r="K627" i="79"/>
  <c r="I627" i="79"/>
  <c r="E627" i="79"/>
  <c r="J627" i="79"/>
  <c r="F627" i="79"/>
  <c r="D627" i="79"/>
  <c r="K631" i="79"/>
  <c r="I631" i="79"/>
  <c r="E631" i="79"/>
  <c r="J631" i="79"/>
  <c r="F631" i="79"/>
  <c r="D631" i="79"/>
  <c r="K633" i="79"/>
  <c r="I633" i="79"/>
  <c r="E633" i="79"/>
  <c r="J633" i="79"/>
  <c r="F633" i="79"/>
  <c r="D633" i="79"/>
  <c r="K635" i="79"/>
  <c r="I635" i="79"/>
  <c r="E635" i="79"/>
  <c r="J635" i="79"/>
  <c r="F635" i="79"/>
  <c r="D635" i="79"/>
  <c r="K637" i="79"/>
  <c r="I637" i="79"/>
  <c r="E637" i="79"/>
  <c r="J637" i="79"/>
  <c r="F637" i="79"/>
  <c r="D637" i="79"/>
  <c r="K639" i="79"/>
  <c r="I639" i="79"/>
  <c r="E639" i="79"/>
  <c r="J639" i="79"/>
  <c r="F639" i="79"/>
  <c r="D639" i="79"/>
  <c r="K641" i="79"/>
  <c r="I641" i="79"/>
  <c r="E641" i="79"/>
  <c r="J641" i="79"/>
  <c r="F641" i="79"/>
  <c r="D641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K663" i="79"/>
  <c r="I663" i="79"/>
  <c r="E663" i="79"/>
  <c r="J663" i="79"/>
  <c r="F663" i="79"/>
  <c r="D663" i="79"/>
  <c r="K665" i="79"/>
  <c r="I665" i="79"/>
  <c r="E665" i="79"/>
  <c r="J665" i="79"/>
  <c r="F665" i="79"/>
  <c r="D665" i="79"/>
  <c r="K667" i="79"/>
  <c r="I667" i="79"/>
  <c r="E667" i="79"/>
  <c r="J667" i="79"/>
  <c r="F667" i="79"/>
  <c r="D667" i="79"/>
  <c r="K669" i="79"/>
  <c r="I669" i="79"/>
  <c r="E669" i="79"/>
  <c r="J669" i="79"/>
  <c r="F669" i="79"/>
  <c r="D669" i="79"/>
  <c r="K671" i="79"/>
  <c r="I671" i="79"/>
  <c r="E671" i="79"/>
  <c r="J671" i="79"/>
  <c r="F671" i="79"/>
  <c r="D671" i="79"/>
  <c r="K673" i="79"/>
  <c r="I673" i="79"/>
  <c r="E673" i="79"/>
  <c r="J673" i="79"/>
  <c r="F673" i="79"/>
  <c r="D673" i="79"/>
  <c r="K675" i="79"/>
  <c r="I675" i="79"/>
  <c r="E675" i="79"/>
  <c r="J675" i="79"/>
  <c r="F675" i="79"/>
  <c r="D675" i="79"/>
  <c r="K677" i="79"/>
  <c r="I677" i="79"/>
  <c r="E677" i="79"/>
  <c r="J677" i="79"/>
  <c r="F677" i="79"/>
  <c r="D677" i="79"/>
  <c r="K679" i="79"/>
  <c r="I679" i="79"/>
  <c r="E679" i="79"/>
  <c r="J679" i="79"/>
  <c r="F679" i="79"/>
  <c r="D679" i="79"/>
  <c r="K681" i="79"/>
  <c r="I681" i="79"/>
  <c r="E681" i="79"/>
  <c r="J681" i="79"/>
  <c r="F681" i="79"/>
  <c r="D681" i="79"/>
  <c r="K683" i="79"/>
  <c r="I683" i="79"/>
  <c r="E683" i="79"/>
  <c r="J683" i="79"/>
  <c r="F683" i="79"/>
  <c r="D683" i="79"/>
  <c r="K685" i="79"/>
  <c r="I685" i="79"/>
  <c r="E685" i="79"/>
  <c r="J685" i="79"/>
  <c r="F685" i="79"/>
  <c r="D685" i="79"/>
  <c r="K687" i="79"/>
  <c r="I687" i="79"/>
  <c r="E687" i="79"/>
  <c r="J687" i="79"/>
  <c r="F687" i="79"/>
  <c r="D687" i="79"/>
  <c r="K689" i="79"/>
  <c r="I689" i="79"/>
  <c r="E689" i="79"/>
  <c r="J689" i="79"/>
  <c r="F689" i="79"/>
  <c r="D689" i="79"/>
  <c r="K691" i="79"/>
  <c r="I691" i="79"/>
  <c r="E691" i="79"/>
  <c r="J691" i="79"/>
  <c r="F691" i="79"/>
  <c r="D691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4" i="79"/>
  <c r="I704" i="79"/>
  <c r="E704" i="79"/>
  <c r="J704" i="79"/>
  <c r="F704" i="79"/>
  <c r="D704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K726" i="79"/>
  <c r="I726" i="79"/>
  <c r="E726" i="79"/>
  <c r="J726" i="79"/>
  <c r="F726" i="79"/>
  <c r="D726" i="79"/>
  <c r="K728" i="79"/>
  <c r="I728" i="79"/>
  <c r="E728" i="79"/>
  <c r="J728" i="79"/>
  <c r="F728" i="79"/>
  <c r="D728" i="79"/>
  <c r="K730" i="79"/>
  <c r="I730" i="79"/>
  <c r="E730" i="79"/>
  <c r="J730" i="79"/>
  <c r="F730" i="79"/>
  <c r="D730" i="79"/>
  <c r="K732" i="79"/>
  <c r="I732" i="79"/>
  <c r="E732" i="79"/>
  <c r="J732" i="79"/>
  <c r="F732" i="79"/>
  <c r="D732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K754" i="79"/>
  <c r="I754" i="79"/>
  <c r="E754" i="79"/>
  <c r="J754" i="79"/>
  <c r="F754" i="79"/>
  <c r="D754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J858" i="79"/>
  <c r="F858" i="79"/>
  <c r="D858" i="79"/>
  <c r="K858" i="79"/>
  <c r="I858" i="79"/>
  <c r="E858" i="79"/>
  <c r="J860" i="79"/>
  <c r="F860" i="79"/>
  <c r="D860" i="79"/>
  <c r="K860" i="79"/>
  <c r="I860" i="79"/>
  <c r="E860" i="79"/>
  <c r="J862" i="79"/>
  <c r="F862" i="79"/>
  <c r="D862" i="79"/>
  <c r="K862" i="79"/>
  <c r="I862" i="79"/>
  <c r="E862" i="79"/>
  <c r="J864" i="79"/>
  <c r="F864" i="79"/>
  <c r="D864" i="79"/>
  <c r="K864" i="79"/>
  <c r="I864" i="79"/>
  <c r="E864" i="79"/>
  <c r="J866" i="79"/>
  <c r="F866" i="79"/>
  <c r="D866" i="79"/>
  <c r="K866" i="79"/>
  <c r="I866" i="79"/>
  <c r="E866" i="79"/>
  <c r="J868" i="79"/>
  <c r="F868" i="79"/>
  <c r="D868" i="79"/>
  <c r="K868" i="79"/>
  <c r="I868" i="79"/>
  <c r="E868" i="79"/>
  <c r="J870" i="79"/>
  <c r="F870" i="79"/>
  <c r="D870" i="79"/>
  <c r="K870" i="79"/>
  <c r="I870" i="79"/>
  <c r="E870" i="79"/>
  <c r="J872" i="79"/>
  <c r="F872" i="79"/>
  <c r="D872" i="79"/>
  <c r="K872" i="79"/>
  <c r="I872" i="79"/>
  <c r="E872" i="79"/>
  <c r="J874" i="79"/>
  <c r="F874" i="79"/>
  <c r="D874" i="79"/>
  <c r="K874" i="79"/>
  <c r="I874" i="79"/>
  <c r="E874" i="79"/>
  <c r="J876" i="79"/>
  <c r="F876" i="79"/>
  <c r="D876" i="79"/>
  <c r="K876" i="79"/>
  <c r="I876" i="79"/>
  <c r="E876" i="79"/>
  <c r="J878" i="79"/>
  <c r="F878" i="79"/>
  <c r="D878" i="79"/>
  <c r="K878" i="79"/>
  <c r="I878" i="79"/>
  <c r="E878" i="79"/>
  <c r="J880" i="79"/>
  <c r="F880" i="79"/>
  <c r="D880" i="79"/>
  <c r="K880" i="79"/>
  <c r="I880" i="79"/>
  <c r="E880" i="79"/>
  <c r="J882" i="79"/>
  <c r="F882" i="79"/>
  <c r="D882" i="79"/>
  <c r="K882" i="79"/>
  <c r="I882" i="79"/>
  <c r="E882" i="79"/>
  <c r="J884" i="79"/>
  <c r="F884" i="79"/>
  <c r="D884" i="79"/>
  <c r="K884" i="79"/>
  <c r="I884" i="79"/>
  <c r="E884" i="79"/>
  <c r="J886" i="79"/>
  <c r="F886" i="79"/>
  <c r="D886" i="79"/>
  <c r="K886" i="79"/>
  <c r="I886" i="79"/>
  <c r="E886" i="79"/>
  <c r="J888" i="79"/>
  <c r="F888" i="79"/>
  <c r="D888" i="79"/>
  <c r="K888" i="79"/>
  <c r="I888" i="79"/>
  <c r="E888" i="79"/>
  <c r="J890" i="79"/>
  <c r="F890" i="79"/>
  <c r="D890" i="79"/>
  <c r="K890" i="79"/>
  <c r="I890" i="79"/>
  <c r="E890" i="79"/>
  <c r="J892" i="79"/>
  <c r="F892" i="79"/>
  <c r="D892" i="79"/>
  <c r="K892" i="79"/>
  <c r="I892" i="79"/>
  <c r="E892" i="79"/>
  <c r="J894" i="79"/>
  <c r="F894" i="79"/>
  <c r="D894" i="79"/>
  <c r="K894" i="79"/>
  <c r="I894" i="79"/>
  <c r="E894" i="79"/>
  <c r="J896" i="79"/>
  <c r="F896" i="79"/>
  <c r="D896" i="79"/>
  <c r="K896" i="79"/>
  <c r="I896" i="79"/>
  <c r="E896" i="79"/>
  <c r="J898" i="79"/>
  <c r="F898" i="79"/>
  <c r="D898" i="79"/>
  <c r="K898" i="79"/>
  <c r="I898" i="79"/>
  <c r="E898" i="79"/>
  <c r="J900" i="79"/>
  <c r="F900" i="79"/>
  <c r="D900" i="79"/>
  <c r="K900" i="79"/>
  <c r="I900" i="79"/>
  <c r="E900" i="79"/>
  <c r="J902" i="79"/>
  <c r="F902" i="79"/>
  <c r="D902" i="79"/>
  <c r="K902" i="79"/>
  <c r="I902" i="79"/>
  <c r="E902" i="79"/>
  <c r="J904" i="79"/>
  <c r="F904" i="79"/>
  <c r="D904" i="79"/>
  <c r="K904" i="79"/>
  <c r="I904" i="79"/>
  <c r="E904" i="79"/>
  <c r="J906" i="79"/>
  <c r="F906" i="79"/>
  <c r="D906" i="79"/>
  <c r="K906" i="79"/>
  <c r="I906" i="79"/>
  <c r="E906" i="79"/>
  <c r="J908" i="79"/>
  <c r="F908" i="79"/>
  <c r="D908" i="79"/>
  <c r="K908" i="79"/>
  <c r="I908" i="79"/>
  <c r="E908" i="79"/>
  <c r="J910" i="79"/>
  <c r="F910" i="79"/>
  <c r="D910" i="79"/>
  <c r="K910" i="79"/>
  <c r="I910" i="79"/>
  <c r="E910" i="79"/>
  <c r="J912" i="79"/>
  <c r="F912" i="79"/>
  <c r="D912" i="79"/>
  <c r="K912" i="79"/>
  <c r="I912" i="79"/>
  <c r="E912" i="79"/>
  <c r="J914" i="79"/>
  <c r="F914" i="79"/>
  <c r="D914" i="79"/>
  <c r="K914" i="79"/>
  <c r="I914" i="79"/>
  <c r="E914" i="79"/>
  <c r="J916" i="79"/>
  <c r="F916" i="79"/>
  <c r="D916" i="79"/>
  <c r="K916" i="79"/>
  <c r="I916" i="79"/>
  <c r="E916" i="79"/>
  <c r="J918" i="79"/>
  <c r="F918" i="79"/>
  <c r="D918" i="79"/>
  <c r="K918" i="79"/>
  <c r="I918" i="79"/>
  <c r="E918" i="79"/>
  <c r="J920" i="79"/>
  <c r="F920" i="79"/>
  <c r="D920" i="79"/>
  <c r="K920" i="79"/>
  <c r="I920" i="79"/>
  <c r="E920" i="79"/>
  <c r="J922" i="79"/>
  <c r="F922" i="79"/>
  <c r="D922" i="79"/>
  <c r="K922" i="79"/>
  <c r="I922" i="79"/>
  <c r="E922" i="79"/>
  <c r="J924" i="79"/>
  <c r="F924" i="79"/>
  <c r="D924" i="79"/>
  <c r="K924" i="79"/>
  <c r="I924" i="79"/>
  <c r="E924" i="79"/>
  <c r="J926" i="79"/>
  <c r="F926" i="79"/>
  <c r="D926" i="79"/>
  <c r="K926" i="79"/>
  <c r="I926" i="79"/>
  <c r="E926" i="79"/>
  <c r="J928" i="79"/>
  <c r="F928" i="79"/>
  <c r="D928" i="79"/>
  <c r="K928" i="79"/>
  <c r="I928" i="79"/>
  <c r="E928" i="79"/>
  <c r="J930" i="79"/>
  <c r="F930" i="79"/>
  <c r="D930" i="79"/>
  <c r="K930" i="79"/>
  <c r="I930" i="79"/>
  <c r="E930" i="79"/>
  <c r="J932" i="79"/>
  <c r="F932" i="79"/>
  <c r="D932" i="79"/>
  <c r="K932" i="79"/>
  <c r="I932" i="79"/>
  <c r="E932" i="79"/>
  <c r="J934" i="79"/>
  <c r="F934" i="79"/>
  <c r="D934" i="79"/>
  <c r="K934" i="79"/>
  <c r="I934" i="79"/>
  <c r="E934" i="79"/>
  <c r="J936" i="79"/>
  <c r="F936" i="79"/>
  <c r="D936" i="79"/>
  <c r="K936" i="79"/>
  <c r="I936" i="79"/>
  <c r="E936" i="79"/>
  <c r="J938" i="79"/>
  <c r="F938" i="79"/>
  <c r="D938" i="79"/>
  <c r="K938" i="79"/>
  <c r="I938" i="79"/>
  <c r="E938" i="79"/>
  <c r="J940" i="79"/>
  <c r="F940" i="79"/>
  <c r="D940" i="79"/>
  <c r="K940" i="79"/>
  <c r="I940" i="79"/>
  <c r="E940" i="79"/>
  <c r="J942" i="79"/>
  <c r="F942" i="79"/>
  <c r="D942" i="79"/>
  <c r="K942" i="79"/>
  <c r="I942" i="79"/>
  <c r="E942" i="79"/>
  <c r="J944" i="79"/>
  <c r="F944" i="79"/>
  <c r="D944" i="79"/>
  <c r="K944" i="79"/>
  <c r="I944" i="79"/>
  <c r="E944" i="79"/>
  <c r="J946" i="79"/>
  <c r="F946" i="79"/>
  <c r="D946" i="79"/>
  <c r="K946" i="79"/>
  <c r="I946" i="79"/>
  <c r="E946" i="79"/>
  <c r="J948" i="79"/>
  <c r="F948" i="79"/>
  <c r="D948" i="79"/>
  <c r="K948" i="79"/>
  <c r="I948" i="79"/>
  <c r="E948" i="79"/>
  <c r="J950" i="79"/>
  <c r="F950" i="79"/>
  <c r="D950" i="79"/>
  <c r="K950" i="79"/>
  <c r="I950" i="79"/>
  <c r="E950" i="79"/>
  <c r="J952" i="79"/>
  <c r="F952" i="79"/>
  <c r="D952" i="79"/>
  <c r="K952" i="79"/>
  <c r="I952" i="79"/>
  <c r="E952" i="79"/>
  <c r="J954" i="79"/>
  <c r="F954" i="79"/>
  <c r="D954" i="79"/>
  <c r="K954" i="79"/>
  <c r="I954" i="79"/>
  <c r="E954" i="79"/>
  <c r="J956" i="79"/>
  <c r="F956" i="79"/>
  <c r="D956" i="79"/>
  <c r="K956" i="79"/>
  <c r="I956" i="79"/>
  <c r="E956" i="79"/>
  <c r="J958" i="79"/>
  <c r="F958" i="79"/>
  <c r="D958" i="79"/>
  <c r="K958" i="79"/>
  <c r="I958" i="79"/>
  <c r="E958" i="79"/>
  <c r="J960" i="79"/>
  <c r="F960" i="79"/>
  <c r="D960" i="79"/>
  <c r="K960" i="79"/>
  <c r="I960" i="79"/>
  <c r="E960" i="79"/>
  <c r="J962" i="79"/>
  <c r="F962" i="79"/>
  <c r="D962" i="79"/>
  <c r="K962" i="79"/>
  <c r="I962" i="79"/>
  <c r="E962" i="79"/>
  <c r="J440" i="79"/>
  <c r="F440" i="79"/>
  <c r="D440" i="79"/>
  <c r="K440" i="79"/>
  <c r="I440" i="79"/>
  <c r="E440" i="79"/>
  <c r="J442" i="79"/>
  <c r="F442" i="79"/>
  <c r="D442" i="79"/>
  <c r="K442" i="79"/>
  <c r="I442" i="79"/>
  <c r="E442" i="79"/>
  <c r="J444" i="79"/>
  <c r="F444" i="79"/>
  <c r="D444" i="79"/>
  <c r="K444" i="79"/>
  <c r="I444" i="79"/>
  <c r="E444" i="79"/>
  <c r="J446" i="79"/>
  <c r="F446" i="79"/>
  <c r="D446" i="79"/>
  <c r="K446" i="79"/>
  <c r="I446" i="79"/>
  <c r="E446" i="79"/>
  <c r="J448" i="79"/>
  <c r="F448" i="79"/>
  <c r="D448" i="79"/>
  <c r="K448" i="79"/>
  <c r="I448" i="79"/>
  <c r="E448" i="79"/>
  <c r="J450" i="79"/>
  <c r="F450" i="79"/>
  <c r="D450" i="79"/>
  <c r="K450" i="79"/>
  <c r="I450" i="79"/>
  <c r="E450" i="79"/>
  <c r="J452" i="79"/>
  <c r="F452" i="79"/>
  <c r="D452" i="79"/>
  <c r="K452" i="79"/>
  <c r="I452" i="79"/>
  <c r="E452" i="79"/>
  <c r="J454" i="79"/>
  <c r="F454" i="79"/>
  <c r="D454" i="79"/>
  <c r="K454" i="79"/>
  <c r="I454" i="79"/>
  <c r="E454" i="79"/>
  <c r="J456" i="79"/>
  <c r="F456" i="79"/>
  <c r="D456" i="79"/>
  <c r="K456" i="79"/>
  <c r="I456" i="79"/>
  <c r="E456" i="79"/>
  <c r="J458" i="79"/>
  <c r="F458" i="79"/>
  <c r="D458" i="79"/>
  <c r="K458" i="79"/>
  <c r="I458" i="79"/>
  <c r="E458" i="79"/>
  <c r="J460" i="79"/>
  <c r="F460" i="79"/>
  <c r="D460" i="79"/>
  <c r="K460" i="79"/>
  <c r="I460" i="79"/>
  <c r="E460" i="79"/>
  <c r="J462" i="79"/>
  <c r="F462" i="79"/>
  <c r="D462" i="79"/>
  <c r="K462" i="79"/>
  <c r="I462" i="79"/>
  <c r="E462" i="79"/>
  <c r="J464" i="79"/>
  <c r="F464" i="79"/>
  <c r="D464" i="79"/>
  <c r="K464" i="79"/>
  <c r="I464" i="79"/>
  <c r="E464" i="79"/>
  <c r="J466" i="79"/>
  <c r="F466" i="79"/>
  <c r="D466" i="79"/>
  <c r="K466" i="79"/>
  <c r="I466" i="79"/>
  <c r="E466" i="79"/>
  <c r="J468" i="79"/>
  <c r="F468" i="79"/>
  <c r="D468" i="79"/>
  <c r="K468" i="79"/>
  <c r="I468" i="79"/>
  <c r="E468" i="79"/>
  <c r="J470" i="79"/>
  <c r="F470" i="79"/>
  <c r="D470" i="79"/>
  <c r="K470" i="79"/>
  <c r="I470" i="79"/>
  <c r="E470" i="79"/>
  <c r="J472" i="79"/>
  <c r="F472" i="79"/>
  <c r="D472" i="79"/>
  <c r="K472" i="79"/>
  <c r="I472" i="79"/>
  <c r="E472" i="79"/>
  <c r="J474" i="79"/>
  <c r="F474" i="79"/>
  <c r="D474" i="79"/>
  <c r="K474" i="79"/>
  <c r="I474" i="79"/>
  <c r="E474" i="79"/>
  <c r="J476" i="79"/>
  <c r="F476" i="79"/>
  <c r="D476" i="79"/>
  <c r="K476" i="79"/>
  <c r="I476" i="79"/>
  <c r="E476" i="79"/>
  <c r="J478" i="79"/>
  <c r="F478" i="79"/>
  <c r="D478" i="79"/>
  <c r="K478" i="79"/>
  <c r="I478" i="79"/>
  <c r="E478" i="79"/>
  <c r="J480" i="79"/>
  <c r="F480" i="79"/>
  <c r="D480" i="79"/>
  <c r="K480" i="79"/>
  <c r="I480" i="79"/>
  <c r="E480" i="79"/>
  <c r="J482" i="79"/>
  <c r="F482" i="79"/>
  <c r="D482" i="79"/>
  <c r="K482" i="79"/>
  <c r="I482" i="79"/>
  <c r="E482" i="79"/>
  <c r="J484" i="79"/>
  <c r="F484" i="79"/>
  <c r="D484" i="79"/>
  <c r="K484" i="79"/>
  <c r="I484" i="79"/>
  <c r="E484" i="79"/>
  <c r="J486" i="79"/>
  <c r="F486" i="79"/>
  <c r="D486" i="79"/>
  <c r="K486" i="79"/>
  <c r="I486" i="79"/>
  <c r="E486" i="79"/>
  <c r="J488" i="79"/>
  <c r="F488" i="79"/>
  <c r="D488" i="79"/>
  <c r="K488" i="79"/>
  <c r="I488" i="79"/>
  <c r="E488" i="79"/>
  <c r="J490" i="79"/>
  <c r="F490" i="79"/>
  <c r="D490" i="79"/>
  <c r="K490" i="79"/>
  <c r="I490" i="79"/>
  <c r="E490" i="79"/>
  <c r="J492" i="79"/>
  <c r="F492" i="79"/>
  <c r="D492" i="79"/>
  <c r="K492" i="79"/>
  <c r="I492" i="79"/>
  <c r="E492" i="79"/>
  <c r="J494" i="79"/>
  <c r="F494" i="79"/>
  <c r="D494" i="79"/>
  <c r="K494" i="79"/>
  <c r="I494" i="79"/>
  <c r="E494" i="79"/>
  <c r="J496" i="79"/>
  <c r="F496" i="79"/>
  <c r="D496" i="79"/>
  <c r="K496" i="79"/>
  <c r="I496" i="79"/>
  <c r="E496" i="79"/>
  <c r="J498" i="79"/>
  <c r="F498" i="79"/>
  <c r="D498" i="79"/>
  <c r="K498" i="79"/>
  <c r="I498" i="79"/>
  <c r="E498" i="79"/>
  <c r="J500" i="79"/>
  <c r="F500" i="79"/>
  <c r="D500" i="79"/>
  <c r="K500" i="79"/>
  <c r="I500" i="79"/>
  <c r="E500" i="79"/>
  <c r="J502" i="79"/>
  <c r="F502" i="79"/>
  <c r="D502" i="79"/>
  <c r="K502" i="79"/>
  <c r="I502" i="79"/>
  <c r="E502" i="79"/>
  <c r="J504" i="79"/>
  <c r="F504" i="79"/>
  <c r="D504" i="79"/>
  <c r="K504" i="79"/>
  <c r="I504" i="79"/>
  <c r="E504" i="79"/>
  <c r="J506" i="79"/>
  <c r="F506" i="79"/>
  <c r="D506" i="79"/>
  <c r="K506" i="79"/>
  <c r="I506" i="79"/>
  <c r="E506" i="79"/>
  <c r="K508" i="79"/>
  <c r="I508" i="79"/>
  <c r="E508" i="79"/>
  <c r="J508" i="79"/>
  <c r="D508" i="79"/>
  <c r="F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0" i="79"/>
  <c r="I640" i="79"/>
  <c r="E640" i="79"/>
  <c r="J640" i="79"/>
  <c r="F640" i="79"/>
  <c r="D640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5" i="79"/>
  <c r="I695" i="79"/>
  <c r="E695" i="79"/>
  <c r="J695" i="79"/>
  <c r="F695" i="79"/>
  <c r="D695" i="79"/>
  <c r="K697" i="79"/>
  <c r="I697" i="79"/>
  <c r="E697" i="79"/>
  <c r="J697" i="79"/>
  <c r="F697" i="79"/>
  <c r="D697" i="79"/>
  <c r="K699" i="79"/>
  <c r="I699" i="79"/>
  <c r="E699" i="79"/>
  <c r="J699" i="79"/>
  <c r="F699" i="79"/>
  <c r="D699" i="79"/>
  <c r="K701" i="79"/>
  <c r="I701" i="79"/>
  <c r="E701" i="79"/>
  <c r="J701" i="79"/>
  <c r="F701" i="79"/>
  <c r="D701" i="79"/>
  <c r="K703" i="79"/>
  <c r="I703" i="79"/>
  <c r="E703" i="79"/>
  <c r="J703" i="79"/>
  <c r="F703" i="79"/>
  <c r="D703" i="79"/>
  <c r="K705" i="79"/>
  <c r="I705" i="79"/>
  <c r="E705" i="79"/>
  <c r="J705" i="79"/>
  <c r="F705" i="79"/>
  <c r="D705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29" i="79"/>
  <c r="I729" i="79"/>
  <c r="E729" i="79"/>
  <c r="J729" i="79"/>
  <c r="F729" i="79"/>
  <c r="D729" i="79"/>
  <c r="K731" i="79"/>
  <c r="I731" i="79"/>
  <c r="E731" i="79"/>
  <c r="J731" i="79"/>
  <c r="F731" i="79"/>
  <c r="D731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K755" i="79"/>
  <c r="I755" i="79"/>
  <c r="E755" i="79"/>
  <c r="J755" i="79"/>
  <c r="F755" i="79"/>
  <c r="D755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J859" i="79"/>
  <c r="F859" i="79"/>
  <c r="D859" i="79"/>
  <c r="K859" i="79"/>
  <c r="I859" i="79"/>
  <c r="E859" i="79"/>
  <c r="J861" i="79"/>
  <c r="F861" i="79"/>
  <c r="D861" i="79"/>
  <c r="K861" i="79"/>
  <c r="I861" i="79"/>
  <c r="E861" i="79"/>
  <c r="J863" i="79"/>
  <c r="F863" i="79"/>
  <c r="D863" i="79"/>
  <c r="K863" i="79"/>
  <c r="I863" i="79"/>
  <c r="E863" i="79"/>
  <c r="J865" i="79"/>
  <c r="F865" i="79"/>
  <c r="D865" i="79"/>
  <c r="K865" i="79"/>
  <c r="I865" i="79"/>
  <c r="E865" i="79"/>
  <c r="J867" i="79"/>
  <c r="F867" i="79"/>
  <c r="D867" i="79"/>
  <c r="K867" i="79"/>
  <c r="I867" i="79"/>
  <c r="E867" i="79"/>
  <c r="J869" i="79"/>
  <c r="F869" i="79"/>
  <c r="D869" i="79"/>
  <c r="K869" i="79"/>
  <c r="I869" i="79"/>
  <c r="E869" i="79"/>
  <c r="J871" i="79"/>
  <c r="F871" i="79"/>
  <c r="D871" i="79"/>
  <c r="K871" i="79"/>
  <c r="I871" i="79"/>
  <c r="E871" i="79"/>
  <c r="J873" i="79"/>
  <c r="F873" i="79"/>
  <c r="D873" i="79"/>
  <c r="K873" i="79"/>
  <c r="I873" i="79"/>
  <c r="E873" i="79"/>
  <c r="J875" i="79"/>
  <c r="F875" i="79"/>
  <c r="D875" i="79"/>
  <c r="K875" i="79"/>
  <c r="I875" i="79"/>
  <c r="E875" i="79"/>
  <c r="J877" i="79"/>
  <c r="F877" i="79"/>
  <c r="D877" i="79"/>
  <c r="K877" i="79"/>
  <c r="I877" i="79"/>
  <c r="E877" i="79"/>
  <c r="J879" i="79"/>
  <c r="F879" i="79"/>
  <c r="D879" i="79"/>
  <c r="K879" i="79"/>
  <c r="I879" i="79"/>
  <c r="E879" i="79"/>
  <c r="J881" i="79"/>
  <c r="F881" i="79"/>
  <c r="D881" i="79"/>
  <c r="K881" i="79"/>
  <c r="I881" i="79"/>
  <c r="E881" i="79"/>
  <c r="J883" i="79"/>
  <c r="F883" i="79"/>
  <c r="D883" i="79"/>
  <c r="K883" i="79"/>
  <c r="I883" i="79"/>
  <c r="E883" i="79"/>
  <c r="J885" i="79"/>
  <c r="F885" i="79"/>
  <c r="D885" i="79"/>
  <c r="K885" i="79"/>
  <c r="I885" i="79"/>
  <c r="E885" i="79"/>
  <c r="J887" i="79"/>
  <c r="F887" i="79"/>
  <c r="D887" i="79"/>
  <c r="K887" i="79"/>
  <c r="I887" i="79"/>
  <c r="E887" i="79"/>
  <c r="J889" i="79"/>
  <c r="F889" i="79"/>
  <c r="D889" i="79"/>
  <c r="K889" i="79"/>
  <c r="I889" i="79"/>
  <c r="E889" i="79"/>
  <c r="J891" i="79"/>
  <c r="F891" i="79"/>
  <c r="D891" i="79"/>
  <c r="K891" i="79"/>
  <c r="I891" i="79"/>
  <c r="E891" i="79"/>
  <c r="J893" i="79"/>
  <c r="F893" i="79"/>
  <c r="D893" i="79"/>
  <c r="K893" i="79"/>
  <c r="I893" i="79"/>
  <c r="E893" i="79"/>
  <c r="J895" i="79"/>
  <c r="F895" i="79"/>
  <c r="D895" i="79"/>
  <c r="K895" i="79"/>
  <c r="I895" i="79"/>
  <c r="E895" i="79"/>
  <c r="J897" i="79"/>
  <c r="F897" i="79"/>
  <c r="D897" i="79"/>
  <c r="K897" i="79"/>
  <c r="I897" i="79"/>
  <c r="E897" i="79"/>
  <c r="J899" i="79"/>
  <c r="F899" i="79"/>
  <c r="D899" i="79"/>
  <c r="K899" i="79"/>
  <c r="I899" i="79"/>
  <c r="E899" i="79"/>
  <c r="J901" i="79"/>
  <c r="F901" i="79"/>
  <c r="D901" i="79"/>
  <c r="K901" i="79"/>
  <c r="I901" i="79"/>
  <c r="E901" i="79"/>
  <c r="J903" i="79"/>
  <c r="F903" i="79"/>
  <c r="D903" i="79"/>
  <c r="K903" i="79"/>
  <c r="I903" i="79"/>
  <c r="E903" i="79"/>
  <c r="J905" i="79"/>
  <c r="F905" i="79"/>
  <c r="D905" i="79"/>
  <c r="K905" i="79"/>
  <c r="I905" i="79"/>
  <c r="E905" i="79"/>
  <c r="J907" i="79"/>
  <c r="F907" i="79"/>
  <c r="D907" i="79"/>
  <c r="K907" i="79"/>
  <c r="I907" i="79"/>
  <c r="E907" i="79"/>
  <c r="J909" i="79"/>
  <c r="F909" i="79"/>
  <c r="D909" i="79"/>
  <c r="K909" i="79"/>
  <c r="I909" i="79"/>
  <c r="E909" i="79"/>
  <c r="J911" i="79"/>
  <c r="F911" i="79"/>
  <c r="D911" i="79"/>
  <c r="K911" i="79"/>
  <c r="I911" i="79"/>
  <c r="E911" i="79"/>
  <c r="J913" i="79"/>
  <c r="F913" i="79"/>
  <c r="D913" i="79"/>
  <c r="K913" i="79"/>
  <c r="I913" i="79"/>
  <c r="E913" i="79"/>
  <c r="J915" i="79"/>
  <c r="F915" i="79"/>
  <c r="D915" i="79"/>
  <c r="K915" i="79"/>
  <c r="I915" i="79"/>
  <c r="E915" i="79"/>
  <c r="J917" i="79"/>
  <c r="F917" i="79"/>
  <c r="D917" i="79"/>
  <c r="K917" i="79"/>
  <c r="I917" i="79"/>
  <c r="E917" i="79"/>
  <c r="J919" i="79"/>
  <c r="F919" i="79"/>
  <c r="D919" i="79"/>
  <c r="K919" i="79"/>
  <c r="I919" i="79"/>
  <c r="E919" i="79"/>
  <c r="J921" i="79"/>
  <c r="F921" i="79"/>
  <c r="D921" i="79"/>
  <c r="K921" i="79"/>
  <c r="I921" i="79"/>
  <c r="E921" i="79"/>
  <c r="J923" i="79"/>
  <c r="F923" i="79"/>
  <c r="D923" i="79"/>
  <c r="K923" i="79"/>
  <c r="I923" i="79"/>
  <c r="E923" i="79"/>
  <c r="J925" i="79"/>
  <c r="F925" i="79"/>
  <c r="D925" i="79"/>
  <c r="K925" i="79"/>
  <c r="I925" i="79"/>
  <c r="E925" i="79"/>
  <c r="J927" i="79"/>
  <c r="F927" i="79"/>
  <c r="D927" i="79"/>
  <c r="K927" i="79"/>
  <c r="I927" i="79"/>
  <c r="E927" i="79"/>
  <c r="J929" i="79"/>
  <c r="F929" i="79"/>
  <c r="D929" i="79"/>
  <c r="K929" i="79"/>
  <c r="I929" i="79"/>
  <c r="E929" i="79"/>
  <c r="J931" i="79"/>
  <c r="F931" i="79"/>
  <c r="D931" i="79"/>
  <c r="K931" i="79"/>
  <c r="I931" i="79"/>
  <c r="E931" i="79"/>
  <c r="J933" i="79"/>
  <c r="F933" i="79"/>
  <c r="D933" i="79"/>
  <c r="K933" i="79"/>
  <c r="I933" i="79"/>
  <c r="E933" i="79"/>
  <c r="J935" i="79"/>
  <c r="F935" i="79"/>
  <c r="D935" i="79"/>
  <c r="K935" i="79"/>
  <c r="I935" i="79"/>
  <c r="E935" i="79"/>
  <c r="J937" i="79"/>
  <c r="F937" i="79"/>
  <c r="D937" i="79"/>
  <c r="K937" i="79"/>
  <c r="I937" i="79"/>
  <c r="E937" i="79"/>
  <c r="J939" i="79"/>
  <c r="F939" i="79"/>
  <c r="D939" i="79"/>
  <c r="K939" i="79"/>
  <c r="I939" i="79"/>
  <c r="E939" i="79"/>
  <c r="J941" i="79"/>
  <c r="F941" i="79"/>
  <c r="D941" i="79"/>
  <c r="K941" i="79"/>
  <c r="I941" i="79"/>
  <c r="E941" i="79"/>
  <c r="J943" i="79"/>
  <c r="F943" i="79"/>
  <c r="D943" i="79"/>
  <c r="K943" i="79"/>
  <c r="I943" i="79"/>
  <c r="E943" i="79"/>
  <c r="J945" i="79"/>
  <c r="F945" i="79"/>
  <c r="D945" i="79"/>
  <c r="K945" i="79"/>
  <c r="I945" i="79"/>
  <c r="E945" i="79"/>
  <c r="J947" i="79"/>
  <c r="F947" i="79"/>
  <c r="D947" i="79"/>
  <c r="K947" i="79"/>
  <c r="I947" i="79"/>
  <c r="E947" i="79"/>
  <c r="J949" i="79"/>
  <c r="F949" i="79"/>
  <c r="D949" i="79"/>
  <c r="K949" i="79"/>
  <c r="I949" i="79"/>
  <c r="E949" i="79"/>
  <c r="J951" i="79"/>
  <c r="F951" i="79"/>
  <c r="D951" i="79"/>
  <c r="K951" i="79"/>
  <c r="I951" i="79"/>
  <c r="E951" i="79"/>
  <c r="J953" i="79"/>
  <c r="F953" i="79"/>
  <c r="D953" i="79"/>
  <c r="K953" i="79"/>
  <c r="I953" i="79"/>
  <c r="E953" i="79"/>
  <c r="J955" i="79"/>
  <c r="F955" i="79"/>
  <c r="D955" i="79"/>
  <c r="K955" i="79"/>
  <c r="I955" i="79"/>
  <c r="E955" i="79"/>
  <c r="J957" i="79"/>
  <c r="F957" i="79"/>
  <c r="D957" i="79"/>
  <c r="K957" i="79"/>
  <c r="I957" i="79"/>
  <c r="E957" i="79"/>
  <c r="J959" i="79"/>
  <c r="F959" i="79"/>
  <c r="D959" i="79"/>
  <c r="K959" i="79"/>
  <c r="I959" i="79"/>
  <c r="E959" i="79"/>
  <c r="J964" i="79"/>
  <c r="F964" i="79"/>
  <c r="D964" i="79"/>
  <c r="K964" i="79"/>
  <c r="I964" i="79"/>
  <c r="E964" i="79"/>
  <c r="J966" i="79"/>
  <c r="F966" i="79"/>
  <c r="D966" i="79"/>
  <c r="K966" i="79"/>
  <c r="I966" i="79"/>
  <c r="E966" i="79"/>
  <c r="J968" i="79"/>
  <c r="F968" i="79"/>
  <c r="D968" i="79"/>
  <c r="K968" i="79"/>
  <c r="I968" i="79"/>
  <c r="E968" i="79"/>
  <c r="J970" i="79"/>
  <c r="F970" i="79"/>
  <c r="D970" i="79"/>
  <c r="K970" i="79"/>
  <c r="I970" i="79"/>
  <c r="E970" i="79"/>
  <c r="J972" i="79"/>
  <c r="F972" i="79"/>
  <c r="D972" i="79"/>
  <c r="K972" i="79"/>
  <c r="I972" i="79"/>
  <c r="E972" i="79"/>
  <c r="J974" i="79"/>
  <c r="F974" i="79"/>
  <c r="D974" i="79"/>
  <c r="K974" i="79"/>
  <c r="I974" i="79"/>
  <c r="E974" i="79"/>
  <c r="J976" i="79"/>
  <c r="F976" i="79"/>
  <c r="D976" i="79"/>
  <c r="K976" i="79"/>
  <c r="I976" i="79"/>
  <c r="E976" i="79"/>
  <c r="J978" i="79"/>
  <c r="F978" i="79"/>
  <c r="D978" i="79"/>
  <c r="K978" i="79"/>
  <c r="I978" i="79"/>
  <c r="E978" i="79"/>
  <c r="J980" i="79"/>
  <c r="F980" i="79"/>
  <c r="D980" i="79"/>
  <c r="K980" i="79"/>
  <c r="I980" i="79"/>
  <c r="E980" i="79"/>
  <c r="J982" i="79"/>
  <c r="F982" i="79"/>
  <c r="D982" i="79"/>
  <c r="K982" i="79"/>
  <c r="I982" i="79"/>
  <c r="E982" i="79"/>
  <c r="J984" i="79"/>
  <c r="F984" i="79"/>
  <c r="D984" i="79"/>
  <c r="K984" i="79"/>
  <c r="I984" i="79"/>
  <c r="E984" i="79"/>
  <c r="J986" i="79"/>
  <c r="F986" i="79"/>
  <c r="D986" i="79"/>
  <c r="K986" i="79"/>
  <c r="I986" i="79"/>
  <c r="E986" i="79"/>
  <c r="J988" i="79"/>
  <c r="F988" i="79"/>
  <c r="D988" i="79"/>
  <c r="K988" i="79"/>
  <c r="I988" i="79"/>
  <c r="E988" i="79"/>
  <c r="J990" i="79"/>
  <c r="F990" i="79"/>
  <c r="D990" i="79"/>
  <c r="K990" i="79"/>
  <c r="I990" i="79"/>
  <c r="E990" i="79"/>
  <c r="J992" i="79"/>
  <c r="F992" i="79"/>
  <c r="D992" i="79"/>
  <c r="K992" i="79"/>
  <c r="I992" i="79"/>
  <c r="E992" i="79"/>
  <c r="J994" i="79"/>
  <c r="F994" i="79"/>
  <c r="D994" i="79"/>
  <c r="K994" i="79"/>
  <c r="I994" i="79"/>
  <c r="E994" i="79"/>
  <c r="J996" i="79"/>
  <c r="F996" i="79"/>
  <c r="D996" i="79"/>
  <c r="K996" i="79"/>
  <c r="I996" i="79"/>
  <c r="E996" i="79"/>
  <c r="J998" i="79"/>
  <c r="F998" i="79"/>
  <c r="D998" i="79"/>
  <c r="K998" i="79"/>
  <c r="I998" i="79"/>
  <c r="E998" i="79"/>
  <c r="J1000" i="79"/>
  <c r="F1000" i="79"/>
  <c r="D1000" i="79"/>
  <c r="K1000" i="79"/>
  <c r="I1000" i="79"/>
  <c r="E1000" i="79"/>
  <c r="J1002" i="79"/>
  <c r="F1002" i="79"/>
  <c r="D1002" i="79"/>
  <c r="K1002" i="79"/>
  <c r="I1002" i="79"/>
  <c r="E1002" i="79"/>
  <c r="J1004" i="79"/>
  <c r="F1004" i="79"/>
  <c r="D1004" i="79"/>
  <c r="K1004" i="79"/>
  <c r="I1004" i="79"/>
  <c r="E1004" i="79"/>
  <c r="J1006" i="79"/>
  <c r="F1006" i="79"/>
  <c r="D1006" i="79"/>
  <c r="K1006" i="79"/>
  <c r="I1006" i="79"/>
  <c r="E1006" i="79"/>
  <c r="J1008" i="79"/>
  <c r="F1008" i="79"/>
  <c r="D1008" i="79"/>
  <c r="K1008" i="79"/>
  <c r="I1008" i="79"/>
  <c r="E1008" i="79"/>
  <c r="J1010" i="79"/>
  <c r="F1010" i="79"/>
  <c r="D1010" i="79"/>
  <c r="K1010" i="79"/>
  <c r="I1010" i="79"/>
  <c r="E1010" i="79"/>
  <c r="J1012" i="79"/>
  <c r="F1012" i="79"/>
  <c r="D1012" i="79"/>
  <c r="K1012" i="79"/>
  <c r="I1012" i="79"/>
  <c r="E1012" i="79"/>
  <c r="J1014" i="79"/>
  <c r="F1014" i="79"/>
  <c r="D1014" i="79"/>
  <c r="K1014" i="79"/>
  <c r="E1014" i="79"/>
  <c r="I1014" i="79"/>
  <c r="J1016" i="79"/>
  <c r="F1016" i="79"/>
  <c r="D1016" i="79"/>
  <c r="K1016" i="79"/>
  <c r="E1016" i="79"/>
  <c r="I1016" i="79"/>
  <c r="J1018" i="79"/>
  <c r="F1018" i="79"/>
  <c r="D1018" i="79"/>
  <c r="K1018" i="79"/>
  <c r="E1018" i="79"/>
  <c r="I1018" i="79"/>
  <c r="J1020" i="79"/>
  <c r="F1020" i="79"/>
  <c r="D1020" i="79"/>
  <c r="K1020" i="79"/>
  <c r="E1020" i="79"/>
  <c r="I1020" i="79"/>
  <c r="J1025" i="79"/>
  <c r="F1025" i="79"/>
  <c r="D1025" i="79"/>
  <c r="K1025" i="79"/>
  <c r="E1025" i="79"/>
  <c r="I1025" i="79"/>
  <c r="J1027" i="79"/>
  <c r="F1027" i="79"/>
  <c r="D1027" i="79"/>
  <c r="K1027" i="79"/>
  <c r="E1027" i="79"/>
  <c r="I1027" i="79"/>
  <c r="J1029" i="79"/>
  <c r="F1029" i="79"/>
  <c r="D1029" i="79"/>
  <c r="K1029" i="79"/>
  <c r="E1029" i="79"/>
  <c r="I1029" i="79"/>
  <c r="J1031" i="79"/>
  <c r="F1031" i="79"/>
  <c r="D1031" i="79"/>
  <c r="K1031" i="79"/>
  <c r="E1031" i="79"/>
  <c r="I1031" i="79"/>
  <c r="J1033" i="79"/>
  <c r="F1033" i="79"/>
  <c r="D1033" i="79"/>
  <c r="K1033" i="79"/>
  <c r="E1033" i="79"/>
  <c r="I1033" i="79"/>
  <c r="J1035" i="79"/>
  <c r="F1035" i="79"/>
  <c r="D1035" i="79"/>
  <c r="K1035" i="79"/>
  <c r="E1035" i="79"/>
  <c r="I1035" i="79"/>
  <c r="J1037" i="79"/>
  <c r="F1037" i="79"/>
  <c r="D1037" i="79"/>
  <c r="K1037" i="79"/>
  <c r="E1037" i="79"/>
  <c r="I1037" i="79"/>
  <c r="J1039" i="79"/>
  <c r="F1039" i="79"/>
  <c r="D1039" i="79"/>
  <c r="K1039" i="79"/>
  <c r="E1039" i="79"/>
  <c r="I1039" i="79"/>
  <c r="J1041" i="79"/>
  <c r="F1041" i="79"/>
  <c r="D1041" i="79"/>
  <c r="K1041" i="79"/>
  <c r="E1041" i="79"/>
  <c r="I1041" i="79"/>
  <c r="J1043" i="79"/>
  <c r="F1043" i="79"/>
  <c r="D1043" i="79"/>
  <c r="K1043" i="79"/>
  <c r="E1043" i="79"/>
  <c r="I1043" i="79"/>
  <c r="J1045" i="79"/>
  <c r="F1045" i="79"/>
  <c r="D1045" i="79"/>
  <c r="K1045" i="79"/>
  <c r="E1045" i="79"/>
  <c r="I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K1175" i="79"/>
  <c r="I1175" i="79"/>
  <c r="E1175" i="79"/>
  <c r="J1175" i="79"/>
  <c r="F1175" i="79"/>
  <c r="D1175" i="79"/>
  <c r="J1219" i="79"/>
  <c r="F1219" i="79"/>
  <c r="D1219" i="79"/>
  <c r="K1219" i="79"/>
  <c r="I1219" i="79"/>
  <c r="E1219" i="79"/>
  <c r="J1221" i="79"/>
  <c r="F1221" i="79"/>
  <c r="D1221" i="79"/>
  <c r="K1221" i="79"/>
  <c r="I1221" i="79"/>
  <c r="E1221" i="79"/>
  <c r="J1223" i="79"/>
  <c r="F1223" i="79"/>
  <c r="D1223" i="79"/>
  <c r="K1223" i="79"/>
  <c r="I1223" i="79"/>
  <c r="E1223" i="79"/>
  <c r="J1225" i="79"/>
  <c r="F1225" i="79"/>
  <c r="D1225" i="79"/>
  <c r="K1225" i="79"/>
  <c r="I1225" i="79"/>
  <c r="E1225" i="79"/>
  <c r="J1227" i="79"/>
  <c r="F1227" i="79"/>
  <c r="D1227" i="79"/>
  <c r="K1227" i="79"/>
  <c r="I1227" i="79"/>
  <c r="E1227" i="79"/>
  <c r="J1229" i="79"/>
  <c r="F1229" i="79"/>
  <c r="D1229" i="79"/>
  <c r="K1229" i="79"/>
  <c r="I1229" i="79"/>
  <c r="E1229" i="79"/>
  <c r="J1234" i="79"/>
  <c r="F1234" i="79"/>
  <c r="D1234" i="79"/>
  <c r="K1234" i="79"/>
  <c r="I1234" i="79"/>
  <c r="E1234" i="79"/>
  <c r="J1236" i="79"/>
  <c r="F1236" i="79"/>
  <c r="D1236" i="79"/>
  <c r="K1236" i="79"/>
  <c r="I1236" i="79"/>
  <c r="E1236" i="79"/>
  <c r="J1238" i="79"/>
  <c r="F1238" i="79"/>
  <c r="D1238" i="79"/>
  <c r="K1238" i="79"/>
  <c r="I1238" i="79"/>
  <c r="E1238" i="79"/>
  <c r="J1240" i="79"/>
  <c r="F1240" i="79"/>
  <c r="D1240" i="79"/>
  <c r="K1240" i="79"/>
  <c r="I1240" i="79"/>
  <c r="E1240" i="79"/>
  <c r="J1242" i="79"/>
  <c r="F1242" i="79"/>
  <c r="D1242" i="79"/>
  <c r="K1242" i="79"/>
  <c r="I1242" i="79"/>
  <c r="E1242" i="79"/>
  <c r="J1244" i="79"/>
  <c r="F1244" i="79"/>
  <c r="D1244" i="79"/>
  <c r="K1244" i="79"/>
  <c r="I1244" i="79"/>
  <c r="E1244" i="79"/>
  <c r="J1249" i="79"/>
  <c r="F1249" i="79"/>
  <c r="D1249" i="79"/>
  <c r="K1249" i="79"/>
  <c r="I1249" i="79"/>
  <c r="E1249" i="79"/>
  <c r="J1251" i="79"/>
  <c r="F1251" i="79"/>
  <c r="D1251" i="79"/>
  <c r="K1251" i="79"/>
  <c r="I1251" i="79"/>
  <c r="E1251" i="79"/>
  <c r="J1253" i="79"/>
  <c r="F1253" i="79"/>
  <c r="D1253" i="79"/>
  <c r="K1253" i="79"/>
  <c r="I1253" i="79"/>
  <c r="E1253" i="79"/>
  <c r="J1255" i="79"/>
  <c r="F1255" i="79"/>
  <c r="D1255" i="79"/>
  <c r="K1255" i="79"/>
  <c r="I1255" i="79"/>
  <c r="E1255" i="79"/>
  <c r="J1257" i="79"/>
  <c r="F1257" i="79"/>
  <c r="D1257" i="79"/>
  <c r="K1257" i="79"/>
  <c r="I1257" i="79"/>
  <c r="E1257" i="79"/>
  <c r="J1259" i="79"/>
  <c r="F1259" i="79"/>
  <c r="D1259" i="79"/>
  <c r="K1259" i="79"/>
  <c r="I1259" i="79"/>
  <c r="E1259" i="79"/>
  <c r="J1265" i="79"/>
  <c r="F1265" i="79"/>
  <c r="D1265" i="79"/>
  <c r="K1265" i="79"/>
  <c r="I1265" i="79"/>
  <c r="E1265" i="79"/>
  <c r="J1267" i="79"/>
  <c r="F1267" i="79"/>
  <c r="D1267" i="79"/>
  <c r="K1267" i="79"/>
  <c r="I1267" i="79"/>
  <c r="E1267" i="79"/>
  <c r="J1269" i="79"/>
  <c r="F1269" i="79"/>
  <c r="D1269" i="79"/>
  <c r="K1269" i="79"/>
  <c r="I1269" i="79"/>
  <c r="E1269" i="79"/>
  <c r="J1271" i="79"/>
  <c r="F1271" i="79"/>
  <c r="D1271" i="79"/>
  <c r="K1271" i="79"/>
  <c r="I1271" i="79"/>
  <c r="E1271" i="79"/>
  <c r="J1273" i="79"/>
  <c r="F1273" i="79"/>
  <c r="D1273" i="79"/>
  <c r="K1273" i="79"/>
  <c r="I1273" i="79"/>
  <c r="E1273" i="79"/>
  <c r="C30" i="78"/>
  <c r="D30" i="78"/>
  <c r="C28" i="78"/>
  <c r="D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C110" i="78"/>
  <c r="D110" i="78"/>
  <c r="C108" i="78"/>
  <c r="D108" i="78"/>
  <c r="C106" i="78"/>
  <c r="D106" i="78"/>
  <c r="C104" i="78"/>
  <c r="D104" i="78"/>
  <c r="C102" i="78"/>
  <c r="D102" i="78"/>
  <c r="C100" i="78"/>
  <c r="D100" i="78"/>
  <c r="C98" i="78"/>
  <c r="D98" i="78"/>
  <c r="C96" i="78"/>
  <c r="D96" i="78"/>
  <c r="C94" i="78"/>
  <c r="D94" i="78"/>
  <c r="C92" i="78"/>
  <c r="D92" i="78"/>
  <c r="C90" i="78"/>
  <c r="D90" i="78"/>
  <c r="C88" i="78"/>
  <c r="D88" i="78"/>
  <c r="C86" i="78"/>
  <c r="D86" i="78"/>
  <c r="C84" i="78"/>
  <c r="D84" i="78"/>
  <c r="C82" i="78"/>
  <c r="D82" i="78"/>
  <c r="C80" i="78"/>
  <c r="D80" i="78"/>
  <c r="C78" i="78"/>
  <c r="D78" i="78"/>
  <c r="C76" i="78"/>
  <c r="D76" i="78"/>
  <c r="C74" i="78"/>
  <c r="D74" i="78"/>
  <c r="C72" i="78"/>
  <c r="D72" i="78"/>
  <c r="C70" i="78"/>
  <c r="D70" i="78"/>
  <c r="C68" i="78"/>
  <c r="D68" i="78"/>
  <c r="C66" i="78"/>
  <c r="D66" i="78"/>
  <c r="C64" i="78"/>
  <c r="D64" i="78"/>
  <c r="C62" i="78"/>
  <c r="D62" i="78"/>
  <c r="C60" i="78"/>
  <c r="D60" i="78"/>
  <c r="C58" i="78"/>
  <c r="D58" i="78"/>
  <c r="C56" i="78"/>
  <c r="D56" i="78"/>
  <c r="C54" i="78"/>
  <c r="D54" i="78"/>
  <c r="C52" i="78"/>
  <c r="D52" i="78"/>
  <c r="C50" i="78"/>
  <c r="D50" i="78"/>
  <c r="C48" i="78"/>
  <c r="D48" i="78"/>
  <c r="C46" i="78"/>
  <c r="D46" i="78"/>
  <c r="C44" i="78"/>
  <c r="D44" i="78"/>
  <c r="C42" i="78"/>
  <c r="D42" i="78"/>
  <c r="C40" i="78"/>
  <c r="D40" i="78"/>
  <c r="C38" i="78"/>
  <c r="D38" i="78"/>
  <c r="O34" i="78"/>
  <c r="C34" i="78"/>
  <c r="D3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5" i="78"/>
  <c r="C225" i="78"/>
  <c r="D221" i="78"/>
  <c r="C221" i="78"/>
  <c r="D219" i="78"/>
  <c r="C219" i="78"/>
  <c r="D298" i="78"/>
  <c r="C298" i="78"/>
  <c r="D296" i="78"/>
  <c r="C296" i="78"/>
  <c r="D294" i="78"/>
  <c r="C294" i="78"/>
  <c r="D292" i="78"/>
  <c r="C292" i="78"/>
  <c r="D290" i="78"/>
  <c r="C290" i="78"/>
  <c r="D288" i="78"/>
  <c r="C288" i="78"/>
  <c r="D286" i="78"/>
  <c r="C286" i="78"/>
  <c r="D282" i="78"/>
  <c r="C282" i="78"/>
  <c r="D280" i="78"/>
  <c r="C280" i="78"/>
  <c r="D278" i="78"/>
  <c r="C278" i="78"/>
  <c r="D276" i="78"/>
  <c r="C276" i="78"/>
  <c r="D274" i="78"/>
  <c r="C274" i="78"/>
  <c r="D272" i="78"/>
  <c r="C272" i="78"/>
  <c r="D268" i="78"/>
  <c r="C268" i="78"/>
  <c r="D266" i="78"/>
  <c r="C266" i="78"/>
  <c r="D264" i="78"/>
  <c r="C264" i="78"/>
  <c r="D262" i="78"/>
  <c r="C262" i="78"/>
  <c r="D260" i="78"/>
  <c r="C260" i="78"/>
  <c r="D258" i="78"/>
  <c r="C258" i="78"/>
  <c r="D256" i="78"/>
  <c r="C256" i="78"/>
  <c r="D254" i="78"/>
  <c r="C254" i="78"/>
  <c r="D252" i="78"/>
  <c r="C252" i="78"/>
  <c r="D250" i="78"/>
  <c r="C250" i="78"/>
  <c r="D248" i="78"/>
  <c r="C248" i="78"/>
  <c r="D246" i="78"/>
  <c r="C246" i="78"/>
  <c r="D244" i="78"/>
  <c r="C244" i="78"/>
  <c r="D306" i="78"/>
  <c r="C306" i="78"/>
  <c r="D304" i="78"/>
  <c r="C304" i="78"/>
  <c r="D317" i="78"/>
  <c r="C317" i="78"/>
  <c r="D315" i="78"/>
  <c r="C315" i="78"/>
  <c r="D313" i="78"/>
  <c r="C313" i="78"/>
  <c r="O309" i="78"/>
  <c r="D309" i="78"/>
  <c r="C309" i="78"/>
  <c r="C343" i="78"/>
  <c r="D343" i="78"/>
  <c r="C341" i="78"/>
  <c r="D341" i="78"/>
  <c r="C339" i="78"/>
  <c r="D339" i="78"/>
  <c r="C337" i="78"/>
  <c r="D337" i="78"/>
  <c r="C394" i="78"/>
  <c r="D394" i="78"/>
  <c r="C392" i="78"/>
  <c r="D392" i="78"/>
  <c r="C390" i="78"/>
  <c r="D390" i="78"/>
  <c r="C386" i="78"/>
  <c r="D386" i="78"/>
  <c r="C378" i="78"/>
  <c r="D378" i="78"/>
  <c r="C376" i="78"/>
  <c r="D376" i="78"/>
  <c r="C401" i="78"/>
  <c r="D401" i="78"/>
  <c r="C399" i="78"/>
  <c r="D399" i="78"/>
  <c r="C438" i="78"/>
  <c r="D438" i="78"/>
  <c r="C436" i="78"/>
  <c r="D436" i="78"/>
  <c r="C434" i="78"/>
  <c r="D434" i="78"/>
  <c r="C432" i="78"/>
  <c r="D432" i="78"/>
  <c r="C430" i="78"/>
  <c r="D430" i="78"/>
  <c r="C428" i="78"/>
  <c r="D428" i="78"/>
  <c r="C426" i="78"/>
  <c r="D426" i="78"/>
  <c r="C424" i="78"/>
  <c r="D424" i="78"/>
  <c r="C422" i="78"/>
  <c r="D422" i="78"/>
  <c r="C420" i="78"/>
  <c r="D420" i="78"/>
  <c r="C418" i="78"/>
  <c r="D418" i="78"/>
  <c r="C416" i="78"/>
  <c r="D416" i="78"/>
  <c r="C414" i="78"/>
  <c r="D414" i="78"/>
  <c r="D142" i="78"/>
  <c r="C142" i="78"/>
  <c r="D318" i="78"/>
  <c r="C318" i="78"/>
  <c r="D332" i="78"/>
  <c r="C332" i="78"/>
  <c r="D330" i="78"/>
  <c r="C330" i="78"/>
  <c r="D328" i="78"/>
  <c r="C328" i="78"/>
  <c r="D326" i="78"/>
  <c r="C326" i="78"/>
  <c r="D324" i="78"/>
  <c r="C324" i="78"/>
  <c r="D322" i="78"/>
  <c r="C322" i="78"/>
  <c r="D320" i="78"/>
  <c r="C320" i="78"/>
  <c r="J961" i="79"/>
  <c r="F961" i="79"/>
  <c r="D961" i="79"/>
  <c r="K961" i="79"/>
  <c r="I961" i="79"/>
  <c r="E961" i="79"/>
  <c r="J963" i="79"/>
  <c r="F963" i="79"/>
  <c r="D963" i="79"/>
  <c r="K963" i="79"/>
  <c r="I963" i="79"/>
  <c r="E963" i="79"/>
  <c r="J965" i="79"/>
  <c r="F965" i="79"/>
  <c r="D965" i="79"/>
  <c r="K965" i="79"/>
  <c r="I965" i="79"/>
  <c r="E965" i="79"/>
  <c r="J967" i="79"/>
  <c r="F967" i="79"/>
  <c r="D967" i="79"/>
  <c r="K967" i="79"/>
  <c r="I967" i="79"/>
  <c r="E967" i="79"/>
  <c r="J969" i="79"/>
  <c r="F969" i="79"/>
  <c r="D969" i="79"/>
  <c r="K969" i="79"/>
  <c r="I969" i="79"/>
  <c r="E969" i="79"/>
  <c r="J971" i="79"/>
  <c r="F971" i="79"/>
  <c r="D971" i="79"/>
  <c r="K971" i="79"/>
  <c r="I971" i="79"/>
  <c r="E971" i="79"/>
  <c r="J973" i="79"/>
  <c r="F973" i="79"/>
  <c r="D973" i="79"/>
  <c r="K973" i="79"/>
  <c r="I973" i="79"/>
  <c r="E973" i="79"/>
  <c r="J975" i="79"/>
  <c r="F975" i="79"/>
  <c r="D975" i="79"/>
  <c r="K975" i="79"/>
  <c r="I975" i="79"/>
  <c r="E975" i="79"/>
  <c r="J977" i="79"/>
  <c r="F977" i="79"/>
  <c r="D977" i="79"/>
  <c r="K977" i="79"/>
  <c r="I977" i="79"/>
  <c r="E977" i="79"/>
  <c r="J979" i="79"/>
  <c r="F979" i="79"/>
  <c r="D979" i="79"/>
  <c r="K979" i="79"/>
  <c r="I979" i="79"/>
  <c r="E979" i="79"/>
  <c r="J981" i="79"/>
  <c r="F981" i="79"/>
  <c r="D981" i="79"/>
  <c r="K981" i="79"/>
  <c r="I981" i="79"/>
  <c r="E981" i="79"/>
  <c r="J983" i="79"/>
  <c r="F983" i="79"/>
  <c r="D983" i="79"/>
  <c r="K983" i="79"/>
  <c r="I983" i="79"/>
  <c r="E983" i="79"/>
  <c r="J985" i="79"/>
  <c r="F985" i="79"/>
  <c r="D985" i="79"/>
  <c r="K985" i="79"/>
  <c r="I985" i="79"/>
  <c r="E985" i="79"/>
  <c r="J987" i="79"/>
  <c r="F987" i="79"/>
  <c r="D987" i="79"/>
  <c r="K987" i="79"/>
  <c r="I987" i="79"/>
  <c r="E987" i="79"/>
  <c r="J989" i="79"/>
  <c r="F989" i="79"/>
  <c r="D989" i="79"/>
  <c r="K989" i="79"/>
  <c r="I989" i="79"/>
  <c r="E989" i="79"/>
  <c r="J991" i="79"/>
  <c r="F991" i="79"/>
  <c r="D991" i="79"/>
  <c r="K991" i="79"/>
  <c r="I991" i="79"/>
  <c r="E991" i="79"/>
  <c r="J993" i="79"/>
  <c r="F993" i="79"/>
  <c r="D993" i="79"/>
  <c r="K993" i="79"/>
  <c r="I993" i="79"/>
  <c r="E993" i="79"/>
  <c r="J995" i="79"/>
  <c r="F995" i="79"/>
  <c r="D995" i="79"/>
  <c r="K995" i="79"/>
  <c r="I995" i="79"/>
  <c r="E995" i="79"/>
  <c r="J997" i="79"/>
  <c r="F997" i="79"/>
  <c r="D997" i="79"/>
  <c r="K997" i="79"/>
  <c r="I997" i="79"/>
  <c r="E997" i="79"/>
  <c r="J999" i="79"/>
  <c r="F999" i="79"/>
  <c r="D999" i="79"/>
  <c r="K999" i="79"/>
  <c r="I999" i="79"/>
  <c r="E999" i="79"/>
  <c r="J1001" i="79"/>
  <c r="F1001" i="79"/>
  <c r="D1001" i="79"/>
  <c r="K1001" i="79"/>
  <c r="I1001" i="79"/>
  <c r="E1001" i="79"/>
  <c r="J1003" i="79"/>
  <c r="F1003" i="79"/>
  <c r="D1003" i="79"/>
  <c r="K1003" i="79"/>
  <c r="I1003" i="79"/>
  <c r="E1003" i="79"/>
  <c r="J1005" i="79"/>
  <c r="F1005" i="79"/>
  <c r="D1005" i="79"/>
  <c r="K1005" i="79"/>
  <c r="I1005" i="79"/>
  <c r="E1005" i="79"/>
  <c r="J1007" i="79"/>
  <c r="F1007" i="79"/>
  <c r="D1007" i="79"/>
  <c r="K1007" i="79"/>
  <c r="I1007" i="79"/>
  <c r="E1007" i="79"/>
  <c r="J1009" i="79"/>
  <c r="F1009" i="79"/>
  <c r="D1009" i="79"/>
  <c r="K1009" i="79"/>
  <c r="I1009" i="79"/>
  <c r="E1009" i="79"/>
  <c r="J1011" i="79"/>
  <c r="F1011" i="79"/>
  <c r="D1011" i="79"/>
  <c r="K1011" i="79"/>
  <c r="I1011" i="79"/>
  <c r="E1011" i="79"/>
  <c r="J1013" i="79"/>
  <c r="F1013" i="79"/>
  <c r="D1013" i="79"/>
  <c r="K1013" i="79"/>
  <c r="I1013" i="79"/>
  <c r="E1013" i="79"/>
  <c r="J1015" i="79"/>
  <c r="F1015" i="79"/>
  <c r="D1015" i="79"/>
  <c r="I1015" i="79"/>
  <c r="K1015" i="79"/>
  <c r="E1015" i="79"/>
  <c r="J1017" i="79"/>
  <c r="F1017" i="79"/>
  <c r="D1017" i="79"/>
  <c r="I1017" i="79"/>
  <c r="K1017" i="79"/>
  <c r="E1017" i="79"/>
  <c r="J1019" i="79"/>
  <c r="F1019" i="79"/>
  <c r="D1019" i="79"/>
  <c r="I1019" i="79"/>
  <c r="K1019" i="79"/>
  <c r="E1019" i="79"/>
  <c r="J1024" i="79"/>
  <c r="F1024" i="79"/>
  <c r="D1024" i="79"/>
  <c r="I1024" i="79"/>
  <c r="K1024" i="79"/>
  <c r="E1024" i="79"/>
  <c r="J1026" i="79"/>
  <c r="F1026" i="79"/>
  <c r="D1026" i="79"/>
  <c r="I1026" i="79"/>
  <c r="K1026" i="79"/>
  <c r="E1026" i="79"/>
  <c r="J1028" i="79"/>
  <c r="F1028" i="79"/>
  <c r="D1028" i="79"/>
  <c r="I1028" i="79"/>
  <c r="K1028" i="79"/>
  <c r="E1028" i="79"/>
  <c r="J1030" i="79"/>
  <c r="F1030" i="79"/>
  <c r="D1030" i="79"/>
  <c r="I1030" i="79"/>
  <c r="K1030" i="79"/>
  <c r="E1030" i="79"/>
  <c r="J1032" i="79"/>
  <c r="F1032" i="79"/>
  <c r="D1032" i="79"/>
  <c r="I1032" i="79"/>
  <c r="K1032" i="79"/>
  <c r="E1032" i="79"/>
  <c r="J1034" i="79"/>
  <c r="F1034" i="79"/>
  <c r="D1034" i="79"/>
  <c r="I1034" i="79"/>
  <c r="K1034" i="79"/>
  <c r="E1034" i="79"/>
  <c r="J1036" i="79"/>
  <c r="F1036" i="79"/>
  <c r="D1036" i="79"/>
  <c r="I1036" i="79"/>
  <c r="K1036" i="79"/>
  <c r="E1036" i="79"/>
  <c r="J1038" i="79"/>
  <c r="F1038" i="79"/>
  <c r="D1038" i="79"/>
  <c r="I1038" i="79"/>
  <c r="K1038" i="79"/>
  <c r="E1038" i="79"/>
  <c r="J1040" i="79"/>
  <c r="F1040" i="79"/>
  <c r="D1040" i="79"/>
  <c r="I1040" i="79"/>
  <c r="K1040" i="79"/>
  <c r="E1040" i="79"/>
  <c r="J1042" i="79"/>
  <c r="F1042" i="79"/>
  <c r="D1042" i="79"/>
  <c r="I1042" i="79"/>
  <c r="K1042" i="79"/>
  <c r="E1042" i="79"/>
  <c r="J1044" i="79"/>
  <c r="F1044" i="79"/>
  <c r="D1044" i="79"/>
  <c r="I1044" i="79"/>
  <c r="K1044" i="79"/>
  <c r="E1044" i="79"/>
  <c r="K1046" i="79"/>
  <c r="I1046" i="79"/>
  <c r="J1046" i="79"/>
  <c r="F1046" i="79"/>
  <c r="D1046" i="79"/>
  <c r="E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K1064" i="79"/>
  <c r="I1064" i="79"/>
  <c r="E1064" i="79"/>
  <c r="J1064" i="79"/>
  <c r="F1064" i="79"/>
  <c r="D1064" i="79"/>
  <c r="K1066" i="79"/>
  <c r="I1066" i="79"/>
  <c r="E1066" i="79"/>
  <c r="J1066" i="79"/>
  <c r="F1066" i="79"/>
  <c r="D1066" i="79"/>
  <c r="K1068" i="79"/>
  <c r="I1068" i="79"/>
  <c r="E1068" i="79"/>
  <c r="J1068" i="79"/>
  <c r="F1068" i="79"/>
  <c r="D1068" i="79"/>
  <c r="K1070" i="79"/>
  <c r="I1070" i="79"/>
  <c r="E1070" i="79"/>
  <c r="J1070" i="79"/>
  <c r="F1070" i="79"/>
  <c r="D1070" i="79"/>
  <c r="K1072" i="79"/>
  <c r="I1072" i="79"/>
  <c r="E1072" i="79"/>
  <c r="J1072" i="79"/>
  <c r="F1072" i="79"/>
  <c r="D1072" i="79"/>
  <c r="K1074" i="79"/>
  <c r="I1074" i="79"/>
  <c r="E1074" i="79"/>
  <c r="J1074" i="79"/>
  <c r="F1074" i="79"/>
  <c r="D1074" i="79"/>
  <c r="K1076" i="79"/>
  <c r="I1076" i="79"/>
  <c r="E1076" i="79"/>
  <c r="J1076" i="79"/>
  <c r="F1076" i="79"/>
  <c r="D1076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4" i="79"/>
  <c r="I1084" i="79"/>
  <c r="E1084" i="79"/>
  <c r="J1084" i="79"/>
  <c r="F1084" i="79"/>
  <c r="D1084" i="79"/>
  <c r="K1086" i="79"/>
  <c r="I1086" i="79"/>
  <c r="E1086" i="79"/>
  <c r="J1086" i="79"/>
  <c r="F1086" i="79"/>
  <c r="D1086" i="79"/>
  <c r="K1088" i="79"/>
  <c r="I1088" i="79"/>
  <c r="E1088" i="79"/>
  <c r="J1088" i="79"/>
  <c r="F1088" i="79"/>
  <c r="D1088" i="79"/>
  <c r="K1090" i="79"/>
  <c r="I1090" i="79"/>
  <c r="E1090" i="79"/>
  <c r="J1090" i="79"/>
  <c r="F1090" i="79"/>
  <c r="D1090" i="79"/>
  <c r="K1092" i="79"/>
  <c r="I1092" i="79"/>
  <c r="E1092" i="79"/>
  <c r="J1092" i="79"/>
  <c r="F1092" i="79"/>
  <c r="D1092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0" i="79"/>
  <c r="I1120" i="79"/>
  <c r="E1120" i="79"/>
  <c r="J1120" i="79"/>
  <c r="F1120" i="79"/>
  <c r="D1120" i="79"/>
  <c r="K1122" i="79"/>
  <c r="I1122" i="79"/>
  <c r="E1122" i="79"/>
  <c r="J1122" i="79"/>
  <c r="F1122" i="79"/>
  <c r="D1122" i="79"/>
  <c r="K1124" i="79"/>
  <c r="I1124" i="79"/>
  <c r="E1124" i="79"/>
  <c r="J1124" i="79"/>
  <c r="F1124" i="79"/>
  <c r="D1124" i="79"/>
  <c r="K1126" i="79"/>
  <c r="I1126" i="79"/>
  <c r="E1126" i="79"/>
  <c r="J1126" i="79"/>
  <c r="F1126" i="79"/>
  <c r="D1126" i="79"/>
  <c r="K1128" i="79"/>
  <c r="I1128" i="79"/>
  <c r="E1128" i="79"/>
  <c r="J1128" i="79"/>
  <c r="F1128" i="79"/>
  <c r="D1128" i="79"/>
  <c r="K1130" i="79"/>
  <c r="I1130" i="79"/>
  <c r="E1130" i="79"/>
  <c r="J1130" i="79"/>
  <c r="F1130" i="79"/>
  <c r="D1130" i="79"/>
  <c r="K1132" i="79"/>
  <c r="I1132" i="79"/>
  <c r="E1132" i="79"/>
  <c r="J1132" i="79"/>
  <c r="F1132" i="79"/>
  <c r="D1132" i="79"/>
  <c r="K1134" i="79"/>
  <c r="I1134" i="79"/>
  <c r="E1134" i="79"/>
  <c r="J1134" i="79"/>
  <c r="F1134" i="79"/>
  <c r="D1134" i="79"/>
  <c r="K1136" i="79"/>
  <c r="I1136" i="79"/>
  <c r="E1136" i="79"/>
  <c r="J1136" i="79"/>
  <c r="F1136" i="79"/>
  <c r="D1136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80" i="79"/>
  <c r="I1180" i="79"/>
  <c r="E1180" i="79"/>
  <c r="J1180" i="79"/>
  <c r="F1180" i="79"/>
  <c r="D1180" i="79"/>
  <c r="J1220" i="79"/>
  <c r="F1220" i="79"/>
  <c r="D1220" i="79"/>
  <c r="K1220" i="79"/>
  <c r="I1220" i="79"/>
  <c r="E1220" i="79"/>
  <c r="J1222" i="79"/>
  <c r="F1222" i="79"/>
  <c r="D1222" i="79"/>
  <c r="K1222" i="79"/>
  <c r="I1222" i="79"/>
  <c r="E1222" i="79"/>
  <c r="J1224" i="79"/>
  <c r="F1224" i="79"/>
  <c r="D1224" i="79"/>
  <c r="K1224" i="79"/>
  <c r="I1224" i="79"/>
  <c r="E1224" i="79"/>
  <c r="J1226" i="79"/>
  <c r="F1226" i="79"/>
  <c r="D1226" i="79"/>
  <c r="K1226" i="79"/>
  <c r="I1226" i="79"/>
  <c r="E1226" i="79"/>
  <c r="J1228" i="79"/>
  <c r="F1228" i="79"/>
  <c r="D1228" i="79"/>
  <c r="K1228" i="79"/>
  <c r="I1228" i="79"/>
  <c r="E1228" i="79"/>
  <c r="J1230" i="79"/>
  <c r="F1230" i="79"/>
  <c r="D1230" i="79"/>
  <c r="K1230" i="79"/>
  <c r="I1230" i="79"/>
  <c r="E1230" i="79"/>
  <c r="O1235" i="79"/>
  <c r="J1235" i="79"/>
  <c r="F1235" i="79"/>
  <c r="D1235" i="79"/>
  <c r="K1235" i="79"/>
  <c r="I1235" i="79"/>
  <c r="E1235" i="79"/>
  <c r="J1237" i="79"/>
  <c r="F1237" i="79"/>
  <c r="D1237" i="79"/>
  <c r="K1237" i="79"/>
  <c r="I1237" i="79"/>
  <c r="E1237" i="79"/>
  <c r="O1239" i="79"/>
  <c r="J1239" i="79"/>
  <c r="F1239" i="79"/>
  <c r="D1239" i="79"/>
  <c r="K1239" i="79"/>
  <c r="I1239" i="79"/>
  <c r="E1239" i="79"/>
  <c r="J1241" i="79"/>
  <c r="F1241" i="79"/>
  <c r="D1241" i="79"/>
  <c r="K1241" i="79"/>
  <c r="I1241" i="79"/>
  <c r="E1241" i="79"/>
  <c r="O1243" i="79"/>
  <c r="J1243" i="79"/>
  <c r="F1243" i="79"/>
  <c r="D1243" i="79"/>
  <c r="K1243" i="79"/>
  <c r="I1243" i="79"/>
  <c r="E1243" i="79"/>
  <c r="J1248" i="79"/>
  <c r="F1248" i="79"/>
  <c r="D1248" i="79"/>
  <c r="K1248" i="79"/>
  <c r="I1248" i="79"/>
  <c r="E1248" i="79"/>
  <c r="J1250" i="79"/>
  <c r="F1250" i="79"/>
  <c r="D1250" i="79"/>
  <c r="K1250" i="79"/>
  <c r="I1250" i="79"/>
  <c r="E1250" i="79"/>
  <c r="J1252" i="79"/>
  <c r="F1252" i="79"/>
  <c r="D1252" i="79"/>
  <c r="K1252" i="79"/>
  <c r="I1252" i="79"/>
  <c r="E1252" i="79"/>
  <c r="J1254" i="79"/>
  <c r="F1254" i="79"/>
  <c r="D1254" i="79"/>
  <c r="K1254" i="79"/>
  <c r="I1254" i="79"/>
  <c r="E1254" i="79"/>
  <c r="J1256" i="79"/>
  <c r="F1256" i="79"/>
  <c r="D1256" i="79"/>
  <c r="K1256" i="79"/>
  <c r="I1256" i="79"/>
  <c r="E1256" i="79"/>
  <c r="J1258" i="79"/>
  <c r="F1258" i="79"/>
  <c r="D1258" i="79"/>
  <c r="K1258" i="79"/>
  <c r="I1258" i="79"/>
  <c r="E1258" i="79"/>
  <c r="J1264" i="79"/>
  <c r="F1264" i="79"/>
  <c r="D1264" i="79"/>
  <c r="K1264" i="79"/>
  <c r="I1264" i="79"/>
  <c r="E1264" i="79"/>
  <c r="J1266" i="79"/>
  <c r="F1266" i="79"/>
  <c r="D1266" i="79"/>
  <c r="K1266" i="79"/>
  <c r="I1266" i="79"/>
  <c r="E1266" i="79"/>
  <c r="J1268" i="79"/>
  <c r="F1268" i="79"/>
  <c r="D1268" i="79"/>
  <c r="K1268" i="79"/>
  <c r="I1268" i="79"/>
  <c r="E1268" i="79"/>
  <c r="J1270" i="79"/>
  <c r="F1270" i="79"/>
  <c r="D1270" i="79"/>
  <c r="K1270" i="79"/>
  <c r="I1270" i="79"/>
  <c r="E1270" i="79"/>
  <c r="J1272" i="79"/>
  <c r="F1272" i="79"/>
  <c r="D1272" i="79"/>
  <c r="K1272" i="79"/>
  <c r="I1272" i="79"/>
  <c r="E1272" i="79"/>
  <c r="J1274" i="79"/>
  <c r="F1274" i="79"/>
  <c r="D1274" i="79"/>
  <c r="K1274" i="79"/>
  <c r="I1274" i="79"/>
  <c r="E1274" i="79"/>
  <c r="C29" i="78"/>
  <c r="D29" i="78"/>
  <c r="C27" i="78"/>
  <c r="D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C109" i="78"/>
  <c r="D109" i="78"/>
  <c r="C107" i="78"/>
  <c r="D107" i="78"/>
  <c r="C105" i="78"/>
  <c r="D105" i="78"/>
  <c r="C103" i="78"/>
  <c r="D103" i="78"/>
  <c r="C101" i="78"/>
  <c r="D101" i="78"/>
  <c r="C99" i="78"/>
  <c r="D99" i="78"/>
  <c r="C97" i="78"/>
  <c r="D97" i="78"/>
  <c r="C95" i="78"/>
  <c r="D95" i="78"/>
  <c r="C93" i="78"/>
  <c r="D93" i="78"/>
  <c r="C91" i="78"/>
  <c r="D91" i="78"/>
  <c r="C89" i="78"/>
  <c r="D89" i="78"/>
  <c r="C87" i="78"/>
  <c r="D87" i="78"/>
  <c r="C85" i="78"/>
  <c r="D85" i="78"/>
  <c r="C83" i="78"/>
  <c r="D83" i="78"/>
  <c r="C81" i="78"/>
  <c r="D81" i="78"/>
  <c r="C79" i="78"/>
  <c r="D79" i="78"/>
  <c r="C77" i="78"/>
  <c r="D77" i="78"/>
  <c r="C75" i="78"/>
  <c r="D75" i="78"/>
  <c r="C73" i="78"/>
  <c r="D73" i="78"/>
  <c r="C71" i="78"/>
  <c r="D71" i="78"/>
  <c r="C69" i="78"/>
  <c r="D69" i="78"/>
  <c r="C67" i="78"/>
  <c r="D67" i="78"/>
  <c r="C65" i="78"/>
  <c r="D65" i="78"/>
  <c r="C63" i="78"/>
  <c r="D63" i="78"/>
  <c r="C61" i="78"/>
  <c r="D61" i="78"/>
  <c r="C59" i="78"/>
  <c r="D59" i="78"/>
  <c r="C57" i="78"/>
  <c r="D57" i="78"/>
  <c r="C55" i="78"/>
  <c r="D55" i="78"/>
  <c r="C53" i="78"/>
  <c r="D53" i="78"/>
  <c r="C51" i="78"/>
  <c r="D51" i="78"/>
  <c r="C49" i="78"/>
  <c r="D49" i="78"/>
  <c r="C47" i="78"/>
  <c r="D47" i="78"/>
  <c r="C45" i="78"/>
  <c r="D45" i="78"/>
  <c r="C43" i="78"/>
  <c r="D43" i="78"/>
  <c r="C41" i="78"/>
  <c r="D41" i="78"/>
  <c r="C39" i="78"/>
  <c r="D39" i="78"/>
  <c r="C35" i="78"/>
  <c r="D35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2" i="78"/>
  <c r="C222" i="78"/>
  <c r="D220" i="78"/>
  <c r="C220" i="78"/>
  <c r="D242" i="78"/>
  <c r="C242" i="78"/>
  <c r="D297" i="78"/>
  <c r="C297" i="78"/>
  <c r="D295" i="78"/>
  <c r="C295" i="78"/>
  <c r="D293" i="78"/>
  <c r="C293" i="78"/>
  <c r="D291" i="78"/>
  <c r="C291" i="78"/>
  <c r="D289" i="78"/>
  <c r="C289" i="78"/>
  <c r="D287" i="78"/>
  <c r="C287" i="78"/>
  <c r="D283" i="78"/>
  <c r="C283" i="78"/>
  <c r="D281" i="78"/>
  <c r="C281" i="78"/>
  <c r="D279" i="78"/>
  <c r="C279" i="78"/>
  <c r="D277" i="78"/>
  <c r="C277" i="78"/>
  <c r="D275" i="78"/>
  <c r="C275" i="78"/>
  <c r="D273" i="78"/>
  <c r="C273" i="78"/>
  <c r="D271" i="78"/>
  <c r="C271" i="78"/>
  <c r="D267" i="78"/>
  <c r="C267" i="78"/>
  <c r="D265" i="78"/>
  <c r="C265" i="78"/>
  <c r="D263" i="78"/>
  <c r="C263" i="78"/>
  <c r="D261" i="78"/>
  <c r="C261" i="78"/>
  <c r="D259" i="78"/>
  <c r="C259" i="78"/>
  <c r="D253" i="78"/>
  <c r="C253" i="78"/>
  <c r="D251" i="78"/>
  <c r="C251" i="78"/>
  <c r="D249" i="78"/>
  <c r="C249" i="78"/>
  <c r="D247" i="78"/>
  <c r="C247" i="78"/>
  <c r="D245" i="78"/>
  <c r="C245" i="78"/>
  <c r="D243" i="78"/>
  <c r="C243" i="78"/>
  <c r="D305" i="78"/>
  <c r="C305" i="78"/>
  <c r="D316" i="78"/>
  <c r="C316" i="78"/>
  <c r="D314" i="78"/>
  <c r="C314" i="78"/>
  <c r="C344" i="78"/>
  <c r="D344" i="78"/>
  <c r="C342" i="78"/>
  <c r="D342" i="78"/>
  <c r="C340" i="78"/>
  <c r="D340" i="78"/>
  <c r="C338" i="78"/>
  <c r="D338" i="78"/>
  <c r="C336" i="78"/>
  <c r="D336" i="78"/>
  <c r="C393" i="78"/>
  <c r="D393" i="78"/>
  <c r="C391" i="78"/>
  <c r="D391" i="78"/>
  <c r="C389" i="78"/>
  <c r="D389" i="78"/>
  <c r="C387" i="78"/>
  <c r="D387" i="78"/>
  <c r="C385" i="78"/>
  <c r="D385" i="78"/>
  <c r="C383" i="78"/>
  <c r="D383" i="78"/>
  <c r="C379" i="78"/>
  <c r="D379" i="78"/>
  <c r="C402" i="78"/>
  <c r="D402" i="78"/>
  <c r="C400" i="78"/>
  <c r="D400" i="78"/>
  <c r="C439" i="78"/>
  <c r="D439" i="78"/>
  <c r="C437" i="78"/>
  <c r="D437" i="78"/>
  <c r="C435" i="78"/>
  <c r="D435" i="78"/>
  <c r="C433" i="78"/>
  <c r="D433" i="78"/>
  <c r="C431" i="78"/>
  <c r="D431" i="78"/>
  <c r="C429" i="78"/>
  <c r="D429" i="78"/>
  <c r="C427" i="78"/>
  <c r="D427" i="78"/>
  <c r="C425" i="78"/>
  <c r="D425" i="78"/>
  <c r="C423" i="78"/>
  <c r="D423" i="78"/>
  <c r="C421" i="78"/>
  <c r="D421" i="78"/>
  <c r="C419" i="78"/>
  <c r="D419" i="78"/>
  <c r="C417" i="78"/>
  <c r="D417" i="78"/>
  <c r="C415" i="78"/>
  <c r="D415" i="78"/>
  <c r="D333" i="78"/>
  <c r="E333" i="78"/>
  <c r="C333" i="78"/>
  <c r="D331" i="78"/>
  <c r="C331" i="78"/>
  <c r="D329" i="78"/>
  <c r="C329" i="78"/>
  <c r="D327" i="78"/>
  <c r="C327" i="78"/>
  <c r="D325" i="78"/>
  <c r="C325" i="78"/>
  <c r="D323" i="78"/>
  <c r="C323" i="78"/>
  <c r="D321" i="78"/>
  <c r="C321" i="78"/>
  <c r="D319" i="78"/>
  <c r="C319" i="78"/>
  <c r="T92" i="4"/>
  <c r="T91" i="4"/>
  <c r="T93" i="4"/>
  <c r="O26" i="79"/>
  <c r="B27" i="78"/>
  <c r="B413" i="78"/>
  <c r="O225" i="78"/>
  <c r="O223" i="78"/>
  <c r="B333" i="78"/>
  <c r="O144" i="79"/>
  <c r="O148" i="79"/>
  <c r="O152" i="79"/>
  <c r="O156" i="79"/>
  <c r="O160" i="79"/>
  <c r="O164" i="79"/>
  <c r="O171" i="79"/>
  <c r="O187" i="79"/>
  <c r="O195" i="79"/>
  <c r="O208" i="79"/>
  <c r="O221" i="79"/>
  <c r="O223" i="79"/>
  <c r="O229" i="79"/>
  <c r="O259" i="79"/>
  <c r="O263" i="79"/>
  <c r="O271" i="79"/>
  <c r="O275" i="79"/>
  <c r="O277" i="79"/>
  <c r="O279" i="79"/>
  <c r="O281" i="79"/>
  <c r="O283" i="79"/>
  <c r="O285" i="79"/>
  <c r="O287" i="79"/>
  <c r="O289" i="79"/>
  <c r="O291" i="79"/>
  <c r="O293" i="79"/>
  <c r="O295" i="79"/>
  <c r="O303" i="79"/>
  <c r="O305" i="79"/>
  <c r="O307" i="79"/>
  <c r="O309" i="79"/>
  <c r="O311" i="79"/>
  <c r="O313" i="79"/>
  <c r="O315" i="79"/>
  <c r="O317" i="79"/>
  <c r="O319" i="79"/>
  <c r="O541" i="79"/>
  <c r="O549" i="79"/>
  <c r="O573" i="79"/>
  <c r="O581" i="79"/>
  <c r="O589" i="79"/>
  <c r="O34" i="79"/>
  <c r="O38" i="79"/>
  <c r="O42" i="79"/>
  <c r="O46" i="79"/>
  <c r="O50" i="79"/>
  <c r="O54" i="79"/>
  <c r="O58" i="79"/>
  <c r="O62" i="79"/>
  <c r="O64" i="79"/>
  <c r="O66" i="79"/>
  <c r="O68" i="79"/>
  <c r="O70" i="79"/>
  <c r="O72" i="79"/>
  <c r="O74" i="79"/>
  <c r="O76" i="79"/>
  <c r="O78" i="79"/>
  <c r="O95" i="79"/>
  <c r="O97" i="79"/>
  <c r="O99" i="79"/>
  <c r="O101" i="79"/>
  <c r="O103" i="79"/>
  <c r="O105" i="79"/>
  <c r="O107" i="79"/>
  <c r="O109" i="79"/>
  <c r="O111" i="79"/>
  <c r="O113" i="79"/>
  <c r="O115" i="79"/>
  <c r="O117" i="79"/>
  <c r="O119" i="79"/>
  <c r="O121" i="79"/>
  <c r="O123" i="79"/>
  <c r="O125" i="79"/>
  <c r="O127" i="79"/>
  <c r="O129" i="79"/>
  <c r="O131" i="79"/>
  <c r="O133" i="79"/>
  <c r="O135" i="79"/>
  <c r="O137" i="79"/>
  <c r="O139" i="79"/>
  <c r="O141" i="79"/>
  <c r="O220" i="79"/>
  <c r="O222" i="79"/>
  <c r="O224" i="79"/>
  <c r="O254" i="79"/>
  <c r="O272" i="79"/>
  <c r="O278" i="79"/>
  <c r="O282" i="79"/>
  <c r="O286" i="79"/>
  <c r="O290" i="79"/>
  <c r="O294" i="79"/>
  <c r="O300" i="79"/>
  <c r="O302" i="79"/>
  <c r="O306" i="79"/>
  <c r="O308" i="79"/>
  <c r="O310" i="79"/>
  <c r="O312" i="79"/>
  <c r="O316" i="79"/>
  <c r="O318" i="79"/>
  <c r="O326" i="79"/>
  <c r="O334" i="79"/>
  <c r="O342" i="79"/>
  <c r="O350" i="79"/>
  <c r="O358" i="79"/>
  <c r="O366" i="79"/>
  <c r="O374" i="79"/>
  <c r="O382" i="79"/>
  <c r="O390" i="79"/>
  <c r="O700" i="79"/>
  <c r="O722" i="79"/>
  <c r="O746" i="79"/>
  <c r="O608" i="79"/>
  <c r="O610" i="79"/>
  <c r="O612" i="79"/>
  <c r="O614" i="79"/>
  <c r="O616" i="79"/>
  <c r="O618" i="79"/>
  <c r="O620" i="79"/>
  <c r="O622" i="79"/>
  <c r="O624" i="79"/>
  <c r="O626" i="79"/>
  <c r="O628" i="79"/>
  <c r="O632" i="79"/>
  <c r="O640" i="79"/>
  <c r="O644" i="79"/>
  <c r="O648" i="79"/>
  <c r="O652" i="79"/>
  <c r="O654" i="79"/>
  <c r="O656" i="79"/>
  <c r="O658" i="79"/>
  <c r="O660" i="79"/>
  <c r="O662" i="79"/>
  <c r="O664" i="79"/>
  <c r="O666" i="79"/>
  <c r="O668" i="79"/>
  <c r="O670" i="79"/>
  <c r="O672" i="79"/>
  <c r="O674" i="79"/>
  <c r="O676" i="79"/>
  <c r="O678" i="79"/>
  <c r="O680" i="79"/>
  <c r="O682" i="79"/>
  <c r="O684" i="79"/>
  <c r="O686" i="79"/>
  <c r="O688" i="79"/>
  <c r="O690" i="79"/>
  <c r="O721" i="79"/>
  <c r="O723" i="79"/>
  <c r="O745" i="79"/>
  <c r="O1025" i="79"/>
  <c r="O42" i="78"/>
  <c r="O40" i="78"/>
  <c r="O36" i="78"/>
  <c r="O231" i="78"/>
  <c r="O229" i="78"/>
  <c r="O227" i="78"/>
  <c r="O219" i="78"/>
  <c r="O268" i="78"/>
  <c r="B317" i="78"/>
  <c r="B315" i="78"/>
  <c r="B313" i="78"/>
  <c r="B311" i="78"/>
  <c r="B388" i="78"/>
  <c r="B386" i="78"/>
  <c r="B384" i="78"/>
  <c r="O376" i="78"/>
  <c r="O318" i="78"/>
  <c r="O1170" i="79"/>
  <c r="B41" i="78"/>
  <c r="B39" i="78"/>
  <c r="B37" i="78"/>
  <c r="O33" i="78"/>
  <c r="B232" i="78"/>
  <c r="B230" i="78"/>
  <c r="B226" i="78"/>
  <c r="B224" i="78"/>
  <c r="B222" i="78"/>
  <c r="B220" i="78"/>
  <c r="B269" i="78"/>
  <c r="B316" i="78"/>
  <c r="B314" i="78"/>
  <c r="B387" i="78"/>
  <c r="B381" i="78"/>
  <c r="B377" i="78"/>
  <c r="B398" i="78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343" i="78"/>
  <c r="B341" i="78"/>
  <c r="B339" i="78"/>
  <c r="B337" i="78"/>
  <c r="B394" i="78"/>
  <c r="B392" i="78"/>
  <c r="B390" i="78"/>
  <c r="B378" i="78"/>
  <c r="B428" i="78"/>
  <c r="B426" i="78"/>
  <c r="B424" i="78"/>
  <c r="B422" i="78"/>
  <c r="B420" i="78"/>
  <c r="B418" i="78"/>
  <c r="B416" i="78"/>
  <c r="B414" i="78"/>
  <c r="O331" i="78"/>
  <c r="O329" i="78"/>
  <c r="O327" i="78"/>
  <c r="O325" i="78"/>
  <c r="O323" i="78"/>
  <c r="O321" i="78"/>
  <c r="O319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238" i="78"/>
  <c r="B236" i="78"/>
  <c r="B234" i="78"/>
  <c r="B228" i="78"/>
  <c r="B297" i="78"/>
  <c r="B295" i="78"/>
  <c r="B293" i="78"/>
  <c r="B291" i="78"/>
  <c r="B289" i="78"/>
  <c r="B287" i="78"/>
  <c r="B285" i="78"/>
  <c r="B283" i="78"/>
  <c r="B281" i="78"/>
  <c r="B279" i="78"/>
  <c r="B277" i="78"/>
  <c r="B275" i="78"/>
  <c r="B273" i="78"/>
  <c r="B271" i="78"/>
  <c r="B267" i="78"/>
  <c r="B265" i="78"/>
  <c r="B263" i="78"/>
  <c r="B261" i="78"/>
  <c r="B259" i="78"/>
  <c r="B257" i="78"/>
  <c r="B255" i="78"/>
  <c r="B253" i="78"/>
  <c r="B251" i="78"/>
  <c r="B249" i="78"/>
  <c r="B247" i="78"/>
  <c r="B245" i="78"/>
  <c r="B243" i="78"/>
  <c r="O338" i="78"/>
  <c r="O336" i="78"/>
  <c r="B393" i="78"/>
  <c r="B391" i="78"/>
  <c r="B389" i="78"/>
  <c r="B385" i="78"/>
  <c r="B383" i="78"/>
  <c r="B379" i="78"/>
  <c r="B402" i="78"/>
  <c r="B400" i="78"/>
  <c r="B429" i="78"/>
  <c r="B427" i="78"/>
  <c r="B425" i="78"/>
  <c r="B423" i="78"/>
  <c r="B421" i="78"/>
  <c r="B419" i="78"/>
  <c r="B417" i="78"/>
  <c r="B415" i="78"/>
  <c r="B332" i="78"/>
  <c r="B330" i="78"/>
  <c r="B328" i="78"/>
  <c r="B326" i="78"/>
  <c r="B324" i="78"/>
  <c r="B322" i="78"/>
  <c r="B320" i="78"/>
  <c r="O813" i="79"/>
  <c r="B156" i="78"/>
  <c r="O845" i="79"/>
  <c r="O292" i="79"/>
  <c r="B331" i="78"/>
  <c r="B329" i="78"/>
  <c r="B327" i="78"/>
  <c r="B325" i="78"/>
  <c r="B323" i="78"/>
  <c r="B321" i="78"/>
  <c r="B319" i="78"/>
  <c r="O332" i="78"/>
  <c r="O330" i="78"/>
  <c r="O328" i="78"/>
  <c r="O326" i="78"/>
  <c r="O324" i="78"/>
  <c r="O322" i="78"/>
  <c r="O320" i="78"/>
  <c r="O333" i="78"/>
  <c r="O157" i="78"/>
  <c r="O153" i="78"/>
  <c r="O149" i="78"/>
  <c r="O145" i="78"/>
  <c r="B318" i="78"/>
  <c r="O155" i="78"/>
  <c r="O151" i="78"/>
  <c r="O147" i="78"/>
  <c r="O143" i="78"/>
  <c r="O156" i="78"/>
  <c r="O154" i="78"/>
  <c r="O152" i="78"/>
  <c r="O150" i="78"/>
  <c r="O148" i="78"/>
  <c r="O146" i="78"/>
  <c r="O144" i="78"/>
  <c r="O829" i="79"/>
  <c r="O853" i="79"/>
  <c r="O837" i="79"/>
  <c r="O821" i="79"/>
  <c r="O805" i="79"/>
  <c r="O741" i="79"/>
  <c r="O727" i="79"/>
  <c r="O86" i="79"/>
  <c r="O284" i="79"/>
  <c r="O82" i="79"/>
  <c r="O1017" i="79"/>
  <c r="O1015" i="79"/>
  <c r="O1013" i="79"/>
  <c r="O1011" i="79"/>
  <c r="O1009" i="79"/>
  <c r="O1007" i="79"/>
  <c r="O1005" i="79"/>
  <c r="O1003" i="79"/>
  <c r="O1001" i="79"/>
  <c r="O999" i="79"/>
  <c r="O997" i="79"/>
  <c r="O995" i="79"/>
  <c r="O993" i="79"/>
  <c r="O991" i="79"/>
  <c r="O989" i="79"/>
  <c r="O987" i="79"/>
  <c r="O985" i="79"/>
  <c r="O983" i="79"/>
  <c r="O981" i="79"/>
  <c r="O979" i="79"/>
  <c r="O977" i="79"/>
  <c r="O975" i="79"/>
  <c r="O973" i="79"/>
  <c r="O971" i="79"/>
  <c r="O969" i="79"/>
  <c r="O967" i="79"/>
  <c r="O965" i="79"/>
  <c r="O963" i="79"/>
  <c r="O961" i="79"/>
  <c r="O959" i="79"/>
  <c r="O957" i="79"/>
  <c r="O955" i="79"/>
  <c r="O953" i="79"/>
  <c r="O951" i="79"/>
  <c r="O949" i="79"/>
  <c r="O947" i="79"/>
  <c r="O945" i="79"/>
  <c r="O943" i="79"/>
  <c r="O941" i="79"/>
  <c r="O939" i="79"/>
  <c r="O937" i="79"/>
  <c r="O935" i="79"/>
  <c r="O933" i="79"/>
  <c r="O931" i="79"/>
  <c r="O929" i="79"/>
  <c r="O927" i="79"/>
  <c r="O925" i="79"/>
  <c r="O923" i="79"/>
  <c r="O921" i="79"/>
  <c r="O919" i="79"/>
  <c r="O917" i="79"/>
  <c r="O915" i="79"/>
  <c r="O913" i="79"/>
  <c r="O911" i="79"/>
  <c r="O909" i="79"/>
  <c r="O907" i="79"/>
  <c r="O905" i="79"/>
  <c r="O903" i="79"/>
  <c r="O901" i="79"/>
  <c r="O899" i="79"/>
  <c r="O897" i="79"/>
  <c r="O895" i="79"/>
  <c r="O893" i="79"/>
  <c r="O891" i="79"/>
  <c r="O889" i="79"/>
  <c r="O887" i="79"/>
  <c r="O885" i="79"/>
  <c r="O883" i="79"/>
  <c r="O881" i="79"/>
  <c r="O879" i="79"/>
  <c r="O877" i="79"/>
  <c r="O875" i="79"/>
  <c r="O873" i="79"/>
  <c r="O871" i="79"/>
  <c r="O849" i="79"/>
  <c r="O841" i="79"/>
  <c r="O833" i="79"/>
  <c r="O825" i="79"/>
  <c r="O817" i="79"/>
  <c r="O809" i="79"/>
  <c r="O739" i="79"/>
  <c r="O737" i="79"/>
  <c r="O735" i="79"/>
  <c r="O733" i="79"/>
  <c r="O731" i="79"/>
  <c r="O276" i="79"/>
  <c r="O855" i="79"/>
  <c r="O851" i="79"/>
  <c r="O847" i="79"/>
  <c r="O843" i="79"/>
  <c r="O839" i="79"/>
  <c r="O835" i="79"/>
  <c r="O831" i="79"/>
  <c r="O827" i="79"/>
  <c r="O823" i="79"/>
  <c r="O819" i="79"/>
  <c r="O815" i="79"/>
  <c r="O811" i="79"/>
  <c r="O807" i="79"/>
  <c r="O729" i="79"/>
  <c r="O288" i="79"/>
  <c r="O280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37" i="79"/>
  <c r="O241" i="79"/>
  <c r="O245" i="79"/>
  <c r="O249" i="79"/>
  <c r="O301" i="79"/>
  <c r="O323" i="79"/>
  <c r="O327" i="79"/>
  <c r="O331" i="79"/>
  <c r="O335" i="79"/>
  <c r="O339" i="79"/>
  <c r="O343" i="79"/>
  <c r="O349" i="79"/>
  <c r="O353" i="79"/>
  <c r="O357" i="79"/>
  <c r="O361" i="79"/>
  <c r="O365" i="79"/>
  <c r="O371" i="79"/>
  <c r="O375" i="79"/>
  <c r="O377" i="79"/>
  <c r="O381" i="79"/>
  <c r="O385" i="79"/>
  <c r="O389" i="79"/>
  <c r="O393" i="79"/>
  <c r="O395" i="79"/>
  <c r="O399" i="79"/>
  <c r="O401" i="79"/>
  <c r="O405" i="79"/>
  <c r="O409" i="79"/>
  <c r="O413" i="79"/>
  <c r="O417" i="79"/>
  <c r="O421" i="79"/>
  <c r="O425" i="79"/>
  <c r="O429" i="79"/>
  <c r="O431" i="79"/>
  <c r="O437" i="79"/>
  <c r="O441" i="79"/>
  <c r="O443" i="79"/>
  <c r="O447" i="79"/>
  <c r="O451" i="79"/>
  <c r="O453" i="79"/>
  <c r="O457" i="79"/>
  <c r="O459" i="79"/>
  <c r="O463" i="79"/>
  <c r="O465" i="79"/>
  <c r="O469" i="79"/>
  <c r="O473" i="79"/>
  <c r="O477" i="79"/>
  <c r="O481" i="79"/>
  <c r="O483" i="79"/>
  <c r="O487" i="79"/>
  <c r="O489" i="79"/>
  <c r="O493" i="79"/>
  <c r="O497" i="79"/>
  <c r="O499" i="79"/>
  <c r="O503" i="79"/>
  <c r="O539" i="79"/>
  <c r="O543" i="79"/>
  <c r="O559" i="79"/>
  <c r="O583" i="79"/>
  <c r="O587" i="79"/>
  <c r="O591" i="79"/>
  <c r="O653" i="79"/>
  <c r="O657" i="79"/>
  <c r="O663" i="79"/>
  <c r="O724" i="79"/>
  <c r="O728" i="79"/>
  <c r="O750" i="79"/>
  <c r="O754" i="79"/>
  <c r="O756" i="79"/>
  <c r="O764" i="79"/>
  <c r="O780" i="79"/>
  <c r="O790" i="79"/>
  <c r="O794" i="79"/>
  <c r="O806" i="79"/>
  <c r="O820" i="79"/>
  <c r="O824" i="79"/>
  <c r="O828" i="79"/>
  <c r="O832" i="79"/>
  <c r="O836" i="79"/>
  <c r="O850" i="79"/>
  <c r="O854" i="79"/>
  <c r="O1027" i="79"/>
  <c r="O1029" i="79"/>
  <c r="O1033" i="79"/>
  <c r="O1041" i="79"/>
  <c r="C12" i="79"/>
  <c r="C14" i="79"/>
  <c r="C16" i="79"/>
  <c r="O18" i="79"/>
  <c r="O22" i="79"/>
  <c r="O28" i="79"/>
  <c r="O30" i="79"/>
  <c r="O32" i="79"/>
  <c r="O40" i="79"/>
  <c r="O44" i="79"/>
  <c r="O48" i="79"/>
  <c r="O1273" i="79"/>
  <c r="O1271" i="79"/>
  <c r="O1269" i="79"/>
  <c r="O1267" i="79"/>
  <c r="O1265" i="79"/>
  <c r="O1244" i="79"/>
  <c r="O1242" i="79"/>
  <c r="O1240" i="79"/>
  <c r="O1238" i="79"/>
  <c r="O1236" i="79"/>
  <c r="O1234" i="79"/>
  <c r="O1229" i="79"/>
  <c r="O1227" i="79"/>
  <c r="O1225" i="79"/>
  <c r="O1223" i="79"/>
  <c r="O1221" i="79"/>
  <c r="O1219" i="79"/>
  <c r="O1163" i="79"/>
  <c r="O1161" i="79"/>
  <c r="O1159" i="79"/>
  <c r="O1157" i="79"/>
  <c r="O1155" i="79"/>
  <c r="O1153" i="79"/>
  <c r="O1151" i="79"/>
  <c r="O1149" i="79"/>
  <c r="O1147" i="79"/>
  <c r="O1145" i="79"/>
  <c r="O1143" i="79"/>
  <c r="O1141" i="79"/>
  <c r="O1139" i="79"/>
  <c r="O1137" i="79"/>
  <c r="O1135" i="79"/>
  <c r="O1133" i="79"/>
  <c r="O1131" i="79"/>
  <c r="O1129" i="79"/>
  <c r="O1127" i="79"/>
  <c r="O1125" i="79"/>
  <c r="O1123" i="79"/>
  <c r="O1121" i="79"/>
  <c r="O1119" i="79"/>
  <c r="O1117" i="79"/>
  <c r="O1115" i="79"/>
  <c r="O1113" i="79"/>
  <c r="O1111" i="79"/>
  <c r="O1109" i="79"/>
  <c r="O1107" i="79"/>
  <c r="O1105" i="79"/>
  <c r="O1103" i="79"/>
  <c r="O1101" i="79"/>
  <c r="O1099" i="79"/>
  <c r="O1097" i="79"/>
  <c r="O1095" i="79"/>
  <c r="O1093" i="79"/>
  <c r="O1091" i="79"/>
  <c r="O1089" i="79"/>
  <c r="O1087" i="79"/>
  <c r="O1085" i="79"/>
  <c r="O1083" i="79"/>
  <c r="O1081" i="79"/>
  <c r="O1079" i="79"/>
  <c r="O1077" i="79"/>
  <c r="O1075" i="79"/>
  <c r="O1073" i="79"/>
  <c r="O1071" i="79"/>
  <c r="O1069" i="79"/>
  <c r="O1067" i="79"/>
  <c r="O1065" i="79"/>
  <c r="O1063" i="79"/>
  <c r="O1061" i="79"/>
  <c r="O1059" i="79"/>
  <c r="O1057" i="79"/>
  <c r="O1055" i="79"/>
  <c r="O1053" i="79"/>
  <c r="O1051" i="79"/>
  <c r="O1049" i="79"/>
  <c r="O1047" i="79"/>
  <c r="O1045" i="79"/>
  <c r="O1043" i="79"/>
  <c r="O866" i="79"/>
  <c r="O858" i="79"/>
  <c r="O798" i="79"/>
  <c r="O784" i="79"/>
  <c r="O768" i="79"/>
  <c r="O716" i="79"/>
  <c r="O712" i="79"/>
  <c r="O708" i="79"/>
  <c r="O704" i="79"/>
  <c r="O696" i="79"/>
  <c r="O605" i="79"/>
  <c r="O597" i="79"/>
  <c r="O563" i="79"/>
  <c r="O533" i="79"/>
  <c r="O517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43" i="79"/>
  <c r="O247" i="79"/>
  <c r="O251" i="79"/>
  <c r="O321" i="79"/>
  <c r="O325" i="79"/>
  <c r="O329" i="79"/>
  <c r="O333" i="79"/>
  <c r="O337" i="79"/>
  <c r="O341" i="79"/>
  <c r="O345" i="79"/>
  <c r="O347" i="79"/>
  <c r="O351" i="79"/>
  <c r="O355" i="79"/>
  <c r="O359" i="79"/>
  <c r="O363" i="79"/>
  <c r="O367" i="79"/>
  <c r="O369" i="79"/>
  <c r="O373" i="79"/>
  <c r="O379" i="79"/>
  <c r="O383" i="79"/>
  <c r="O387" i="79"/>
  <c r="O391" i="79"/>
  <c r="O403" i="79"/>
  <c r="O407" i="79"/>
  <c r="O411" i="79"/>
  <c r="O415" i="79"/>
  <c r="O419" i="79"/>
  <c r="O423" i="79"/>
  <c r="O427" i="79"/>
  <c r="O433" i="79"/>
  <c r="O435" i="79"/>
  <c r="O439" i="79"/>
  <c r="O445" i="79"/>
  <c r="O449" i="79"/>
  <c r="O455" i="79"/>
  <c r="O461" i="79"/>
  <c r="O467" i="79"/>
  <c r="O471" i="79"/>
  <c r="O475" i="79"/>
  <c r="O479" i="79"/>
  <c r="O485" i="79"/>
  <c r="O491" i="79"/>
  <c r="O495" i="79"/>
  <c r="O501" i="79"/>
  <c r="O523" i="79"/>
  <c r="O535" i="79"/>
  <c r="O553" i="79"/>
  <c r="O665" i="79"/>
  <c r="O669" i="79"/>
  <c r="O748" i="79"/>
  <c r="O762" i="79"/>
  <c r="O766" i="79"/>
  <c r="O770" i="79"/>
  <c r="O774" i="79"/>
  <c r="O778" i="79"/>
  <c r="O782" i="79"/>
  <c r="O786" i="79"/>
  <c r="O796" i="79"/>
  <c r="O800" i="79"/>
  <c r="O808" i="79"/>
  <c r="O812" i="79"/>
  <c r="O822" i="79"/>
  <c r="O834" i="79"/>
  <c r="O838" i="79"/>
  <c r="O846" i="79"/>
  <c r="O848" i="79"/>
  <c r="O864" i="79"/>
  <c r="O868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38" i="79"/>
  <c r="O240" i="79"/>
  <c r="O242" i="79"/>
  <c r="O244" i="79"/>
  <c r="O246" i="79"/>
  <c r="O304" i="79"/>
  <c r="O314" i="79"/>
  <c r="O320" i="79"/>
  <c r="O322" i="79"/>
  <c r="O324" i="79"/>
  <c r="O328" i="79"/>
  <c r="O330" i="79"/>
  <c r="O332" i="79"/>
  <c r="O336" i="79"/>
  <c r="O338" i="79"/>
  <c r="O340" i="79"/>
  <c r="O344" i="79"/>
  <c r="O346" i="79"/>
  <c r="O348" i="79"/>
  <c r="O352" i="79"/>
  <c r="O354" i="79"/>
  <c r="O356" i="79"/>
  <c r="O360" i="79"/>
  <c r="O362" i="79"/>
  <c r="O364" i="79"/>
  <c r="O368" i="79"/>
  <c r="O370" i="79"/>
  <c r="O372" i="79"/>
  <c r="O376" i="79"/>
  <c r="O378" i="79"/>
  <c r="O380" i="79"/>
  <c r="O384" i="79"/>
  <c r="O386" i="79"/>
  <c r="O388" i="79"/>
  <c r="O392" i="79"/>
  <c r="O394" i="79"/>
  <c r="O396" i="79"/>
  <c r="O398" i="79"/>
  <c r="O400" i="79"/>
  <c r="O402" i="79"/>
  <c r="O404" i="79"/>
  <c r="O406" i="79"/>
  <c r="O408" i="79"/>
  <c r="O410" i="79"/>
  <c r="O412" i="79"/>
  <c r="O414" i="79"/>
  <c r="O416" i="79"/>
  <c r="O418" i="79"/>
  <c r="O420" i="79"/>
  <c r="O422" i="79"/>
  <c r="O424" i="79"/>
  <c r="O426" i="79"/>
  <c r="O428" i="79"/>
  <c r="O430" i="79"/>
  <c r="O432" i="79"/>
  <c r="O434" i="79"/>
  <c r="O436" i="79"/>
  <c r="O438" i="79"/>
  <c r="O440" i="79"/>
  <c r="O442" i="79"/>
  <c r="O444" i="79"/>
  <c r="O446" i="79"/>
  <c r="O448" i="79"/>
  <c r="O450" i="79"/>
  <c r="O452" i="79"/>
  <c r="O454" i="79"/>
  <c r="O456" i="79"/>
  <c r="O458" i="79"/>
  <c r="O460" i="79"/>
  <c r="O462" i="79"/>
  <c r="O464" i="79"/>
  <c r="O466" i="79"/>
  <c r="O468" i="79"/>
  <c r="O470" i="79"/>
  <c r="O472" i="79"/>
  <c r="O474" i="79"/>
  <c r="O476" i="79"/>
  <c r="O719" i="79"/>
  <c r="O725" i="79"/>
  <c r="O757" i="79"/>
  <c r="O761" i="79"/>
  <c r="O777" i="79"/>
  <c r="O781" i="79"/>
  <c r="O785" i="79"/>
  <c r="O789" i="79"/>
  <c r="O793" i="79"/>
  <c r="O859" i="79"/>
  <c r="O861" i="79"/>
  <c r="O863" i="79"/>
  <c r="O865" i="79"/>
  <c r="O867" i="79"/>
  <c r="O869" i="79"/>
  <c r="O860" i="79"/>
  <c r="O856" i="79"/>
  <c r="O852" i="79"/>
  <c r="O844" i="79"/>
  <c r="O842" i="79"/>
  <c r="O840" i="79"/>
  <c r="O830" i="79"/>
  <c r="O826" i="79"/>
  <c r="O818" i="79"/>
  <c r="O816" i="79"/>
  <c r="O814" i="79"/>
  <c r="O810" i="79"/>
  <c r="O804" i="79"/>
  <c r="O216" i="79"/>
  <c r="O179" i="79"/>
  <c r="O695" i="79"/>
  <c r="O212" i="79"/>
  <c r="O204" i="79"/>
  <c r="O191" i="79"/>
  <c r="O183" i="79"/>
  <c r="O175" i="79"/>
  <c r="O12" i="79"/>
  <c r="O441" i="78"/>
  <c r="O715" i="79"/>
  <c r="O713" i="79"/>
  <c r="O711" i="79"/>
  <c r="O709" i="79"/>
  <c r="O707" i="79"/>
  <c r="O705" i="79"/>
  <c r="O703" i="79"/>
  <c r="O701" i="79"/>
  <c r="O699" i="79"/>
  <c r="O691" i="79"/>
  <c r="O689" i="79"/>
  <c r="O687" i="79"/>
  <c r="O685" i="79"/>
  <c r="O683" i="79"/>
  <c r="O681" i="79"/>
  <c r="O679" i="79"/>
  <c r="O677" i="79"/>
  <c r="O675" i="79"/>
  <c r="O673" i="79"/>
  <c r="O671" i="79"/>
  <c r="O667" i="79"/>
  <c r="O661" i="79"/>
  <c r="O659" i="79"/>
  <c r="O655" i="79"/>
  <c r="O651" i="79"/>
  <c r="O645" i="79"/>
  <c r="O643" i="79"/>
  <c r="O637" i="79"/>
  <c r="O613" i="79"/>
  <c r="O611" i="79"/>
  <c r="O609" i="79"/>
  <c r="O607" i="79"/>
  <c r="O603" i="79"/>
  <c r="O599" i="79"/>
  <c r="O595" i="79"/>
  <c r="O579" i="79"/>
  <c r="O575" i="79"/>
  <c r="O571" i="79"/>
  <c r="O565" i="79"/>
  <c r="O561" i="79"/>
  <c r="O547" i="79"/>
  <c r="O527" i="79"/>
  <c r="O519" i="79"/>
  <c r="O511" i="79"/>
  <c r="O269" i="79"/>
  <c r="O265" i="79"/>
  <c r="O261" i="79"/>
  <c r="O257" i="79"/>
  <c r="O89" i="79"/>
  <c r="O87" i="79"/>
  <c r="O85" i="79"/>
  <c r="O83" i="79"/>
  <c r="L90" i="79"/>
  <c r="O749" i="79"/>
  <c r="O270" i="79"/>
  <c r="O268" i="79"/>
  <c r="O266" i="79"/>
  <c r="O264" i="79"/>
  <c r="O262" i="79"/>
  <c r="O260" i="79"/>
  <c r="O258" i="79"/>
  <c r="C82" i="79"/>
  <c r="O633" i="79"/>
  <c r="O631" i="79"/>
  <c r="O627" i="79"/>
  <c r="O625" i="79"/>
  <c r="O623" i="79"/>
  <c r="O621" i="79"/>
  <c r="O619" i="79"/>
  <c r="O617" i="79"/>
  <c r="O615" i="79"/>
  <c r="O439" i="78"/>
  <c r="O437" i="78"/>
  <c r="O435" i="78"/>
  <c r="O433" i="78"/>
  <c r="O431" i="78"/>
  <c r="O429" i="78"/>
  <c r="O427" i="78"/>
  <c r="O425" i="78"/>
  <c r="O423" i="78"/>
  <c r="O421" i="78"/>
  <c r="O419" i="78"/>
  <c r="O417" i="78"/>
  <c r="O415" i="78"/>
  <c r="O413" i="78"/>
  <c r="O411" i="78"/>
  <c r="O402" i="78"/>
  <c r="O400" i="78"/>
  <c r="O398" i="78"/>
  <c r="O394" i="78"/>
  <c r="O392" i="78"/>
  <c r="O390" i="78"/>
  <c r="O388" i="78"/>
  <c r="O386" i="78"/>
  <c r="O384" i="78"/>
  <c r="O382" i="78"/>
  <c r="O380" i="78"/>
  <c r="O378" i="78"/>
  <c r="O343" i="78"/>
  <c r="O341" i="78"/>
  <c r="O339" i="78"/>
  <c r="O337" i="78"/>
  <c r="O317" i="78"/>
  <c r="O315" i="78"/>
  <c r="O313" i="78"/>
  <c r="O311" i="78"/>
  <c r="O305" i="78"/>
  <c r="O297" i="78"/>
  <c r="O295" i="78"/>
  <c r="O293" i="78"/>
  <c r="O291" i="78"/>
  <c r="O289" i="78"/>
  <c r="O287" i="78"/>
  <c r="O285" i="78"/>
  <c r="O283" i="78"/>
  <c r="O281" i="78"/>
  <c r="O279" i="78"/>
  <c r="O277" i="78"/>
  <c r="O275" i="78"/>
  <c r="O273" i="78"/>
  <c r="O271" i="78"/>
  <c r="O269" i="78"/>
  <c r="O267" i="78"/>
  <c r="O265" i="78"/>
  <c r="O263" i="78"/>
  <c r="O261" i="78"/>
  <c r="O259" i="78"/>
  <c r="O257" i="78"/>
  <c r="O255" i="78"/>
  <c r="O253" i="78"/>
  <c r="O251" i="78"/>
  <c r="O249" i="78"/>
  <c r="O247" i="78"/>
  <c r="O245" i="78"/>
  <c r="O243" i="78"/>
  <c r="O239" i="78"/>
  <c r="O237" i="78"/>
  <c r="O235" i="78"/>
  <c r="O233" i="78"/>
  <c r="O221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438" i="78"/>
  <c r="O436" i="78"/>
  <c r="O434" i="78"/>
  <c r="O432" i="78"/>
  <c r="O430" i="78"/>
  <c r="O428" i="78"/>
  <c r="O426" i="78"/>
  <c r="O424" i="78"/>
  <c r="O422" i="78"/>
  <c r="O420" i="78"/>
  <c r="O418" i="78"/>
  <c r="O416" i="78"/>
  <c r="O414" i="78"/>
  <c r="O412" i="78"/>
  <c r="O401" i="78"/>
  <c r="O399" i="78"/>
  <c r="O397" i="78"/>
  <c r="O393" i="78"/>
  <c r="O391" i="78"/>
  <c r="O389" i="78"/>
  <c r="O387" i="78"/>
  <c r="O385" i="78"/>
  <c r="O383" i="78"/>
  <c r="O381" i="78"/>
  <c r="O379" i="78"/>
  <c r="O377" i="78"/>
  <c r="O344" i="78"/>
  <c r="O342" i="78"/>
  <c r="O340" i="78"/>
  <c r="O316" i="78"/>
  <c r="O314" i="78"/>
  <c r="O312" i="78"/>
  <c r="O310" i="78"/>
  <c r="O306" i="78"/>
  <c r="O304" i="78"/>
  <c r="O298" i="78"/>
  <c r="O296" i="78"/>
  <c r="O294" i="78"/>
  <c r="O292" i="78"/>
  <c r="O290" i="78"/>
  <c r="O288" i="78"/>
  <c r="O286" i="78"/>
  <c r="O284" i="78"/>
  <c r="O282" i="78"/>
  <c r="O280" i="78"/>
  <c r="O278" i="78"/>
  <c r="O276" i="78"/>
  <c r="O274" i="78"/>
  <c r="O272" i="78"/>
  <c r="O270" i="78"/>
  <c r="O266" i="78"/>
  <c r="O264" i="78"/>
  <c r="O262" i="78"/>
  <c r="O260" i="78"/>
  <c r="O258" i="78"/>
  <c r="O256" i="78"/>
  <c r="O254" i="78"/>
  <c r="O252" i="78"/>
  <c r="O250" i="78"/>
  <c r="O248" i="78"/>
  <c r="O246" i="78"/>
  <c r="O244" i="78"/>
  <c r="O242" i="78"/>
  <c r="O238" i="78"/>
  <c r="O236" i="78"/>
  <c r="O234" i="78"/>
  <c r="O232" i="78"/>
  <c r="O230" i="78"/>
  <c r="O228" i="78"/>
  <c r="O226" i="78"/>
  <c r="O224" i="78"/>
  <c r="O222" i="78"/>
  <c r="O220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797" i="79"/>
  <c r="O773" i="79"/>
  <c r="O769" i="79"/>
  <c r="O765" i="79"/>
  <c r="O753" i="79"/>
  <c r="C86" i="79"/>
  <c r="B430" i="78"/>
  <c r="B439" i="78"/>
  <c r="B438" i="78"/>
  <c r="B437" i="78"/>
  <c r="B436" i="78"/>
  <c r="B435" i="78"/>
  <c r="B434" i="78"/>
  <c r="B433" i="78"/>
  <c r="B432" i="78"/>
  <c r="B431" i="78"/>
  <c r="O801" i="79"/>
  <c r="O788" i="79"/>
  <c r="O772" i="79"/>
  <c r="O758" i="79"/>
  <c r="O641" i="79"/>
  <c r="O639" i="79"/>
  <c r="O635" i="79"/>
  <c r="O60" i="79"/>
  <c r="O56" i="79"/>
  <c r="O52" i="79"/>
  <c r="O36" i="79"/>
  <c r="O16" i="79"/>
  <c r="C80" i="79"/>
  <c r="C84" i="79"/>
  <c r="C88" i="79"/>
  <c r="B397" i="78"/>
  <c r="B401" i="78"/>
  <c r="B399" i="78"/>
  <c r="B376" i="78"/>
  <c r="B344" i="78"/>
  <c r="B342" i="78"/>
  <c r="B340" i="78"/>
  <c r="B338" i="78"/>
  <c r="O1039" i="79"/>
  <c r="O1037" i="79"/>
  <c r="O1035" i="79"/>
  <c r="O1031" i="79"/>
  <c r="O752" i="79"/>
  <c r="O730" i="79"/>
  <c r="O726" i="79"/>
  <c r="O697" i="79"/>
  <c r="O636" i="79"/>
  <c r="O529" i="79"/>
  <c r="O525" i="79"/>
  <c r="O513" i="79"/>
  <c r="O509" i="79"/>
  <c r="O567" i="79"/>
  <c r="O555" i="79"/>
  <c r="O551" i="79"/>
  <c r="O531" i="79"/>
  <c r="O515" i="79"/>
  <c r="O507" i="79"/>
  <c r="O253" i="79"/>
  <c r="O14" i="79"/>
  <c r="I80" i="79"/>
  <c r="I82" i="79"/>
  <c r="I84" i="79"/>
  <c r="I86" i="79"/>
  <c r="I88" i="79"/>
  <c r="B336" i="78"/>
  <c r="B309" i="78"/>
  <c r="O803" i="79"/>
  <c r="O799" i="79"/>
  <c r="O795" i="79"/>
  <c r="O791" i="79"/>
  <c r="O787" i="79"/>
  <c r="O783" i="79"/>
  <c r="O779" i="79"/>
  <c r="O775" i="79"/>
  <c r="O771" i="79"/>
  <c r="O767" i="79"/>
  <c r="O763" i="79"/>
  <c r="O759" i="79"/>
  <c r="O755" i="79"/>
  <c r="O751" i="79"/>
  <c r="O747" i="79"/>
  <c r="O720" i="79"/>
  <c r="O650" i="79"/>
  <c r="O646" i="79"/>
  <c r="O642" i="79"/>
  <c r="O638" i="79"/>
  <c r="O634" i="79"/>
  <c r="O480" i="79"/>
  <c r="O482" i="79"/>
  <c r="O478" i="79"/>
  <c r="O484" i="79"/>
  <c r="O486" i="79"/>
  <c r="O488" i="79"/>
  <c r="O490" i="79"/>
  <c r="O492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C57" i="79"/>
  <c r="C59" i="79"/>
  <c r="C61" i="79"/>
  <c r="C63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303" i="78"/>
  <c r="B306" i="78"/>
  <c r="B305" i="78"/>
  <c r="B304" i="78"/>
  <c r="B242" i="78"/>
  <c r="B268" i="78"/>
  <c r="B266" i="78"/>
  <c r="B264" i="78"/>
  <c r="B262" i="78"/>
  <c r="B260" i="78"/>
  <c r="B258" i="78"/>
  <c r="B256" i="78"/>
  <c r="B254" i="78"/>
  <c r="B252" i="78"/>
  <c r="B250" i="78"/>
  <c r="B248" i="78"/>
  <c r="B246" i="78"/>
  <c r="B244" i="78"/>
  <c r="B298" i="78"/>
  <c r="B296" i="78"/>
  <c r="B294" i="78"/>
  <c r="B292" i="78"/>
  <c r="B290" i="78"/>
  <c r="B288" i="78"/>
  <c r="B286" i="78"/>
  <c r="B284" i="78"/>
  <c r="B282" i="78"/>
  <c r="B280" i="78"/>
  <c r="B278" i="78"/>
  <c r="B276" i="78"/>
  <c r="B274" i="78"/>
  <c r="B272" i="78"/>
  <c r="B270" i="78"/>
  <c r="B28" i="78"/>
  <c r="B239" i="78"/>
  <c r="B237" i="78"/>
  <c r="B235" i="78"/>
  <c r="B233" i="78"/>
  <c r="B231" i="78"/>
  <c r="B229" i="78"/>
  <c r="B227" i="78"/>
  <c r="B225" i="78"/>
  <c r="B223" i="78"/>
  <c r="B221" i="78"/>
  <c r="B219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3" i="79"/>
  <c r="C284" i="79"/>
  <c r="C285" i="79"/>
  <c r="C286" i="79"/>
  <c r="C287" i="79"/>
  <c r="C288" i="79"/>
  <c r="C289" i="79"/>
  <c r="C290" i="79"/>
  <c r="C291" i="79"/>
  <c r="C292" i="79"/>
  <c r="C293" i="79"/>
  <c r="C294" i="79"/>
  <c r="C295" i="79"/>
  <c r="C298" i="79"/>
  <c r="C299" i="79"/>
  <c r="C300" i="79"/>
  <c r="C301" i="79"/>
  <c r="C302" i="79"/>
  <c r="C303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248" i="79"/>
  <c r="C249" i="79"/>
  <c r="C250" i="79"/>
  <c r="C251" i="79"/>
  <c r="C252" i="79"/>
  <c r="C253" i="79"/>
  <c r="C254" i="79"/>
  <c r="C257" i="79"/>
  <c r="C258" i="79"/>
  <c r="C259" i="79"/>
  <c r="C260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5" i="79"/>
  <c r="C276" i="79"/>
  <c r="C277" i="79"/>
  <c r="C278" i="79"/>
  <c r="C279" i="79"/>
  <c r="C280" i="79"/>
  <c r="C281" i="79"/>
  <c r="C282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78" i="79"/>
  <c r="C479" i="79"/>
  <c r="C480" i="79"/>
  <c r="C481" i="79"/>
  <c r="C482" i="79"/>
  <c r="C483" i="79"/>
  <c r="C484" i="79"/>
  <c r="C485" i="79"/>
  <c r="C486" i="79"/>
  <c r="C487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L509" i="79"/>
  <c r="C509" i="79"/>
  <c r="C510" i="79"/>
  <c r="C511" i="79"/>
  <c r="C512" i="79"/>
  <c r="L513" i="79"/>
  <c r="C513" i="79"/>
  <c r="C514" i="79"/>
  <c r="C515" i="79"/>
  <c r="C516" i="79"/>
  <c r="L517" i="79"/>
  <c r="C517" i="79"/>
  <c r="L518" i="79"/>
  <c r="C518" i="79"/>
  <c r="C519" i="79"/>
  <c r="C520" i="79"/>
  <c r="L521" i="79"/>
  <c r="C521" i="79"/>
  <c r="C522" i="79"/>
  <c r="C523" i="79"/>
  <c r="C524" i="79"/>
  <c r="L525" i="79"/>
  <c r="C525" i="79"/>
  <c r="C526" i="79"/>
  <c r="C527" i="79"/>
  <c r="C528" i="79"/>
  <c r="L529" i="79"/>
  <c r="C529" i="79"/>
  <c r="C530" i="79"/>
  <c r="C531" i="79"/>
  <c r="C532" i="79"/>
  <c r="L533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L600" i="79"/>
  <c r="C600" i="79"/>
  <c r="C601" i="79"/>
  <c r="C602" i="79"/>
  <c r="C603" i="79"/>
  <c r="C604" i="79"/>
  <c r="C605" i="79"/>
  <c r="C606" i="79"/>
  <c r="C607" i="79"/>
  <c r="L608" i="79"/>
  <c r="C608" i="79"/>
  <c r="C609" i="79"/>
  <c r="C610" i="79"/>
  <c r="C611" i="79"/>
  <c r="C612" i="79"/>
  <c r="C613" i="79"/>
  <c r="C614" i="79"/>
  <c r="C615" i="79"/>
  <c r="L616" i="79"/>
  <c r="C616" i="79"/>
  <c r="C617" i="79"/>
  <c r="C618" i="79"/>
  <c r="C619" i="79"/>
  <c r="C620" i="79"/>
  <c r="C621" i="79"/>
  <c r="C622" i="79"/>
  <c r="C623" i="79"/>
  <c r="L624" i="79"/>
  <c r="C624" i="79"/>
  <c r="C625" i="79"/>
  <c r="C626" i="79"/>
  <c r="C627" i="79"/>
  <c r="C628" i="79"/>
  <c r="C631" i="79"/>
  <c r="C632" i="79"/>
  <c r="C633" i="79"/>
  <c r="C634" i="79"/>
  <c r="C635" i="79"/>
  <c r="C636" i="79"/>
  <c r="C637" i="79"/>
  <c r="C638" i="79"/>
  <c r="C639" i="79"/>
  <c r="C640" i="79"/>
  <c r="C641" i="79"/>
  <c r="C642" i="79"/>
  <c r="C643" i="79"/>
  <c r="C644" i="79"/>
  <c r="L645" i="79"/>
  <c r="C645" i="79"/>
  <c r="L646" i="79"/>
  <c r="C646" i="79"/>
  <c r="C647" i="79"/>
  <c r="C648" i="79"/>
  <c r="C649" i="79"/>
  <c r="C650" i="79"/>
  <c r="C651" i="79"/>
  <c r="C652" i="79"/>
  <c r="C653" i="79"/>
  <c r="L654" i="79"/>
  <c r="C654" i="79"/>
  <c r="L655" i="79"/>
  <c r="C655" i="79"/>
  <c r="C656" i="79"/>
  <c r="C657" i="79"/>
  <c r="C658" i="79"/>
  <c r="C659" i="79"/>
  <c r="C660" i="79"/>
  <c r="C661" i="79"/>
  <c r="L662" i="79"/>
  <c r="C662" i="79"/>
  <c r="C663" i="79"/>
  <c r="C664" i="79"/>
  <c r="C665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5" i="79"/>
  <c r="C696" i="79"/>
  <c r="C697" i="79"/>
  <c r="C698" i="79"/>
  <c r="C699" i="79"/>
  <c r="L700" i="79"/>
  <c r="C700" i="79"/>
  <c r="L701" i="79"/>
  <c r="C701" i="79"/>
  <c r="C702" i="79"/>
  <c r="C703" i="79"/>
  <c r="C704" i="79"/>
  <c r="C705" i="79"/>
  <c r="C706" i="79"/>
  <c r="C707" i="79"/>
  <c r="C708" i="79"/>
  <c r="C709" i="79"/>
  <c r="C710" i="79"/>
  <c r="C711" i="79"/>
  <c r="C712" i="79"/>
  <c r="C713" i="79"/>
  <c r="C714" i="79"/>
  <c r="C715" i="79"/>
  <c r="C716" i="79"/>
  <c r="C719" i="79"/>
  <c r="C720" i="79"/>
  <c r="C721" i="79"/>
  <c r="C722" i="79"/>
  <c r="C723" i="79"/>
  <c r="C724" i="79"/>
  <c r="C725" i="79"/>
  <c r="C726" i="79"/>
  <c r="C727" i="79"/>
  <c r="C728" i="79"/>
  <c r="C729" i="79"/>
  <c r="C730" i="79"/>
  <c r="C731" i="79"/>
  <c r="C732" i="79"/>
  <c r="C733" i="79"/>
  <c r="C734" i="79"/>
  <c r="C735" i="79"/>
  <c r="C736" i="79"/>
  <c r="C737" i="79"/>
  <c r="L738" i="79"/>
  <c r="C738" i="79"/>
  <c r="L739" i="79"/>
  <c r="C739" i="79"/>
  <c r="C740" i="79"/>
  <c r="C741" i="79"/>
  <c r="C742" i="79"/>
  <c r="C745" i="79"/>
  <c r="C746" i="79"/>
  <c r="C747" i="79"/>
  <c r="C748" i="79"/>
  <c r="L749" i="79"/>
  <c r="C749" i="79"/>
  <c r="C750" i="79"/>
  <c r="C751" i="79"/>
  <c r="C752" i="79"/>
  <c r="C753" i="79"/>
  <c r="C754" i="79"/>
  <c r="C755" i="79"/>
  <c r="C756" i="79"/>
  <c r="C757" i="79"/>
  <c r="C758" i="79"/>
  <c r="C759" i="79"/>
  <c r="L760" i="79"/>
  <c r="C760" i="79"/>
  <c r="C761" i="79"/>
  <c r="C762" i="79"/>
  <c r="C763" i="79"/>
  <c r="C764" i="79"/>
  <c r="C765" i="79"/>
  <c r="C766" i="79"/>
  <c r="C767" i="79"/>
  <c r="L768" i="79"/>
  <c r="C768" i="79"/>
  <c r="L769" i="79"/>
  <c r="C769" i="79"/>
  <c r="C770" i="79"/>
  <c r="L771" i="79"/>
  <c r="C771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L829" i="79"/>
  <c r="C829" i="79"/>
  <c r="C830" i="79"/>
  <c r="C831" i="79"/>
  <c r="C832" i="79"/>
  <c r="C833" i="79"/>
  <c r="C834" i="79"/>
  <c r="C835" i="79"/>
  <c r="C836" i="79"/>
  <c r="C837" i="79"/>
  <c r="C838" i="79"/>
  <c r="C839" i="79"/>
  <c r="L840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L860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L880" i="79"/>
  <c r="C880" i="79"/>
  <c r="C881" i="79"/>
  <c r="C882" i="79"/>
  <c r="C883" i="79"/>
  <c r="C884" i="79"/>
  <c r="C885" i="79"/>
  <c r="C886" i="79"/>
  <c r="C887" i="79"/>
  <c r="C888" i="79"/>
  <c r="C889" i="79"/>
  <c r="C890" i="79"/>
  <c r="C891" i="79"/>
  <c r="C892" i="79"/>
  <c r="C893" i="79"/>
  <c r="C894" i="79"/>
  <c r="C895" i="79"/>
  <c r="C896" i="79"/>
  <c r="C897" i="79"/>
  <c r="C898" i="79"/>
  <c r="C899" i="79"/>
  <c r="L900" i="79"/>
  <c r="C900" i="79"/>
  <c r="C901" i="79"/>
  <c r="C902" i="79"/>
  <c r="C903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L944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C974" i="79"/>
  <c r="C975" i="79"/>
  <c r="L976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4" i="79"/>
  <c r="C1025" i="79"/>
  <c r="C1026" i="79"/>
  <c r="C1027" i="79"/>
  <c r="C1028" i="79"/>
  <c r="C1029" i="79"/>
  <c r="C1030" i="79"/>
  <c r="C1031" i="79"/>
  <c r="C1032" i="79"/>
  <c r="C1033" i="79"/>
  <c r="C1034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7" i="79"/>
  <c r="C1158" i="79"/>
  <c r="C1159" i="79"/>
  <c r="C1160" i="79"/>
  <c r="C1161" i="79"/>
  <c r="C1162" i="79"/>
  <c r="C1163" i="79"/>
  <c r="C1170" i="79"/>
  <c r="C1171" i="79"/>
  <c r="C1151" i="79"/>
  <c r="C1152" i="79"/>
  <c r="C1153" i="79"/>
  <c r="C1154" i="79"/>
  <c r="C1155" i="79"/>
  <c r="C1156" i="79"/>
  <c r="C1172" i="79"/>
  <c r="C1173" i="79"/>
  <c r="C1174" i="79"/>
  <c r="C1175" i="79"/>
  <c r="C1176" i="79"/>
  <c r="C1177" i="79"/>
  <c r="C1178" i="79"/>
  <c r="C1179" i="79"/>
  <c r="C1180" i="79"/>
  <c r="C1219" i="79"/>
  <c r="C1220" i="79"/>
  <c r="C1221" i="79"/>
  <c r="C1222" i="79"/>
  <c r="C1223" i="79"/>
  <c r="C1224" i="79"/>
  <c r="C1225" i="79"/>
  <c r="C1226" i="79"/>
  <c r="C1227" i="79"/>
  <c r="C1228" i="79"/>
  <c r="C1229" i="79"/>
  <c r="C1230" i="79"/>
  <c r="C1234" i="79"/>
  <c r="C1235" i="79"/>
  <c r="C1236" i="79"/>
  <c r="C1237" i="79"/>
  <c r="C1238" i="79"/>
  <c r="C1239" i="79"/>
  <c r="C1240" i="79"/>
  <c r="C1241" i="79"/>
  <c r="C1242" i="79"/>
  <c r="C1243" i="79"/>
  <c r="C1244" i="79"/>
  <c r="C1248" i="79"/>
  <c r="C1249" i="79"/>
  <c r="C1250" i="79"/>
  <c r="C1251" i="79"/>
  <c r="C1252" i="79"/>
  <c r="C1253" i="79"/>
  <c r="C1254" i="79"/>
  <c r="C1255" i="79"/>
  <c r="C1256" i="79"/>
  <c r="C1257" i="79"/>
  <c r="C1258" i="79"/>
  <c r="C1259" i="79"/>
  <c r="C1264" i="79"/>
  <c r="C1265" i="79"/>
  <c r="L1265" i="79"/>
  <c r="C1266" i="79"/>
  <c r="C1267" i="79"/>
  <c r="C1268" i="79"/>
  <c r="C1269" i="79"/>
  <c r="C1270" i="79"/>
  <c r="C1271" i="79"/>
  <c r="C1272" i="79"/>
  <c r="C1273" i="79"/>
  <c r="C1274" i="79"/>
  <c r="O857" i="79"/>
  <c r="O397" i="79"/>
  <c r="O143" i="79"/>
  <c r="L507" i="79" l="1"/>
  <c r="L77" i="79"/>
  <c r="L37" i="79"/>
  <c r="L25" i="79"/>
  <c r="L1242" i="79"/>
  <c r="L1234" i="79"/>
  <c r="L1223" i="79"/>
  <c r="L1067" i="79"/>
  <c r="L1012" i="79"/>
  <c r="L1004" i="79"/>
  <c r="L972" i="79"/>
  <c r="L968" i="79"/>
  <c r="L964" i="79"/>
  <c r="L881" i="79"/>
  <c r="L873" i="79"/>
  <c r="L857" i="79"/>
  <c r="L817" i="79"/>
  <c r="L813" i="79"/>
  <c r="L805" i="79"/>
  <c r="L801" i="79"/>
  <c r="L797" i="79"/>
  <c r="L773" i="79"/>
  <c r="L765" i="79"/>
  <c r="L753" i="79"/>
  <c r="L735" i="79"/>
  <c r="L731" i="79"/>
  <c r="L713" i="79"/>
  <c r="L709" i="79"/>
  <c r="L690" i="79"/>
  <c r="L686" i="79"/>
  <c r="L682" i="79"/>
  <c r="L678" i="79"/>
  <c r="L674" i="79"/>
  <c r="L670" i="79"/>
  <c r="L658" i="79"/>
  <c r="L650" i="79"/>
  <c r="L642" i="79"/>
  <c r="L638" i="79"/>
  <c r="L628" i="79"/>
  <c r="L620" i="79"/>
  <c r="L612" i="79"/>
  <c r="L604" i="79"/>
  <c r="L596" i="79"/>
  <c r="L548" i="79"/>
  <c r="L532" i="79"/>
  <c r="L528" i="79"/>
  <c r="L524" i="79"/>
  <c r="L520" i="79"/>
  <c r="L516" i="79"/>
  <c r="L512" i="79"/>
  <c r="L508" i="79"/>
  <c r="L924" i="79"/>
  <c r="L916" i="79"/>
  <c r="L904" i="79"/>
  <c r="L888" i="79"/>
  <c r="L884" i="79"/>
  <c r="L876" i="79"/>
  <c r="L872" i="79"/>
  <c r="L852" i="79"/>
  <c r="L844" i="79"/>
  <c r="L816" i="79"/>
  <c r="L804" i="79"/>
  <c r="L788" i="79"/>
  <c r="L772" i="79"/>
  <c r="L752" i="79"/>
  <c r="L742" i="79"/>
  <c r="L730" i="79"/>
  <c r="L726" i="79"/>
  <c r="L716" i="79"/>
  <c r="L712" i="79"/>
  <c r="L708" i="79"/>
  <c r="L704" i="79"/>
  <c r="L696" i="79"/>
  <c r="L689" i="79"/>
  <c r="L685" i="79"/>
  <c r="L681" i="79"/>
  <c r="L677" i="79"/>
  <c r="L673" i="79"/>
  <c r="L661" i="79"/>
  <c r="L627" i="79"/>
  <c r="L623" i="79"/>
  <c r="L619" i="79"/>
  <c r="L615" i="79"/>
  <c r="L611" i="79"/>
  <c r="L607" i="79"/>
  <c r="L603" i="79"/>
  <c r="L599" i="79"/>
  <c r="L595" i="79"/>
  <c r="L579" i="79"/>
  <c r="L575" i="79"/>
  <c r="L571" i="79"/>
  <c r="L567" i="79"/>
  <c r="L563" i="79"/>
  <c r="L60" i="79"/>
  <c r="L547" i="79"/>
  <c r="L39" i="79"/>
  <c r="L64" i="79"/>
  <c r="L56" i="79"/>
  <c r="L52" i="79"/>
  <c r="L36" i="79"/>
  <c r="L24" i="79"/>
  <c r="L555" i="79"/>
  <c r="L551" i="79"/>
  <c r="L601" i="79"/>
  <c r="L565" i="79"/>
  <c r="L971" i="79"/>
  <c r="L737" i="79"/>
  <c r="L707" i="79"/>
  <c r="L617" i="79"/>
  <c r="L877" i="79"/>
  <c r="L809" i="79"/>
  <c r="L705" i="79"/>
  <c r="L940" i="79"/>
  <c r="L936" i="79"/>
  <c r="L920" i="79"/>
  <c r="L856" i="79"/>
  <c r="L1073" i="79"/>
  <c r="L839" i="79"/>
  <c r="L827" i="79"/>
  <c r="L741" i="79"/>
  <c r="L715" i="79"/>
  <c r="L711" i="79"/>
  <c r="L703" i="79"/>
  <c r="L660" i="79"/>
  <c r="L550" i="79"/>
  <c r="L546" i="79"/>
  <c r="L522" i="79"/>
  <c r="L514" i="79"/>
  <c r="L510" i="79"/>
  <c r="L506" i="79"/>
  <c r="L942" i="79"/>
  <c r="L934" i="79"/>
  <c r="L894" i="79"/>
  <c r="L814" i="79"/>
  <c r="L671" i="79"/>
  <c r="L643" i="79"/>
  <c r="L625" i="79"/>
  <c r="L621" i="79"/>
  <c r="L613" i="79"/>
  <c r="L609" i="79"/>
  <c r="L605" i="79"/>
  <c r="L597" i="79"/>
  <c r="L593" i="79"/>
  <c r="L573" i="79"/>
  <c r="L254" i="79"/>
  <c r="K217" i="79"/>
  <c r="L47" i="79"/>
  <c r="L27" i="79"/>
  <c r="L1253" i="79"/>
  <c r="L855" i="79"/>
  <c r="L843" i="79"/>
  <c r="L831" i="79"/>
  <c r="L823" i="79"/>
  <c r="L819" i="79"/>
  <c r="L807" i="79"/>
  <c r="L803" i="79"/>
  <c r="L759" i="79"/>
  <c r="L755" i="79"/>
  <c r="L729" i="79"/>
  <c r="L688" i="79"/>
  <c r="L684" i="79"/>
  <c r="L680" i="79"/>
  <c r="L676" i="79"/>
  <c r="L648" i="79"/>
  <c r="L644" i="79"/>
  <c r="L636" i="79"/>
  <c r="L626" i="79"/>
  <c r="L622" i="79"/>
  <c r="L618" i="79"/>
  <c r="L614" i="79"/>
  <c r="L610" i="79"/>
  <c r="L606" i="79"/>
  <c r="L602" i="79"/>
  <c r="L598" i="79"/>
  <c r="L594" i="79"/>
  <c r="L534" i="79"/>
  <c r="L530" i="79"/>
  <c r="L526" i="79"/>
  <c r="L962" i="79"/>
  <c r="L946" i="79"/>
  <c r="L930" i="79"/>
  <c r="L914" i="79"/>
  <c r="L910" i="79"/>
  <c r="L906" i="79"/>
  <c r="L902" i="79"/>
  <c r="L898" i="79"/>
  <c r="L890" i="79"/>
  <c r="L886" i="79"/>
  <c r="L882" i="79"/>
  <c r="L878" i="79"/>
  <c r="L874" i="79"/>
  <c r="L870" i="79"/>
  <c r="L866" i="79"/>
  <c r="L862" i="79"/>
  <c r="L842" i="79"/>
  <c r="L830" i="79"/>
  <c r="L826" i="79"/>
  <c r="L818" i="79"/>
  <c r="L810" i="79"/>
  <c r="L758" i="79"/>
  <c r="L740" i="79"/>
  <c r="L736" i="79"/>
  <c r="L714" i="79"/>
  <c r="L710" i="79"/>
  <c r="L706" i="79"/>
  <c r="L691" i="79"/>
  <c r="L687" i="79"/>
  <c r="L683" i="79"/>
  <c r="L679" i="79"/>
  <c r="L675" i="79"/>
  <c r="L667" i="79"/>
  <c r="L659" i="79"/>
  <c r="L651" i="79"/>
  <c r="L639" i="79"/>
  <c r="L577" i="79"/>
  <c r="L569" i="79"/>
  <c r="L561" i="79"/>
  <c r="L531" i="79"/>
  <c r="L527" i="79"/>
  <c r="L519" i="79"/>
  <c r="L515" i="79"/>
  <c r="L511" i="79"/>
  <c r="L1049" i="79"/>
  <c r="L1018" i="79"/>
  <c r="L978" i="79"/>
  <c r="L939" i="79"/>
  <c r="L879" i="79"/>
  <c r="L875" i="79"/>
  <c r="L871" i="79"/>
  <c r="L549" i="79"/>
  <c r="E217" i="79"/>
  <c r="E199" i="79"/>
  <c r="L62" i="79"/>
  <c r="L50" i="79"/>
  <c r="L38" i="79"/>
  <c r="L26" i="79"/>
  <c r="L253" i="79"/>
  <c r="L63" i="79"/>
  <c r="L51" i="79"/>
  <c r="L35" i="79"/>
  <c r="L31" i="79"/>
  <c r="L199" i="79"/>
  <c r="L1093" i="79"/>
  <c r="L1081" i="79"/>
  <c r="L1077" i="79"/>
  <c r="L1037" i="79"/>
  <c r="E274" i="78"/>
  <c r="E290" i="78"/>
  <c r="E128" i="78"/>
  <c r="L1273" i="79"/>
  <c r="L1085" i="79"/>
  <c r="E237" i="78"/>
  <c r="E252" i="78"/>
  <c r="E264" i="78"/>
  <c r="E282" i="78"/>
  <c r="E298" i="78"/>
  <c r="E116" i="78"/>
  <c r="E136" i="78"/>
  <c r="L1269" i="79"/>
  <c r="L1257" i="79"/>
  <c r="L1249" i="79"/>
  <c r="L1238" i="79"/>
  <c r="L1227" i="79"/>
  <c r="L1155" i="79"/>
  <c r="L1133" i="79"/>
  <c r="L1097" i="79"/>
  <c r="L1089" i="79"/>
  <c r="L1055" i="79"/>
  <c r="L1043" i="79"/>
  <c r="L1031" i="79"/>
  <c r="L1008" i="79"/>
  <c r="L996" i="79"/>
  <c r="L963" i="79"/>
  <c r="L961" i="79"/>
  <c r="L923" i="79"/>
  <c r="L917" i="79"/>
  <c r="L915" i="79"/>
  <c r="L913" i="79"/>
  <c r="L903" i="79"/>
  <c r="L901" i="79"/>
  <c r="E435" i="78"/>
  <c r="E437" i="78"/>
  <c r="L987" i="79"/>
  <c r="L985" i="79"/>
  <c r="E432" i="78"/>
  <c r="E260" i="78"/>
  <c r="E272" i="78"/>
  <c r="E278" i="78"/>
  <c r="E286" i="78"/>
  <c r="E294" i="78"/>
  <c r="E233" i="78"/>
  <c r="E110" i="78"/>
  <c r="E124" i="78"/>
  <c r="E132" i="78"/>
  <c r="E28" i="78"/>
  <c r="L1271" i="79"/>
  <c r="L1267" i="79"/>
  <c r="L1259" i="79"/>
  <c r="L1255" i="79"/>
  <c r="L1251" i="79"/>
  <c r="L1244" i="79"/>
  <c r="L1240" i="79"/>
  <c r="L1236" i="79"/>
  <c r="L1229" i="79"/>
  <c r="L1225" i="79"/>
  <c r="L1221" i="79"/>
  <c r="L1153" i="79"/>
  <c r="L1135" i="79"/>
  <c r="L1095" i="79"/>
  <c r="L1091" i="79"/>
  <c r="L1087" i="79"/>
  <c r="L1083" i="79"/>
  <c r="L1079" i="79"/>
  <c r="L1075" i="79"/>
  <c r="L1071" i="79"/>
  <c r="L1063" i="79"/>
  <c r="L1053" i="79"/>
  <c r="L1047" i="79"/>
  <c r="L1039" i="79"/>
  <c r="L1035" i="79"/>
  <c r="L1020" i="79"/>
  <c r="L1016" i="79"/>
  <c r="L1014" i="79"/>
  <c r="L1010" i="79"/>
  <c r="L1006" i="79"/>
  <c r="L1000" i="79"/>
  <c r="L990" i="79"/>
  <c r="L986" i="79"/>
  <c r="L982" i="79"/>
  <c r="L969" i="79"/>
  <c r="L947" i="79"/>
  <c r="L945" i="79"/>
  <c r="L943" i="79"/>
  <c r="L931" i="79"/>
  <c r="L911" i="79"/>
  <c r="L907" i="79"/>
  <c r="L897" i="79"/>
  <c r="L891" i="79"/>
  <c r="L889" i="79"/>
  <c r="L887" i="79"/>
  <c r="L885" i="79"/>
  <c r="E267" i="78"/>
  <c r="E242" i="78"/>
  <c r="E325" i="78"/>
  <c r="E434" i="78"/>
  <c r="E436" i="78"/>
  <c r="E438" i="78"/>
  <c r="E401" i="78"/>
  <c r="E304" i="78"/>
  <c r="E306" i="78"/>
  <c r="E244" i="78"/>
  <c r="E248" i="78"/>
  <c r="E250" i="78"/>
  <c r="E254" i="78"/>
  <c r="E258" i="78"/>
  <c r="E262" i="78"/>
  <c r="E266" i="78"/>
  <c r="E276" i="78"/>
  <c r="E280" i="78"/>
  <c r="E288" i="78"/>
  <c r="E292" i="78"/>
  <c r="E296" i="78"/>
  <c r="E235" i="78"/>
  <c r="E239" i="78"/>
  <c r="E114" i="78"/>
  <c r="E118" i="78"/>
  <c r="E126" i="78"/>
  <c r="E130" i="78"/>
  <c r="E134" i="78"/>
  <c r="E138" i="78"/>
  <c r="E431" i="78"/>
  <c r="E433" i="78"/>
  <c r="E439" i="78"/>
  <c r="E340" i="78"/>
  <c r="E342" i="78"/>
  <c r="E344" i="78"/>
  <c r="E243" i="78"/>
  <c r="E273" i="78"/>
  <c r="L1080" i="79"/>
  <c r="E321" i="78"/>
  <c r="E329" i="78"/>
  <c r="E30" i="78"/>
  <c r="K199" i="79"/>
  <c r="E322" i="78"/>
  <c r="E326" i="78"/>
  <c r="E330" i="78"/>
  <c r="E152" i="78"/>
  <c r="E157" i="78"/>
  <c r="L919" i="79"/>
  <c r="L641" i="79"/>
  <c r="L929" i="79"/>
  <c r="L640" i="79"/>
  <c r="L1072" i="79"/>
  <c r="L1070" i="79"/>
  <c r="L1048" i="79"/>
  <c r="L1038" i="79"/>
  <c r="L1036" i="79"/>
  <c r="L1034" i="79"/>
  <c r="L1001" i="79"/>
  <c r="L999" i="79"/>
  <c r="L983" i="79"/>
  <c r="L981" i="79"/>
  <c r="L977" i="79"/>
  <c r="L975" i="79"/>
  <c r="L1252" i="79"/>
  <c r="L1250" i="79"/>
  <c r="L1248" i="79"/>
  <c r="L1243" i="79"/>
  <c r="L1241" i="79"/>
  <c r="L1239" i="79"/>
  <c r="L1237" i="79"/>
  <c r="L1235" i="79"/>
  <c r="L1230" i="79"/>
  <c r="L1228" i="79"/>
  <c r="L1226" i="79"/>
  <c r="L1224" i="79"/>
  <c r="L1222" i="79"/>
  <c r="L1220" i="79"/>
  <c r="L1180" i="79"/>
  <c r="L1172" i="79"/>
  <c r="L1156" i="79"/>
  <c r="L1154" i="79"/>
  <c r="L1152" i="79"/>
  <c r="L1134" i="79"/>
  <c r="L1096" i="79"/>
  <c r="L1094" i="79"/>
  <c r="L1092" i="79"/>
  <c r="L1090" i="79"/>
  <c r="L1088" i="79"/>
  <c r="L1086" i="79"/>
  <c r="L1084" i="79"/>
  <c r="L1076" i="79"/>
  <c r="L1068" i="79"/>
  <c r="L1054" i="79"/>
  <c r="L1019" i="79"/>
  <c r="L1017" i="79"/>
  <c r="L1015" i="79"/>
  <c r="L1011" i="79"/>
  <c r="L1009" i="79"/>
  <c r="L1007" i="79"/>
  <c r="L1005" i="79"/>
  <c r="L1003" i="79"/>
  <c r="L997" i="79"/>
  <c r="L991" i="79"/>
  <c r="L989" i="79"/>
  <c r="E328" i="78"/>
  <c r="E323" i="78"/>
  <c r="E327" i="78"/>
  <c r="E331" i="78"/>
  <c r="L78" i="79"/>
  <c r="L76" i="79"/>
  <c r="L33" i="79"/>
  <c r="L1013" i="79"/>
  <c r="L578" i="79"/>
  <c r="L576" i="79"/>
  <c r="L574" i="79"/>
  <c r="L572" i="79"/>
  <c r="L570" i="79"/>
  <c r="L568" i="79"/>
  <c r="L566" i="79"/>
  <c r="L564" i="79"/>
  <c r="L562" i="79"/>
  <c r="L560" i="79"/>
  <c r="L272" i="79"/>
  <c r="L260" i="79"/>
  <c r="L271" i="79"/>
  <c r="D345" i="78"/>
  <c r="D23" i="82" s="1"/>
  <c r="L1274" i="79"/>
  <c r="L1272" i="79"/>
  <c r="L1270" i="79"/>
  <c r="L1268" i="79"/>
  <c r="L1266" i="79"/>
  <c r="L1264" i="79"/>
  <c r="L1258" i="79"/>
  <c r="L1256" i="79"/>
  <c r="L1254" i="79"/>
  <c r="E320" i="78"/>
  <c r="E324" i="78"/>
  <c r="E332" i="78"/>
  <c r="J1246" i="79"/>
  <c r="E319" i="78"/>
  <c r="E341" i="78"/>
  <c r="J1276" i="79"/>
  <c r="E259" i="78"/>
  <c r="E293" i="78"/>
  <c r="E281" i="78"/>
  <c r="E251" i="78"/>
  <c r="E393" i="78"/>
  <c r="E389" i="78"/>
  <c r="E392" i="78"/>
  <c r="E378" i="78"/>
  <c r="E111" i="78"/>
  <c r="E297" i="78"/>
  <c r="E289" i="78"/>
  <c r="E283" i="78"/>
  <c r="E277" i="78"/>
  <c r="E265" i="78"/>
  <c r="E253" i="78"/>
  <c r="E249" i="78"/>
  <c r="E400" i="78"/>
  <c r="J1261" i="79"/>
  <c r="E115" i="78"/>
  <c r="E135" i="78"/>
  <c r="E291" i="78"/>
  <c r="E275" i="78"/>
  <c r="E261" i="78"/>
  <c r="E245" i="78"/>
  <c r="E391" i="78"/>
  <c r="L217" i="79"/>
  <c r="L1163" i="79"/>
  <c r="L1162" i="79"/>
  <c r="L1161" i="79"/>
  <c r="L1160" i="79"/>
  <c r="L1159" i="79"/>
  <c r="L1158" i="79"/>
  <c r="L1157" i="79"/>
  <c r="L460" i="79"/>
  <c r="L459" i="79"/>
  <c r="L458" i="79"/>
  <c r="L457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98" i="79"/>
  <c r="L397" i="79"/>
  <c r="L396" i="79"/>
  <c r="L395" i="79"/>
  <c r="L394" i="79"/>
  <c r="L393" i="79"/>
  <c r="L392" i="79"/>
  <c r="L391" i="79"/>
  <c r="L390" i="79"/>
  <c r="L389" i="79"/>
  <c r="L295" i="79"/>
  <c r="L294" i="79"/>
  <c r="L293" i="79"/>
  <c r="L292" i="79"/>
  <c r="L291" i="79"/>
  <c r="L290" i="79"/>
  <c r="L283" i="79"/>
  <c r="L476" i="79"/>
  <c r="L475" i="79"/>
  <c r="L474" i="79"/>
  <c r="L443" i="79"/>
  <c r="L442" i="79"/>
  <c r="L441" i="79"/>
  <c r="L387" i="79"/>
  <c r="L382" i="79"/>
  <c r="L379" i="79"/>
  <c r="L378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4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90" i="78"/>
  <c r="E394" i="78"/>
  <c r="K1246" i="79"/>
  <c r="E402" i="78"/>
  <c r="K1261" i="79"/>
  <c r="E29" i="78"/>
  <c r="E343" i="78"/>
  <c r="I1276" i="79"/>
  <c r="I199" i="79"/>
  <c r="E125" i="78"/>
  <c r="E129" i="78"/>
  <c r="E133" i="78"/>
  <c r="E137" i="78"/>
  <c r="E234" i="78"/>
  <c r="E238" i="78"/>
  <c r="E279" i="78"/>
  <c r="E287" i="78"/>
  <c r="E295" i="78"/>
  <c r="E263" i="78"/>
  <c r="E117" i="78"/>
  <c r="K1276" i="79"/>
  <c r="E1276" i="79"/>
  <c r="E1261" i="79"/>
  <c r="E1246" i="79"/>
  <c r="E305" i="78"/>
  <c r="E127" i="78"/>
  <c r="E131" i="78"/>
  <c r="E236" i="78"/>
  <c r="F1276" i="79"/>
  <c r="F1261" i="79"/>
  <c r="J217" i="79"/>
  <c r="J199" i="79"/>
  <c r="F217" i="79"/>
  <c r="F199" i="79"/>
  <c r="F1246" i="79"/>
  <c r="D1276" i="79"/>
  <c r="D1261" i="79"/>
  <c r="D1246" i="79"/>
  <c r="D217" i="79"/>
  <c r="D199" i="79"/>
  <c r="I217" i="79"/>
  <c r="I1246" i="79"/>
  <c r="I1261" i="79"/>
  <c r="L1246" i="79" l="1"/>
  <c r="L1276" i="79"/>
  <c r="L1261" i="79"/>
  <c r="A23" i="78"/>
  <c r="A24" i="78"/>
  <c r="A15" i="78"/>
  <c r="A16" i="78"/>
  <c r="A17" i="78"/>
  <c r="A18" i="78"/>
  <c r="A19" i="78"/>
  <c r="A20" i="78"/>
  <c r="A21" i="78"/>
  <c r="A22" i="78"/>
  <c r="E241" i="78"/>
  <c r="E308" i="78"/>
  <c r="E335" i="78"/>
  <c r="E375" i="78"/>
  <c r="E396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C22" i="78" l="1"/>
  <c r="D22" i="78"/>
  <c r="C20" i="78"/>
  <c r="D20" i="78"/>
  <c r="C18" i="78"/>
  <c r="D18" i="78"/>
  <c r="C16" i="78"/>
  <c r="D16" i="78"/>
  <c r="C24" i="78"/>
  <c r="D24" i="78"/>
  <c r="C21" i="78"/>
  <c r="D21" i="78"/>
  <c r="C19" i="78"/>
  <c r="D19" i="78"/>
  <c r="C17" i="78"/>
  <c r="D17" i="78"/>
  <c r="C23" i="78"/>
  <c r="D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BP96" i="4" s="1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92" i="4" l="1"/>
  <c r="BP91" i="4"/>
  <c r="BP93" i="4"/>
  <c r="E17" i="78"/>
  <c r="E21" i="78"/>
  <c r="E24" i="78"/>
  <c r="E16" i="78"/>
  <c r="E20" i="78"/>
  <c r="E22" i="78"/>
  <c r="E23" i="78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K96" i="4" s="1"/>
  <c r="BL5" i="4"/>
  <c r="BL96" i="4" s="1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P88" i="4"/>
  <c r="O88" i="4"/>
  <c r="P84" i="4"/>
  <c r="O84" i="4"/>
  <c r="P80" i="4"/>
  <c r="O80" i="4"/>
  <c r="P76" i="4"/>
  <c r="O76" i="4"/>
  <c r="P72" i="4"/>
  <c r="O72" i="4"/>
  <c r="P68" i="4"/>
  <c r="O68" i="4"/>
  <c r="P65" i="4"/>
  <c r="O65" i="4"/>
  <c r="P61" i="4"/>
  <c r="O61" i="4"/>
  <c r="P14" i="4"/>
  <c r="O14" i="4"/>
  <c r="P54" i="4"/>
  <c r="O54" i="4"/>
  <c r="P50" i="4"/>
  <c r="O50" i="4"/>
  <c r="P46" i="4"/>
  <c r="O46" i="4"/>
  <c r="P43" i="4"/>
  <c r="O43" i="4"/>
  <c r="P39" i="4"/>
  <c r="O39" i="4"/>
  <c r="P35" i="4"/>
  <c r="O35" i="4"/>
  <c r="P31" i="4"/>
  <c r="O31" i="4"/>
  <c r="P28" i="4"/>
  <c r="O28" i="4"/>
  <c r="P11" i="4"/>
  <c r="O11" i="4"/>
  <c r="P21" i="4"/>
  <c r="O21" i="4"/>
  <c r="P18" i="4"/>
  <c r="O18" i="4"/>
  <c r="P16" i="4"/>
  <c r="O16" i="4"/>
  <c r="P87" i="4"/>
  <c r="O87" i="4"/>
  <c r="P83" i="4"/>
  <c r="O83" i="4"/>
  <c r="P79" i="4"/>
  <c r="O79" i="4"/>
  <c r="P75" i="4"/>
  <c r="O75" i="4"/>
  <c r="P71" i="4"/>
  <c r="O71" i="4"/>
  <c r="P67" i="4"/>
  <c r="O67" i="4"/>
  <c r="P64" i="4"/>
  <c r="O64" i="4"/>
  <c r="P60" i="4"/>
  <c r="O60" i="4"/>
  <c r="P57" i="4"/>
  <c r="O57" i="4"/>
  <c r="P53" i="4"/>
  <c r="O53" i="4"/>
  <c r="P49" i="4"/>
  <c r="O49" i="4"/>
  <c r="P45" i="4"/>
  <c r="O45" i="4"/>
  <c r="P42" i="4"/>
  <c r="O42" i="4"/>
  <c r="P38" i="4"/>
  <c r="O38" i="4"/>
  <c r="P34" i="4"/>
  <c r="O34" i="4"/>
  <c r="P30" i="4"/>
  <c r="O30" i="4"/>
  <c r="P27" i="4"/>
  <c r="O27" i="4"/>
  <c r="P24" i="4"/>
  <c r="O24" i="4"/>
  <c r="P10" i="4"/>
  <c r="O10" i="4"/>
  <c r="P17" i="4"/>
  <c r="O17" i="4"/>
  <c r="P90" i="4"/>
  <c r="O90" i="4"/>
  <c r="P86" i="4"/>
  <c r="O86" i="4"/>
  <c r="P82" i="4"/>
  <c r="O82" i="4"/>
  <c r="P78" i="4"/>
  <c r="O78" i="4"/>
  <c r="P74" i="4"/>
  <c r="O74" i="4"/>
  <c r="P70" i="4"/>
  <c r="O70" i="4"/>
  <c r="P66" i="4"/>
  <c r="O66" i="4"/>
  <c r="P63" i="4"/>
  <c r="O63" i="4"/>
  <c r="P59" i="4"/>
  <c r="O59" i="4"/>
  <c r="P56" i="4"/>
  <c r="O56" i="4"/>
  <c r="P52" i="4"/>
  <c r="O52" i="4"/>
  <c r="P48" i="4"/>
  <c r="O48" i="4"/>
  <c r="P44" i="4"/>
  <c r="O44" i="4"/>
  <c r="P41" i="4"/>
  <c r="O41" i="4"/>
  <c r="P37" i="4"/>
  <c r="O37" i="4"/>
  <c r="P33" i="4"/>
  <c r="O33" i="4"/>
  <c r="P29" i="4"/>
  <c r="O29" i="4"/>
  <c r="P26" i="4"/>
  <c r="O26" i="4"/>
  <c r="P23" i="4"/>
  <c r="O23" i="4"/>
  <c r="P20" i="4"/>
  <c r="O20" i="4"/>
  <c r="P9" i="4"/>
  <c r="O9" i="4"/>
  <c r="P89" i="4"/>
  <c r="O89" i="4"/>
  <c r="P85" i="4"/>
  <c r="O85" i="4"/>
  <c r="P81" i="4"/>
  <c r="O81" i="4"/>
  <c r="P77" i="4"/>
  <c r="O77" i="4"/>
  <c r="P73" i="4"/>
  <c r="O73" i="4"/>
  <c r="P69" i="4"/>
  <c r="O69" i="4"/>
  <c r="P15" i="4"/>
  <c r="O15" i="4"/>
  <c r="P62" i="4"/>
  <c r="O62" i="4"/>
  <c r="P58" i="4"/>
  <c r="O58" i="4"/>
  <c r="P55" i="4"/>
  <c r="O55" i="4"/>
  <c r="P51" i="4"/>
  <c r="O51" i="4"/>
  <c r="P47" i="4"/>
  <c r="O47" i="4"/>
  <c r="P13" i="4"/>
  <c r="O13" i="4"/>
  <c r="P40" i="4"/>
  <c r="O40" i="4"/>
  <c r="P36" i="4"/>
  <c r="O36" i="4"/>
  <c r="P32" i="4"/>
  <c r="O32" i="4"/>
  <c r="P12" i="4"/>
  <c r="O12" i="4"/>
  <c r="P25" i="4"/>
  <c r="O25" i="4"/>
  <c r="P22" i="4"/>
  <c r="O22" i="4"/>
  <c r="P19" i="4"/>
  <c r="O19" i="4"/>
  <c r="BL93" i="4"/>
  <c r="BL92" i="4"/>
  <c r="BL91" i="4"/>
  <c r="BK92" i="4"/>
  <c r="BK93" i="4"/>
  <c r="BK91" i="4"/>
  <c r="BM5" i="4"/>
  <c r="BM96" i="4" s="1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96" i="4" l="1"/>
  <c r="BA100" i="4"/>
  <c r="BA99" i="4"/>
  <c r="BA101" i="4"/>
  <c r="R19" i="4"/>
  <c r="BA19" i="4" s="1"/>
  <c r="S19" i="4"/>
  <c r="R22" i="4"/>
  <c r="S22" i="4"/>
  <c r="R25" i="4"/>
  <c r="BA25" i="4" s="1"/>
  <c r="S25" i="4"/>
  <c r="S12" i="4"/>
  <c r="R12" i="4"/>
  <c r="BA12" i="4" s="1"/>
  <c r="S32" i="4"/>
  <c r="R32" i="4"/>
  <c r="BM32" i="4" s="1"/>
  <c r="S36" i="4"/>
  <c r="R36" i="4"/>
  <c r="BM36" i="4" s="1"/>
  <c r="S40" i="4"/>
  <c r="R40" i="4"/>
  <c r="BA40" i="4" s="1"/>
  <c r="R13" i="4"/>
  <c r="S13" i="4"/>
  <c r="R47" i="4"/>
  <c r="BM47" i="4" s="1"/>
  <c r="S47" i="4"/>
  <c r="R51" i="4"/>
  <c r="BM51" i="4" s="1"/>
  <c r="S51" i="4"/>
  <c r="S55" i="4"/>
  <c r="R55" i="4"/>
  <c r="BM55" i="4" s="1"/>
  <c r="R58" i="4"/>
  <c r="BM58" i="4" s="1"/>
  <c r="S58" i="4"/>
  <c r="R62" i="4"/>
  <c r="BM62" i="4" s="1"/>
  <c r="S62" i="4"/>
  <c r="R15" i="4"/>
  <c r="BA15" i="4" s="1"/>
  <c r="S15" i="4"/>
  <c r="S69" i="4"/>
  <c r="R69" i="4"/>
  <c r="BA69" i="4" s="1"/>
  <c r="S73" i="4"/>
  <c r="R73" i="4"/>
  <c r="BM73" i="4" s="1"/>
  <c r="S77" i="4"/>
  <c r="R77" i="4"/>
  <c r="BM77" i="4" s="1"/>
  <c r="S81" i="4"/>
  <c r="R81" i="4"/>
  <c r="BM81" i="4" s="1"/>
  <c r="S85" i="4"/>
  <c r="R85" i="4"/>
  <c r="BA85" i="4" s="1"/>
  <c r="R89" i="4"/>
  <c r="BM89" i="4" s="1"/>
  <c r="S89" i="4"/>
  <c r="S9" i="4"/>
  <c r="R9" i="4"/>
  <c r="BA9" i="4" s="1"/>
  <c r="S20" i="4"/>
  <c r="R20" i="4"/>
  <c r="BA20" i="4" s="1"/>
  <c r="S23" i="4"/>
  <c r="R23" i="4"/>
  <c r="BM23" i="4" s="1"/>
  <c r="S26" i="4"/>
  <c r="R26" i="4"/>
  <c r="BM26" i="4" s="1"/>
  <c r="R29" i="4"/>
  <c r="BM29" i="4" s="1"/>
  <c r="S29" i="4"/>
  <c r="R33" i="4"/>
  <c r="BM33" i="4" s="1"/>
  <c r="S33" i="4"/>
  <c r="R37" i="4"/>
  <c r="BM37" i="4" s="1"/>
  <c r="S37" i="4"/>
  <c r="R41" i="4"/>
  <c r="BA41" i="4" s="1"/>
  <c r="S41" i="4"/>
  <c r="S44" i="4"/>
  <c r="R44" i="4"/>
  <c r="BA44" i="4" s="1"/>
  <c r="S48" i="4"/>
  <c r="R48" i="4"/>
  <c r="BM48" i="4" s="1"/>
  <c r="R52" i="4"/>
  <c r="BA52" i="4" s="1"/>
  <c r="S52" i="4"/>
  <c r="R56" i="4"/>
  <c r="BM56" i="4" s="1"/>
  <c r="S56" i="4"/>
  <c r="S59" i="4"/>
  <c r="R59" i="4"/>
  <c r="BM59" i="4" s="1"/>
  <c r="S63" i="4"/>
  <c r="R63" i="4"/>
  <c r="BM63" i="4" s="1"/>
  <c r="S66" i="4"/>
  <c r="R66" i="4"/>
  <c r="BM66" i="4" s="1"/>
  <c r="R70" i="4"/>
  <c r="BM70" i="4" s="1"/>
  <c r="S70" i="4"/>
  <c r="R74" i="4"/>
  <c r="BM74" i="4" s="1"/>
  <c r="S74" i="4"/>
  <c r="R78" i="4"/>
  <c r="BM78" i="4" s="1"/>
  <c r="S78" i="4"/>
  <c r="R82" i="4"/>
  <c r="BA82" i="4" s="1"/>
  <c r="S82" i="4"/>
  <c r="R86" i="4"/>
  <c r="BM86" i="4" s="1"/>
  <c r="S86" i="4"/>
  <c r="S90" i="4"/>
  <c r="R90" i="4"/>
  <c r="BA90" i="4" s="1"/>
  <c r="R17" i="4"/>
  <c r="BM17" i="4" s="1"/>
  <c r="S17" i="4"/>
  <c r="S10" i="4"/>
  <c r="R10" i="4"/>
  <c r="BM10" i="4" s="1"/>
  <c r="S24" i="4"/>
  <c r="R24" i="4"/>
  <c r="BM24" i="4" s="1"/>
  <c r="R27" i="4"/>
  <c r="BA27" i="4" s="1"/>
  <c r="S27" i="4"/>
  <c r="S30" i="4"/>
  <c r="R30" i="4"/>
  <c r="BM30" i="4" s="1"/>
  <c r="S34" i="4"/>
  <c r="R34" i="4"/>
  <c r="BM34" i="4" s="1"/>
  <c r="S38" i="4"/>
  <c r="R38" i="4"/>
  <c r="BM38" i="4" s="1"/>
  <c r="S42" i="4"/>
  <c r="R42" i="4"/>
  <c r="BM42" i="4" s="1"/>
  <c r="R45" i="4"/>
  <c r="BM45" i="4" s="1"/>
  <c r="S45" i="4"/>
  <c r="R49" i="4"/>
  <c r="BM49" i="4" s="1"/>
  <c r="S49" i="4"/>
  <c r="S53" i="4"/>
  <c r="R53" i="4"/>
  <c r="BM53" i="4" s="1"/>
  <c r="S57" i="4"/>
  <c r="R57" i="4"/>
  <c r="BM57" i="4" s="1"/>
  <c r="R60" i="4"/>
  <c r="BM60" i="4" s="1"/>
  <c r="S60" i="4"/>
  <c r="R64" i="4"/>
  <c r="BA64" i="4" s="1"/>
  <c r="S64" i="4"/>
  <c r="R67" i="4"/>
  <c r="BM67" i="4" s="1"/>
  <c r="S67" i="4"/>
  <c r="S71" i="4"/>
  <c r="R71" i="4"/>
  <c r="BA71" i="4" s="1"/>
  <c r="S75" i="4"/>
  <c r="R75" i="4"/>
  <c r="BM75" i="4" s="1"/>
  <c r="S79" i="4"/>
  <c r="R79" i="4"/>
  <c r="BM79" i="4" s="1"/>
  <c r="S83" i="4"/>
  <c r="R83" i="4"/>
  <c r="BM83" i="4" s="1"/>
  <c r="R87" i="4"/>
  <c r="BM87" i="4" s="1"/>
  <c r="S87" i="4"/>
  <c r="R16" i="4"/>
  <c r="BA16" i="4" s="1"/>
  <c r="S16" i="4"/>
  <c r="R18" i="4"/>
  <c r="BM18" i="4" s="1"/>
  <c r="S18" i="4"/>
  <c r="R21" i="4"/>
  <c r="BM21" i="4" s="1"/>
  <c r="S21" i="4"/>
  <c r="R11" i="4"/>
  <c r="BM11" i="4" s="1"/>
  <c r="S11" i="4"/>
  <c r="S28" i="4"/>
  <c r="R28" i="4"/>
  <c r="BM28" i="4" s="1"/>
  <c r="R31" i="4"/>
  <c r="BA31" i="4" s="1"/>
  <c r="S31" i="4"/>
  <c r="R35" i="4"/>
  <c r="BM35" i="4" s="1"/>
  <c r="S35" i="4"/>
  <c r="R39" i="4"/>
  <c r="BA39" i="4" s="1"/>
  <c r="S39" i="4"/>
  <c r="R43" i="4"/>
  <c r="BM43" i="4" s="1"/>
  <c r="S43" i="4"/>
  <c r="S46" i="4"/>
  <c r="R46" i="4"/>
  <c r="BM46" i="4" s="1"/>
  <c r="S50" i="4"/>
  <c r="R50" i="4"/>
  <c r="BM50" i="4" s="1"/>
  <c r="R54" i="4"/>
  <c r="BA54" i="4" s="1"/>
  <c r="S54" i="4"/>
  <c r="R14" i="4"/>
  <c r="BM14" i="4" s="1"/>
  <c r="S14" i="4"/>
  <c r="S61" i="4"/>
  <c r="R61" i="4"/>
  <c r="BM61" i="4" s="1"/>
  <c r="S65" i="4"/>
  <c r="R65" i="4"/>
  <c r="BM65" i="4" s="1"/>
  <c r="R68" i="4"/>
  <c r="BA68" i="4" s="1"/>
  <c r="S68" i="4"/>
  <c r="R72" i="4"/>
  <c r="BA72" i="4" s="1"/>
  <c r="S72" i="4"/>
  <c r="R76" i="4"/>
  <c r="BM76" i="4" s="1"/>
  <c r="S76" i="4"/>
  <c r="S80" i="4"/>
  <c r="R80" i="4"/>
  <c r="BM80" i="4" s="1"/>
  <c r="R84" i="4"/>
  <c r="BM84" i="4" s="1"/>
  <c r="S84" i="4"/>
  <c r="S88" i="4"/>
  <c r="R88" i="4"/>
  <c r="BA88" i="4" s="1"/>
  <c r="BM22" i="4"/>
  <c r="BM92" i="4"/>
  <c r="BM93" i="4"/>
  <c r="BM19" i="4"/>
  <c r="BM91" i="4"/>
  <c r="BA22" i="4"/>
  <c r="BA73" i="4"/>
  <c r="BA92" i="4"/>
  <c r="BA26" i="4"/>
  <c r="BA53" i="4"/>
  <c r="BA24" i="4"/>
  <c r="BA48" i="4"/>
  <c r="BA91" i="4"/>
  <c r="BA93" i="4"/>
  <c r="BA86" i="4"/>
  <c r="BM13" i="4"/>
  <c r="BM15" i="4"/>
  <c r="BA11" i="4"/>
  <c r="BA13" i="4"/>
  <c r="BN5" i="4"/>
  <c r="BN96" i="4" s="1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AR96" i="4" l="1"/>
  <c r="AR101" i="4"/>
  <c r="AR100" i="4"/>
  <c r="AR99" i="4"/>
  <c r="AS96" i="4"/>
  <c r="AS100" i="4"/>
  <c r="AS99" i="4"/>
  <c r="AS101" i="4"/>
  <c r="AO96" i="4"/>
  <c r="AO101" i="4"/>
  <c r="AO100" i="4"/>
  <c r="AO99" i="4"/>
  <c r="BE96" i="4"/>
  <c r="BE100" i="4"/>
  <c r="BE99" i="4"/>
  <c r="BE101" i="4"/>
  <c r="AA96" i="4"/>
  <c r="AA100" i="4"/>
  <c r="AA101" i="4"/>
  <c r="AA99" i="4"/>
  <c r="AG96" i="4"/>
  <c r="AG101" i="4"/>
  <c r="AG99" i="4"/>
  <c r="AG100" i="4"/>
  <c r="W96" i="4"/>
  <c r="W101" i="4"/>
  <c r="W100" i="4"/>
  <c r="W99" i="4"/>
  <c r="AI96" i="4"/>
  <c r="AI101" i="4"/>
  <c r="AI100" i="4"/>
  <c r="AI99" i="4"/>
  <c r="AK96" i="4"/>
  <c r="AK99" i="4"/>
  <c r="AK100" i="4"/>
  <c r="AK101" i="4"/>
  <c r="Y96" i="4"/>
  <c r="Y99" i="4"/>
  <c r="Y101" i="4"/>
  <c r="Y100" i="4"/>
  <c r="BB96" i="4"/>
  <c r="BB101" i="4"/>
  <c r="BB100" i="4"/>
  <c r="BB99" i="4"/>
  <c r="AD96" i="4"/>
  <c r="AD99" i="4"/>
  <c r="AD100" i="4"/>
  <c r="AD101" i="4"/>
  <c r="BD96" i="4"/>
  <c r="BD99" i="4"/>
  <c r="BD100" i="4"/>
  <c r="BD101" i="4"/>
  <c r="U96" i="4"/>
  <c r="U100" i="4"/>
  <c r="U99" i="4"/>
  <c r="U101" i="4"/>
  <c r="AQ96" i="4"/>
  <c r="AQ100" i="4"/>
  <c r="AQ99" i="4"/>
  <c r="AQ101" i="4"/>
  <c r="AY96" i="4"/>
  <c r="AY101" i="4"/>
  <c r="AY99" i="4"/>
  <c r="AY100" i="4"/>
  <c r="AH96" i="4"/>
  <c r="AH99" i="4"/>
  <c r="AH100" i="4"/>
  <c r="AH101" i="4"/>
  <c r="AJ96" i="4"/>
  <c r="AJ100" i="4"/>
  <c r="AJ99" i="4"/>
  <c r="AJ101" i="4"/>
  <c r="AN96" i="4"/>
  <c r="AN100" i="4"/>
  <c r="AN101" i="4"/>
  <c r="AN99" i="4"/>
  <c r="Z96" i="4"/>
  <c r="Z100" i="4"/>
  <c r="Z101" i="4"/>
  <c r="Z99" i="4"/>
  <c r="AP96" i="4"/>
  <c r="AP100" i="4"/>
  <c r="AP99" i="4"/>
  <c r="AP101" i="4"/>
  <c r="AU96" i="4"/>
  <c r="AU99" i="4"/>
  <c r="AU101" i="4"/>
  <c r="AU100" i="4"/>
  <c r="AZ96" i="4"/>
  <c r="AZ100" i="4"/>
  <c r="AZ101" i="4"/>
  <c r="AZ99" i="4"/>
  <c r="AF96" i="4"/>
  <c r="AF100" i="4"/>
  <c r="AF99" i="4"/>
  <c r="AF101" i="4"/>
  <c r="AX96" i="4"/>
  <c r="AX99" i="4"/>
  <c r="AX101" i="4"/>
  <c r="AX100" i="4"/>
  <c r="AV96" i="4"/>
  <c r="AV101" i="4"/>
  <c r="AV100" i="4"/>
  <c r="AV99" i="4"/>
  <c r="AL96" i="4"/>
  <c r="AL99" i="4"/>
  <c r="AL101" i="4"/>
  <c r="AL100" i="4"/>
  <c r="AC96" i="4"/>
  <c r="AC101" i="4"/>
  <c r="AC99" i="4"/>
  <c r="AC100" i="4"/>
  <c r="AM96" i="4"/>
  <c r="AM101" i="4"/>
  <c r="AM100" i="4"/>
  <c r="AM99" i="4"/>
  <c r="AE96" i="4"/>
  <c r="AE101" i="4"/>
  <c r="AE100" i="4"/>
  <c r="AE99" i="4"/>
  <c r="AB96" i="4"/>
  <c r="AB100" i="4"/>
  <c r="AB101" i="4"/>
  <c r="AB99" i="4"/>
  <c r="AW96" i="4"/>
  <c r="AW101" i="4"/>
  <c r="AW100" i="4"/>
  <c r="AW99" i="4"/>
  <c r="AT96" i="4"/>
  <c r="AT101" i="4"/>
  <c r="AT99" i="4"/>
  <c r="AT100" i="4"/>
  <c r="V96" i="4"/>
  <c r="V101" i="4"/>
  <c r="V100" i="4"/>
  <c r="V99" i="4"/>
  <c r="BC96" i="4"/>
  <c r="BC99" i="4"/>
  <c r="BC100" i="4"/>
  <c r="BC101" i="4"/>
  <c r="X96" i="4"/>
  <c r="BH96" i="4" s="1"/>
  <c r="C227" i="78" s="1"/>
  <c r="X99" i="4"/>
  <c r="X101" i="4"/>
  <c r="X100" i="4"/>
  <c r="BM64" i="4"/>
  <c r="BA74" i="4"/>
  <c r="BA62" i="4"/>
  <c r="BA51" i="4"/>
  <c r="BA63" i="4"/>
  <c r="BM20" i="4"/>
  <c r="BA58" i="4"/>
  <c r="BA36" i="4"/>
  <c r="BM41" i="4"/>
  <c r="BM31" i="4"/>
  <c r="BA38" i="4"/>
  <c r="BA81" i="4"/>
  <c r="BA49" i="4"/>
  <c r="BA77" i="4"/>
  <c r="BA37" i="4"/>
  <c r="BA33" i="4"/>
  <c r="BM25" i="4"/>
  <c r="BM54" i="4"/>
  <c r="BA70" i="4"/>
  <c r="BA35" i="4"/>
  <c r="BA21" i="4"/>
  <c r="BM52" i="4"/>
  <c r="BA89" i="4"/>
  <c r="BA56" i="4"/>
  <c r="BA47" i="4"/>
  <c r="BM39" i="4"/>
  <c r="BA18" i="4"/>
  <c r="BA17" i="4"/>
  <c r="BM68" i="4"/>
  <c r="BM12" i="4"/>
  <c r="BA30" i="4"/>
  <c r="BA29" i="4"/>
  <c r="BA78" i="4"/>
  <c r="BA67" i="4"/>
  <c r="BA84" i="4"/>
  <c r="BM27" i="4"/>
  <c r="BA87" i="4"/>
  <c r="BM82" i="4"/>
  <c r="BA76" i="4"/>
  <c r="BA60" i="4"/>
  <c r="BA55" i="4"/>
  <c r="BA45" i="4"/>
  <c r="BM16" i="4"/>
  <c r="BA43" i="4"/>
  <c r="BM72" i="4"/>
  <c r="BA10" i="4"/>
  <c r="BA14" i="4"/>
  <c r="BA83" i="4"/>
  <c r="BA75" i="4"/>
  <c r="BA50" i="4"/>
  <c r="BA28" i="4"/>
  <c r="BA80" i="4"/>
  <c r="BA65" i="4"/>
  <c r="BM88" i="4"/>
  <c r="BA42" i="4"/>
  <c r="BA34" i="4"/>
  <c r="BM40" i="4"/>
  <c r="BM71" i="4"/>
  <c r="BA61" i="4"/>
  <c r="BM9" i="4"/>
  <c r="BA66" i="4"/>
  <c r="BA23" i="4"/>
  <c r="BA32" i="4"/>
  <c r="BA57" i="4"/>
  <c r="BM85" i="4"/>
  <c r="BM90" i="4"/>
  <c r="BM69" i="4"/>
  <c r="BA59" i="4"/>
  <c r="BA46" i="4"/>
  <c r="BA79" i="4"/>
  <c r="BM44" i="4"/>
  <c r="T84" i="4"/>
  <c r="BP84" i="4"/>
  <c r="BL84" i="4"/>
  <c r="BK84" i="4"/>
  <c r="T76" i="4"/>
  <c r="BP76" i="4"/>
  <c r="BL76" i="4"/>
  <c r="BK76" i="4"/>
  <c r="T72" i="4"/>
  <c r="BP72" i="4"/>
  <c r="BL72" i="4"/>
  <c r="BK72" i="4"/>
  <c r="T68" i="4"/>
  <c r="BP68" i="4"/>
  <c r="BL68" i="4"/>
  <c r="BK68" i="4"/>
  <c r="T14" i="4"/>
  <c r="BP14" i="4"/>
  <c r="BL14" i="4"/>
  <c r="BK14" i="4"/>
  <c r="T54" i="4"/>
  <c r="BP54" i="4"/>
  <c r="BL54" i="4"/>
  <c r="BK54" i="4"/>
  <c r="T43" i="4"/>
  <c r="BP43" i="4"/>
  <c r="BK43" i="4"/>
  <c r="BL43" i="4"/>
  <c r="T39" i="4"/>
  <c r="BP39" i="4"/>
  <c r="BL39" i="4"/>
  <c r="BK39" i="4"/>
  <c r="T35" i="4"/>
  <c r="BP35" i="4"/>
  <c r="BL35" i="4"/>
  <c r="BK35" i="4"/>
  <c r="T31" i="4"/>
  <c r="BP31" i="4"/>
  <c r="BL31" i="4"/>
  <c r="BK31" i="4"/>
  <c r="T11" i="4"/>
  <c r="BP11" i="4"/>
  <c r="BL11" i="4"/>
  <c r="BK11" i="4"/>
  <c r="T21" i="4"/>
  <c r="BP21" i="4"/>
  <c r="BL21" i="4"/>
  <c r="BK21" i="4"/>
  <c r="T18" i="4"/>
  <c r="BP18" i="4"/>
  <c r="BL18" i="4"/>
  <c r="BK18" i="4"/>
  <c r="T16" i="4"/>
  <c r="BP16" i="4"/>
  <c r="BL16" i="4"/>
  <c r="BK16" i="4"/>
  <c r="T87" i="4"/>
  <c r="BP87" i="4"/>
  <c r="BK87" i="4"/>
  <c r="BL87" i="4"/>
  <c r="T67" i="4"/>
  <c r="BP67" i="4"/>
  <c r="BL67" i="4"/>
  <c r="BK67" i="4"/>
  <c r="T64" i="4"/>
  <c r="BP64" i="4"/>
  <c r="BL64" i="4"/>
  <c r="BK64" i="4"/>
  <c r="T60" i="4"/>
  <c r="BP60" i="4"/>
  <c r="BK60" i="4"/>
  <c r="BL60" i="4"/>
  <c r="T49" i="4"/>
  <c r="BP49" i="4"/>
  <c r="BL49" i="4"/>
  <c r="BK49" i="4"/>
  <c r="T45" i="4"/>
  <c r="BP45" i="4"/>
  <c r="BL45" i="4"/>
  <c r="BK45" i="4"/>
  <c r="T27" i="4"/>
  <c r="BP27" i="4"/>
  <c r="BL27" i="4"/>
  <c r="BK27" i="4"/>
  <c r="T17" i="4"/>
  <c r="BP17" i="4"/>
  <c r="BL17" i="4"/>
  <c r="BK17" i="4"/>
  <c r="T86" i="4"/>
  <c r="BP86" i="4"/>
  <c r="BK86" i="4"/>
  <c r="BL86" i="4"/>
  <c r="T82" i="4"/>
  <c r="BP82" i="4"/>
  <c r="BK82" i="4"/>
  <c r="BL82" i="4"/>
  <c r="T78" i="4"/>
  <c r="BP78" i="4"/>
  <c r="BL78" i="4"/>
  <c r="BK78" i="4"/>
  <c r="T74" i="4"/>
  <c r="BP74" i="4"/>
  <c r="BL74" i="4"/>
  <c r="BK74" i="4"/>
  <c r="T70" i="4"/>
  <c r="BP70" i="4"/>
  <c r="BL70" i="4"/>
  <c r="BK70" i="4"/>
  <c r="T56" i="4"/>
  <c r="BP56" i="4"/>
  <c r="BL56" i="4"/>
  <c r="BK56" i="4"/>
  <c r="T52" i="4"/>
  <c r="BP52" i="4"/>
  <c r="BK52" i="4"/>
  <c r="BL52" i="4"/>
  <c r="T41" i="4"/>
  <c r="BP41" i="4"/>
  <c r="BL41" i="4"/>
  <c r="BK41" i="4"/>
  <c r="T37" i="4"/>
  <c r="BP37" i="4"/>
  <c r="BL37" i="4"/>
  <c r="BK37" i="4"/>
  <c r="T33" i="4"/>
  <c r="BP33" i="4"/>
  <c r="BK33" i="4"/>
  <c r="BL33" i="4"/>
  <c r="T29" i="4"/>
  <c r="BP29" i="4"/>
  <c r="BL29" i="4"/>
  <c r="BK29" i="4"/>
  <c r="T89" i="4"/>
  <c r="BP89" i="4"/>
  <c r="BK89" i="4"/>
  <c r="BL89" i="4"/>
  <c r="T15" i="4"/>
  <c r="BP15" i="4"/>
  <c r="BL15" i="4"/>
  <c r="BK15" i="4"/>
  <c r="T62" i="4"/>
  <c r="BP62" i="4"/>
  <c r="BL62" i="4"/>
  <c r="BK62" i="4"/>
  <c r="T58" i="4"/>
  <c r="BP58" i="4"/>
  <c r="BK58" i="4"/>
  <c r="BL58" i="4"/>
  <c r="T51" i="4"/>
  <c r="BP51" i="4"/>
  <c r="BK51" i="4"/>
  <c r="BL51" i="4"/>
  <c r="T47" i="4"/>
  <c r="BP47" i="4"/>
  <c r="BK47" i="4"/>
  <c r="BL47" i="4"/>
  <c r="T13" i="4"/>
  <c r="BP13" i="4"/>
  <c r="BL13" i="4"/>
  <c r="BK13" i="4"/>
  <c r="T25" i="4"/>
  <c r="BP25" i="4"/>
  <c r="BK25" i="4"/>
  <c r="BL25" i="4"/>
  <c r="T22" i="4"/>
  <c r="BP22" i="4"/>
  <c r="BL22" i="4"/>
  <c r="BK22" i="4"/>
  <c r="T19" i="4"/>
  <c r="BP19" i="4"/>
  <c r="BK19" i="4"/>
  <c r="BL19" i="4"/>
  <c r="T88" i="4"/>
  <c r="BP88" i="4"/>
  <c r="BL88" i="4"/>
  <c r="BK88" i="4"/>
  <c r="T80" i="4"/>
  <c r="BP80" i="4"/>
  <c r="BL80" i="4"/>
  <c r="BK80" i="4"/>
  <c r="T65" i="4"/>
  <c r="BP65" i="4"/>
  <c r="BK65" i="4"/>
  <c r="BL65" i="4"/>
  <c r="T61" i="4"/>
  <c r="BP61" i="4"/>
  <c r="BL61" i="4"/>
  <c r="BK61" i="4"/>
  <c r="T50" i="4"/>
  <c r="BP50" i="4"/>
  <c r="BL50" i="4"/>
  <c r="BK50" i="4"/>
  <c r="T46" i="4"/>
  <c r="BP46" i="4"/>
  <c r="BL46" i="4"/>
  <c r="BK46" i="4"/>
  <c r="T28" i="4"/>
  <c r="BP28" i="4"/>
  <c r="BK28" i="4"/>
  <c r="BL28" i="4"/>
  <c r="T83" i="4"/>
  <c r="BP83" i="4"/>
  <c r="BL83" i="4"/>
  <c r="BK83" i="4"/>
  <c r="T79" i="4"/>
  <c r="BP79" i="4"/>
  <c r="BL79" i="4"/>
  <c r="BK79" i="4"/>
  <c r="T75" i="4"/>
  <c r="BP75" i="4"/>
  <c r="BK75" i="4"/>
  <c r="BL75" i="4"/>
  <c r="T71" i="4"/>
  <c r="BP71" i="4"/>
  <c r="BK71" i="4"/>
  <c r="BL71" i="4"/>
  <c r="T57" i="4"/>
  <c r="BP57" i="4"/>
  <c r="BK57" i="4"/>
  <c r="BL57" i="4"/>
  <c r="T53" i="4"/>
  <c r="BP53" i="4"/>
  <c r="BK53" i="4"/>
  <c r="BL53" i="4"/>
  <c r="T42" i="4"/>
  <c r="BP42" i="4"/>
  <c r="BL42" i="4"/>
  <c r="BK42" i="4"/>
  <c r="T38" i="4"/>
  <c r="BP38" i="4"/>
  <c r="BK38" i="4"/>
  <c r="BL38" i="4"/>
  <c r="T34" i="4"/>
  <c r="BP34" i="4"/>
  <c r="BK34" i="4"/>
  <c r="BL34" i="4"/>
  <c r="T30" i="4"/>
  <c r="BP30" i="4"/>
  <c r="BL30" i="4"/>
  <c r="BK30" i="4"/>
  <c r="T24" i="4"/>
  <c r="BP24" i="4"/>
  <c r="BL24" i="4"/>
  <c r="BK24" i="4"/>
  <c r="T10" i="4"/>
  <c r="BP10" i="4"/>
  <c r="BK10" i="4"/>
  <c r="BL10" i="4"/>
  <c r="T90" i="4"/>
  <c r="BP90" i="4"/>
  <c r="BL90" i="4"/>
  <c r="BK90" i="4"/>
  <c r="T66" i="4"/>
  <c r="BP66" i="4"/>
  <c r="BL66" i="4"/>
  <c r="BK66" i="4"/>
  <c r="T63" i="4"/>
  <c r="BP63" i="4"/>
  <c r="BL63" i="4"/>
  <c r="BK63" i="4"/>
  <c r="T59" i="4"/>
  <c r="BP59" i="4"/>
  <c r="BL59" i="4"/>
  <c r="BK59" i="4"/>
  <c r="T48" i="4"/>
  <c r="BP48" i="4"/>
  <c r="BL48" i="4"/>
  <c r="BK48" i="4"/>
  <c r="T44" i="4"/>
  <c r="BP44" i="4"/>
  <c r="BL44" i="4"/>
  <c r="BK44" i="4"/>
  <c r="T26" i="4"/>
  <c r="BP26" i="4"/>
  <c r="BL26" i="4"/>
  <c r="BK26" i="4"/>
  <c r="T23" i="4"/>
  <c r="BP23" i="4"/>
  <c r="BK23" i="4"/>
  <c r="BL23" i="4"/>
  <c r="T20" i="4"/>
  <c r="BP20" i="4"/>
  <c r="BK20" i="4"/>
  <c r="BL20" i="4"/>
  <c r="T9" i="4"/>
  <c r="BP9" i="4"/>
  <c r="BL9" i="4"/>
  <c r="BK9" i="4"/>
  <c r="T85" i="4"/>
  <c r="BP85" i="4"/>
  <c r="BL85" i="4"/>
  <c r="BK85" i="4"/>
  <c r="T81" i="4"/>
  <c r="BP81" i="4"/>
  <c r="BK81" i="4"/>
  <c r="BL81" i="4"/>
  <c r="T77" i="4"/>
  <c r="BP77" i="4"/>
  <c r="BK77" i="4"/>
  <c r="BL77" i="4"/>
  <c r="T73" i="4"/>
  <c r="BP73" i="4"/>
  <c r="BK73" i="4"/>
  <c r="BL73" i="4"/>
  <c r="T69" i="4"/>
  <c r="BP69" i="4"/>
  <c r="BL69" i="4"/>
  <c r="BK69" i="4"/>
  <c r="T55" i="4"/>
  <c r="BP55" i="4"/>
  <c r="BL55" i="4"/>
  <c r="BK55" i="4"/>
  <c r="T40" i="4"/>
  <c r="BP40" i="4"/>
  <c r="BL40" i="4"/>
  <c r="BK40" i="4"/>
  <c r="T36" i="4"/>
  <c r="BP36" i="4"/>
  <c r="BL36" i="4"/>
  <c r="BK36" i="4"/>
  <c r="T32" i="4"/>
  <c r="BP32" i="4"/>
  <c r="BK32" i="4"/>
  <c r="BL32" i="4"/>
  <c r="T12" i="4"/>
  <c r="BP12" i="4"/>
  <c r="BL12" i="4"/>
  <c r="BK12" i="4"/>
  <c r="BN19" i="4"/>
  <c r="BN51" i="4"/>
  <c r="BN39" i="4"/>
  <c r="BN17" i="4"/>
  <c r="BN37" i="4"/>
  <c r="BN79" i="4"/>
  <c r="BN69" i="4"/>
  <c r="BN77" i="4"/>
  <c r="BN62" i="4"/>
  <c r="BN76" i="4"/>
  <c r="BN90" i="4"/>
  <c r="BN84" i="4"/>
  <c r="BN56" i="4"/>
  <c r="BN74" i="4"/>
  <c r="BN30" i="4"/>
  <c r="BN38" i="4"/>
  <c r="BN46" i="4"/>
  <c r="BN57" i="4"/>
  <c r="BN35" i="4"/>
  <c r="BN67" i="4"/>
  <c r="BN28" i="4"/>
  <c r="BN36" i="4"/>
  <c r="BN44" i="4"/>
  <c r="BN55" i="4"/>
  <c r="BN63" i="4"/>
  <c r="BN50" i="4"/>
  <c r="BN33" i="4"/>
  <c r="BN49" i="4"/>
  <c r="BN72" i="4"/>
  <c r="BN87" i="4"/>
  <c r="BN91" i="4"/>
  <c r="BN60" i="4"/>
  <c r="BN85" i="4"/>
  <c r="BN70" i="4"/>
  <c r="BN18" i="4"/>
  <c r="BN31" i="4"/>
  <c r="BN47" i="4"/>
  <c r="BN22" i="4"/>
  <c r="BN21" i="4"/>
  <c r="BN29" i="4"/>
  <c r="BN45" i="4"/>
  <c r="BN75" i="4"/>
  <c r="BN73" i="4"/>
  <c r="BN54" i="4"/>
  <c r="BN68" i="4"/>
  <c r="BN88" i="4"/>
  <c r="BN92" i="4"/>
  <c r="BN71" i="4"/>
  <c r="BN64" i="4"/>
  <c r="BN82" i="4"/>
  <c r="BN20" i="4"/>
  <c r="BN26" i="4"/>
  <c r="BN34" i="4"/>
  <c r="BN42" i="4"/>
  <c r="BN53" i="4"/>
  <c r="BN61" i="4"/>
  <c r="BN65" i="4"/>
  <c r="BN27" i="4"/>
  <c r="BN43" i="4"/>
  <c r="BN23" i="4"/>
  <c r="BN24" i="4"/>
  <c r="BN32" i="4"/>
  <c r="BN40" i="4"/>
  <c r="BN48" i="4"/>
  <c r="BN59" i="4"/>
  <c r="BN25" i="4"/>
  <c r="BN41" i="4"/>
  <c r="BN58" i="4"/>
  <c r="BN89" i="4"/>
  <c r="BN93" i="4"/>
  <c r="BN52" i="4"/>
  <c r="BN66" i="4"/>
  <c r="BN83" i="4"/>
  <c r="BN80" i="4"/>
  <c r="BN81" i="4"/>
  <c r="BN78" i="4"/>
  <c r="BN86" i="4"/>
  <c r="AK18" i="4"/>
  <c r="AK51" i="4"/>
  <c r="AK19" i="4"/>
  <c r="AK31" i="4"/>
  <c r="AK39" i="4"/>
  <c r="AK47" i="4"/>
  <c r="AK21" i="4"/>
  <c r="AK22" i="4"/>
  <c r="AK17" i="4"/>
  <c r="AK29" i="4"/>
  <c r="AK37" i="4"/>
  <c r="AK45" i="4"/>
  <c r="AK69" i="4"/>
  <c r="AK73" i="4"/>
  <c r="AK77" i="4"/>
  <c r="AK68" i="4"/>
  <c r="AK76" i="4"/>
  <c r="AK88" i="4"/>
  <c r="AK75" i="4"/>
  <c r="AK79" i="4"/>
  <c r="AK54" i="4"/>
  <c r="AK62" i="4"/>
  <c r="AK84" i="4"/>
  <c r="AK20" i="4"/>
  <c r="AK90" i="4"/>
  <c r="AK92" i="4"/>
  <c r="AK74" i="4"/>
  <c r="AK82" i="4"/>
  <c r="AK26" i="4"/>
  <c r="AK30" i="4"/>
  <c r="AK34" i="4"/>
  <c r="AK65" i="4"/>
  <c r="AK71" i="4"/>
  <c r="AK56" i="4"/>
  <c r="AK64" i="4"/>
  <c r="AK38" i="4"/>
  <c r="AK42" i="4"/>
  <c r="AK46" i="4"/>
  <c r="AK53" i="4"/>
  <c r="AK57" i="4"/>
  <c r="AK61" i="4"/>
  <c r="AK27" i="4"/>
  <c r="AK35" i="4"/>
  <c r="AK43" i="4"/>
  <c r="AK24" i="4"/>
  <c r="AK28" i="4"/>
  <c r="AK32" i="4"/>
  <c r="AK36" i="4"/>
  <c r="AK40" i="4"/>
  <c r="AK44" i="4"/>
  <c r="AK48" i="4"/>
  <c r="AK55" i="4"/>
  <c r="AK59" i="4"/>
  <c r="AK50" i="4"/>
  <c r="AK58" i="4"/>
  <c r="AK72" i="4"/>
  <c r="AK80" i="4"/>
  <c r="AK67" i="4"/>
  <c r="AK23" i="4"/>
  <c r="AK63" i="4"/>
  <c r="AK25" i="4"/>
  <c r="AK33" i="4"/>
  <c r="AK41" i="4"/>
  <c r="AK49" i="4"/>
  <c r="AK87" i="4"/>
  <c r="AK89" i="4"/>
  <c r="AK91" i="4"/>
  <c r="AK93" i="4"/>
  <c r="AK52" i="4"/>
  <c r="AK60" i="4"/>
  <c r="AK66" i="4"/>
  <c r="AK83" i="4"/>
  <c r="AK81" i="4"/>
  <c r="AK85" i="4"/>
  <c r="AK70" i="4"/>
  <c r="AK78" i="4"/>
  <c r="AK86" i="4"/>
  <c r="Z18" i="4"/>
  <c r="Z19" i="4"/>
  <c r="Z31" i="4"/>
  <c r="Z39" i="4"/>
  <c r="Z51" i="4"/>
  <c r="Z22" i="4"/>
  <c r="Z17" i="4"/>
  <c r="Z21" i="4"/>
  <c r="Z47" i="4"/>
  <c r="Z29" i="4"/>
  <c r="Z37" i="4"/>
  <c r="Z45" i="4"/>
  <c r="Z79" i="4"/>
  <c r="Z69" i="4"/>
  <c r="Z73" i="4"/>
  <c r="Z77" i="4"/>
  <c r="Z68" i="4"/>
  <c r="Z76" i="4"/>
  <c r="Z88" i="4"/>
  <c r="Z75" i="4"/>
  <c r="Z54" i="4"/>
  <c r="Z62" i="4"/>
  <c r="Z84" i="4"/>
  <c r="Z71" i="4"/>
  <c r="Z56" i="4"/>
  <c r="Z64" i="4"/>
  <c r="Z82" i="4"/>
  <c r="Z90" i="4"/>
  <c r="Z92" i="4"/>
  <c r="Z74" i="4"/>
  <c r="Z26" i="4"/>
  <c r="Z30" i="4"/>
  <c r="Z34" i="4"/>
  <c r="Z65" i="4"/>
  <c r="Z20" i="4"/>
  <c r="Z38" i="4"/>
  <c r="Z42" i="4"/>
  <c r="Z46" i="4"/>
  <c r="Z53" i="4"/>
  <c r="Z57" i="4"/>
  <c r="Z61" i="4"/>
  <c r="Z27" i="4"/>
  <c r="Z35" i="4"/>
  <c r="Z43" i="4"/>
  <c r="Z67" i="4"/>
  <c r="Z24" i="4"/>
  <c r="Z28" i="4"/>
  <c r="Z32" i="4"/>
  <c r="Z36" i="4"/>
  <c r="Z40" i="4"/>
  <c r="Z44" i="4"/>
  <c r="Z48" i="4"/>
  <c r="Z55" i="4"/>
  <c r="Z59" i="4"/>
  <c r="Z63" i="4"/>
  <c r="Z50" i="4"/>
  <c r="Z58" i="4"/>
  <c r="Z87" i="4"/>
  <c r="Z89" i="4"/>
  <c r="Z91" i="4"/>
  <c r="Z93" i="4"/>
  <c r="Z52" i="4"/>
  <c r="Z60" i="4"/>
  <c r="Z66" i="4"/>
  <c r="Z80" i="4"/>
  <c r="Z23" i="4"/>
  <c r="Z25" i="4"/>
  <c r="Z33" i="4"/>
  <c r="Z41" i="4"/>
  <c r="Z49" i="4"/>
  <c r="Z72" i="4"/>
  <c r="Z83" i="4"/>
  <c r="Z81" i="4"/>
  <c r="Z85" i="4"/>
  <c r="Z70" i="4"/>
  <c r="Z78" i="4"/>
  <c r="Z86" i="4"/>
  <c r="AV51" i="4"/>
  <c r="AV31" i="4"/>
  <c r="AV39" i="4"/>
  <c r="AV18" i="4"/>
  <c r="AV19" i="4"/>
  <c r="AV22" i="4"/>
  <c r="AV17" i="4"/>
  <c r="AV21" i="4"/>
  <c r="AV29" i="4"/>
  <c r="AV37" i="4"/>
  <c r="AV45" i="4"/>
  <c r="AV75" i="4"/>
  <c r="AV47" i="4"/>
  <c r="AV79" i="4"/>
  <c r="AV69" i="4"/>
  <c r="AV73" i="4"/>
  <c r="AV77" i="4"/>
  <c r="AV54" i="4"/>
  <c r="AV62" i="4"/>
  <c r="AV68" i="4"/>
  <c r="AV76" i="4"/>
  <c r="AV88" i="4"/>
  <c r="AV90" i="4"/>
  <c r="AV92" i="4"/>
  <c r="AV84" i="4"/>
  <c r="AV71" i="4"/>
  <c r="AV56" i="4"/>
  <c r="AV64" i="4"/>
  <c r="AV82" i="4"/>
  <c r="AV26" i="4"/>
  <c r="AV30" i="4"/>
  <c r="AV34" i="4"/>
  <c r="AV38" i="4"/>
  <c r="AV20" i="4"/>
  <c r="AV42" i="4"/>
  <c r="AV46" i="4"/>
  <c r="AV53" i="4"/>
  <c r="AV57" i="4"/>
  <c r="AV61" i="4"/>
  <c r="AV74" i="4"/>
  <c r="AV65" i="4"/>
  <c r="AV67" i="4"/>
  <c r="AV23" i="4"/>
  <c r="AV27" i="4"/>
  <c r="AV43" i="4"/>
  <c r="AV28" i="4"/>
  <c r="AV36" i="4"/>
  <c r="AV44" i="4"/>
  <c r="AV55" i="4"/>
  <c r="AV63" i="4"/>
  <c r="AV50" i="4"/>
  <c r="AV58" i="4"/>
  <c r="AV87" i="4"/>
  <c r="AV89" i="4"/>
  <c r="AV91" i="4"/>
  <c r="AV93" i="4"/>
  <c r="AV52" i="4"/>
  <c r="AV60" i="4"/>
  <c r="AV66" i="4"/>
  <c r="AV83" i="4"/>
  <c r="AV80" i="4"/>
  <c r="AV81" i="4"/>
  <c r="AV85" i="4"/>
  <c r="AV35" i="4"/>
  <c r="AV24" i="4"/>
  <c r="AV32" i="4"/>
  <c r="AV40" i="4"/>
  <c r="AV48" i="4"/>
  <c r="AV59" i="4"/>
  <c r="AV25" i="4"/>
  <c r="AV33" i="4"/>
  <c r="AV41" i="4"/>
  <c r="AV49" i="4"/>
  <c r="AV72" i="4"/>
  <c r="AV70" i="4"/>
  <c r="AV78" i="4"/>
  <c r="AV86" i="4"/>
  <c r="AM51" i="4"/>
  <c r="AM31" i="4"/>
  <c r="AM39" i="4"/>
  <c r="AM18" i="4"/>
  <c r="AM19" i="4"/>
  <c r="AM17" i="4"/>
  <c r="AM21" i="4"/>
  <c r="AM47" i="4"/>
  <c r="AM22" i="4"/>
  <c r="AM29" i="4"/>
  <c r="AM37" i="4"/>
  <c r="AM45" i="4"/>
  <c r="AM79" i="4"/>
  <c r="AM69" i="4"/>
  <c r="AM73" i="4"/>
  <c r="AM77" i="4"/>
  <c r="AM54" i="4"/>
  <c r="AM62" i="4"/>
  <c r="AM68" i="4"/>
  <c r="AM76" i="4"/>
  <c r="AM88" i="4"/>
  <c r="AM75" i="4"/>
  <c r="AM71" i="4"/>
  <c r="AM56" i="4"/>
  <c r="AM64" i="4"/>
  <c r="AM74" i="4"/>
  <c r="AM82" i="4"/>
  <c r="AM90" i="4"/>
  <c r="AM92" i="4"/>
  <c r="AM20" i="4"/>
  <c r="AM26" i="4"/>
  <c r="AM30" i="4"/>
  <c r="AM34" i="4"/>
  <c r="AM84" i="4"/>
  <c r="AM38" i="4"/>
  <c r="AM42" i="4"/>
  <c r="AM46" i="4"/>
  <c r="AM53" i="4"/>
  <c r="AM57" i="4"/>
  <c r="AM61" i="4"/>
  <c r="AM65" i="4"/>
  <c r="AM27" i="4"/>
  <c r="AM35" i="4"/>
  <c r="AM43" i="4"/>
  <c r="AM23" i="4"/>
  <c r="AM24" i="4"/>
  <c r="AM28" i="4"/>
  <c r="AM32" i="4"/>
  <c r="AM36" i="4"/>
  <c r="AM40" i="4"/>
  <c r="AM44" i="4"/>
  <c r="AM48" i="4"/>
  <c r="AM55" i="4"/>
  <c r="AM59" i="4"/>
  <c r="AM63" i="4"/>
  <c r="AM50" i="4"/>
  <c r="AM25" i="4"/>
  <c r="AM33" i="4"/>
  <c r="AM41" i="4"/>
  <c r="AM49" i="4"/>
  <c r="AM87" i="4"/>
  <c r="AM89" i="4"/>
  <c r="AM91" i="4"/>
  <c r="AM93" i="4"/>
  <c r="AM52" i="4"/>
  <c r="AM60" i="4"/>
  <c r="AM66" i="4"/>
  <c r="AM80" i="4"/>
  <c r="AM67" i="4"/>
  <c r="AM58" i="4"/>
  <c r="AM72" i="4"/>
  <c r="AM83" i="4"/>
  <c r="AM81" i="4"/>
  <c r="AM85" i="4"/>
  <c r="AM70" i="4"/>
  <c r="AM78" i="4"/>
  <c r="AM86" i="4"/>
  <c r="X18" i="4"/>
  <c r="X31" i="4"/>
  <c r="X39" i="4"/>
  <c r="X47" i="4"/>
  <c r="X19" i="4"/>
  <c r="X51" i="4"/>
  <c r="X17" i="4"/>
  <c r="X21" i="4"/>
  <c r="X29" i="4"/>
  <c r="X37" i="4"/>
  <c r="X45" i="4"/>
  <c r="X75" i="4"/>
  <c r="X22" i="4"/>
  <c r="X79" i="4"/>
  <c r="X69" i="4"/>
  <c r="X73" i="4"/>
  <c r="X77" i="4"/>
  <c r="X54" i="4"/>
  <c r="X62" i="4"/>
  <c r="X68" i="4"/>
  <c r="X76" i="4"/>
  <c r="X88" i="4"/>
  <c r="X90" i="4"/>
  <c r="X92" i="4"/>
  <c r="X84" i="4"/>
  <c r="X71" i="4"/>
  <c r="X56" i="4"/>
  <c r="X64" i="4"/>
  <c r="X82" i="4"/>
  <c r="X26" i="4"/>
  <c r="X30" i="4"/>
  <c r="X34" i="4"/>
  <c r="X74" i="4"/>
  <c r="X38" i="4"/>
  <c r="X42" i="4"/>
  <c r="X46" i="4"/>
  <c r="X53" i="4"/>
  <c r="X57" i="4"/>
  <c r="X61" i="4"/>
  <c r="X20" i="4"/>
  <c r="X65" i="4"/>
  <c r="X67" i="4"/>
  <c r="X23" i="4"/>
  <c r="X35" i="4"/>
  <c r="X24" i="4"/>
  <c r="X32" i="4"/>
  <c r="X40" i="4"/>
  <c r="X48" i="4"/>
  <c r="X59" i="4"/>
  <c r="X63" i="4"/>
  <c r="X50" i="4"/>
  <c r="X58" i="4"/>
  <c r="X87" i="4"/>
  <c r="X89" i="4"/>
  <c r="X91" i="4"/>
  <c r="X93" i="4"/>
  <c r="X52" i="4"/>
  <c r="X60" i="4"/>
  <c r="X66" i="4"/>
  <c r="X83" i="4"/>
  <c r="X80" i="4"/>
  <c r="X81" i="4"/>
  <c r="X85" i="4"/>
  <c r="X27" i="4"/>
  <c r="X43" i="4"/>
  <c r="X28" i="4"/>
  <c r="X36" i="4"/>
  <c r="X44" i="4"/>
  <c r="X55" i="4"/>
  <c r="X25" i="4"/>
  <c r="X33" i="4"/>
  <c r="X41" i="4"/>
  <c r="X49" i="4"/>
  <c r="X72" i="4"/>
  <c r="X78" i="4"/>
  <c r="X86" i="4"/>
  <c r="X70" i="4"/>
  <c r="AY18" i="4"/>
  <c r="AY19" i="4"/>
  <c r="AY51" i="4"/>
  <c r="AY31" i="4"/>
  <c r="AY39" i="4"/>
  <c r="AY47" i="4"/>
  <c r="AY22" i="4"/>
  <c r="AY17" i="4"/>
  <c r="AY29" i="4"/>
  <c r="AY37" i="4"/>
  <c r="AY45" i="4"/>
  <c r="AY75" i="4"/>
  <c r="AY21" i="4"/>
  <c r="AY79" i="4"/>
  <c r="AY69" i="4"/>
  <c r="AY73" i="4"/>
  <c r="AY77" i="4"/>
  <c r="AY54" i="4"/>
  <c r="AY62" i="4"/>
  <c r="AY68" i="4"/>
  <c r="AY76" i="4"/>
  <c r="AY88" i="4"/>
  <c r="AY90" i="4"/>
  <c r="AY92" i="4"/>
  <c r="AY84" i="4"/>
  <c r="AY20" i="4"/>
  <c r="AY26" i="4"/>
  <c r="AY30" i="4"/>
  <c r="AY34" i="4"/>
  <c r="AY74" i="4"/>
  <c r="AY82" i="4"/>
  <c r="AY38" i="4"/>
  <c r="AY42" i="4"/>
  <c r="AY46" i="4"/>
  <c r="AY53" i="4"/>
  <c r="AY57" i="4"/>
  <c r="AY61" i="4"/>
  <c r="AY65" i="4"/>
  <c r="AY71" i="4"/>
  <c r="AY56" i="4"/>
  <c r="AY64" i="4"/>
  <c r="AY67" i="4"/>
  <c r="AY23" i="4"/>
  <c r="AY35" i="4"/>
  <c r="AY24" i="4"/>
  <c r="AY32" i="4"/>
  <c r="AY40" i="4"/>
  <c r="AY48" i="4"/>
  <c r="AY59" i="4"/>
  <c r="AY58" i="4"/>
  <c r="AY72" i="4"/>
  <c r="AY83" i="4"/>
  <c r="AY81" i="4"/>
  <c r="AY85" i="4"/>
  <c r="AY27" i="4"/>
  <c r="AY43" i="4"/>
  <c r="AY28" i="4"/>
  <c r="AY36" i="4"/>
  <c r="AY44" i="4"/>
  <c r="AY55" i="4"/>
  <c r="AY63" i="4"/>
  <c r="AY50" i="4"/>
  <c r="AY25" i="4"/>
  <c r="AY33" i="4"/>
  <c r="AY41" i="4"/>
  <c r="AY49" i="4"/>
  <c r="AY87" i="4"/>
  <c r="AY89" i="4"/>
  <c r="AY91" i="4"/>
  <c r="AY93" i="4"/>
  <c r="AY52" i="4"/>
  <c r="AY60" i="4"/>
  <c r="AY66" i="4"/>
  <c r="AY80" i="4"/>
  <c r="AY86" i="4"/>
  <c r="AY78" i="4"/>
  <c r="AY70" i="4"/>
  <c r="AL18" i="4"/>
  <c r="AL19" i="4"/>
  <c r="AL51" i="4"/>
  <c r="AL31" i="4"/>
  <c r="AL39" i="4"/>
  <c r="AL47" i="4"/>
  <c r="AL22" i="4"/>
  <c r="AL29" i="4"/>
  <c r="AL37" i="4"/>
  <c r="AL45" i="4"/>
  <c r="AL75" i="4"/>
  <c r="AL17" i="4"/>
  <c r="AL21" i="4"/>
  <c r="AL54" i="4"/>
  <c r="AL62" i="4"/>
  <c r="AL79" i="4"/>
  <c r="AL69" i="4"/>
  <c r="AL73" i="4"/>
  <c r="AL77" i="4"/>
  <c r="AL68" i="4"/>
  <c r="AL76" i="4"/>
  <c r="AL88" i="4"/>
  <c r="AL90" i="4"/>
  <c r="AL92" i="4"/>
  <c r="AL74" i="4"/>
  <c r="AL20" i="4"/>
  <c r="AL26" i="4"/>
  <c r="AL30" i="4"/>
  <c r="AL34" i="4"/>
  <c r="AL84" i="4"/>
  <c r="AL71" i="4"/>
  <c r="AL56" i="4"/>
  <c r="AL64" i="4"/>
  <c r="AL38" i="4"/>
  <c r="AL42" i="4"/>
  <c r="AL46" i="4"/>
  <c r="AL53" i="4"/>
  <c r="AL57" i="4"/>
  <c r="AL61" i="4"/>
  <c r="AL82" i="4"/>
  <c r="AL65" i="4"/>
  <c r="AL67" i="4"/>
  <c r="AL23" i="4"/>
  <c r="AL27" i="4"/>
  <c r="AL43" i="4"/>
  <c r="AL28" i="4"/>
  <c r="AL36" i="4"/>
  <c r="AL44" i="4"/>
  <c r="AL55" i="4"/>
  <c r="AL63" i="4"/>
  <c r="AL25" i="4"/>
  <c r="AL33" i="4"/>
  <c r="AL41" i="4"/>
  <c r="AL49" i="4"/>
  <c r="AL72" i="4"/>
  <c r="AL83" i="4"/>
  <c r="AL81" i="4"/>
  <c r="AL85" i="4"/>
  <c r="AL35" i="4"/>
  <c r="AL24" i="4"/>
  <c r="AL32" i="4"/>
  <c r="AL40" i="4"/>
  <c r="AL48" i="4"/>
  <c r="AL59" i="4"/>
  <c r="AL50" i="4"/>
  <c r="AL58" i="4"/>
  <c r="AL87" i="4"/>
  <c r="AL89" i="4"/>
  <c r="AL91" i="4"/>
  <c r="AL93" i="4"/>
  <c r="AL52" i="4"/>
  <c r="AL60" i="4"/>
  <c r="AL66" i="4"/>
  <c r="AL80" i="4"/>
  <c r="AL70" i="4"/>
  <c r="AL78" i="4"/>
  <c r="AL86" i="4"/>
  <c r="AS18" i="4"/>
  <c r="AS19" i="4"/>
  <c r="AS51" i="4"/>
  <c r="AS31" i="4"/>
  <c r="AS39" i="4"/>
  <c r="AS47" i="4"/>
  <c r="AS17" i="4"/>
  <c r="AS21" i="4"/>
  <c r="AS75" i="4"/>
  <c r="AS79" i="4"/>
  <c r="AS69" i="4"/>
  <c r="AS73" i="4"/>
  <c r="AS77" i="4"/>
  <c r="AS68" i="4"/>
  <c r="AS76" i="4"/>
  <c r="AS88" i="4"/>
  <c r="AS22" i="4"/>
  <c r="AS29" i="4"/>
  <c r="AS37" i="4"/>
  <c r="AS45" i="4"/>
  <c r="AS54" i="4"/>
  <c r="AS62" i="4"/>
  <c r="AS84" i="4"/>
  <c r="AS71" i="4"/>
  <c r="AS20" i="4"/>
  <c r="AS56" i="4"/>
  <c r="AS64" i="4"/>
  <c r="AS65" i="4"/>
  <c r="AS90" i="4"/>
  <c r="AS92" i="4"/>
  <c r="AS74" i="4"/>
  <c r="AS82" i="4"/>
  <c r="AS26" i="4"/>
  <c r="AS30" i="4"/>
  <c r="AS34" i="4"/>
  <c r="AS38" i="4"/>
  <c r="AS42" i="4"/>
  <c r="AS46" i="4"/>
  <c r="AS53" i="4"/>
  <c r="AS57" i="4"/>
  <c r="AS61" i="4"/>
  <c r="AS27" i="4"/>
  <c r="AS35" i="4"/>
  <c r="AS43" i="4"/>
  <c r="AS24" i="4"/>
  <c r="AS28" i="4"/>
  <c r="AS32" i="4"/>
  <c r="AS36" i="4"/>
  <c r="AS40" i="4"/>
  <c r="AS44" i="4"/>
  <c r="AS48" i="4"/>
  <c r="AS55" i="4"/>
  <c r="AS59" i="4"/>
  <c r="AS67" i="4"/>
  <c r="AS23" i="4"/>
  <c r="AS50" i="4"/>
  <c r="AS58" i="4"/>
  <c r="AS72" i="4"/>
  <c r="AS66" i="4"/>
  <c r="AS80" i="4"/>
  <c r="AS63" i="4"/>
  <c r="AS25" i="4"/>
  <c r="AS33" i="4"/>
  <c r="AS41" i="4"/>
  <c r="AS49" i="4"/>
  <c r="AS87" i="4"/>
  <c r="AS89" i="4"/>
  <c r="AS91" i="4"/>
  <c r="AS93" i="4"/>
  <c r="AS52" i="4"/>
  <c r="AS60" i="4"/>
  <c r="AS83" i="4"/>
  <c r="AS81" i="4"/>
  <c r="AS85" i="4"/>
  <c r="AS70" i="4"/>
  <c r="AS78" i="4"/>
  <c r="AS86" i="4"/>
  <c r="W19" i="4"/>
  <c r="W51" i="4"/>
  <c r="W31" i="4"/>
  <c r="W39" i="4"/>
  <c r="W18" i="4"/>
  <c r="W21" i="4"/>
  <c r="W47" i="4"/>
  <c r="W22" i="4"/>
  <c r="W29" i="4"/>
  <c r="W37" i="4"/>
  <c r="W45" i="4"/>
  <c r="W75" i="4"/>
  <c r="W79" i="4"/>
  <c r="W69" i="4"/>
  <c r="W73" i="4"/>
  <c r="W77" i="4"/>
  <c r="W54" i="4"/>
  <c r="W62" i="4"/>
  <c r="W68" i="4"/>
  <c r="W76" i="4"/>
  <c r="W88" i="4"/>
  <c r="W17" i="4"/>
  <c r="W71" i="4"/>
  <c r="W56" i="4"/>
  <c r="W64" i="4"/>
  <c r="W74" i="4"/>
  <c r="W82" i="4"/>
  <c r="W90" i="4"/>
  <c r="W92" i="4"/>
  <c r="W20" i="4"/>
  <c r="W26" i="4"/>
  <c r="W30" i="4"/>
  <c r="W34" i="4"/>
  <c r="W84" i="4"/>
  <c r="W38" i="4"/>
  <c r="W42" i="4"/>
  <c r="W46" i="4"/>
  <c r="W53" i="4"/>
  <c r="W57" i="4"/>
  <c r="W61" i="4"/>
  <c r="W65" i="4"/>
  <c r="W27" i="4"/>
  <c r="W35" i="4"/>
  <c r="W43" i="4"/>
  <c r="W23" i="4"/>
  <c r="W24" i="4"/>
  <c r="W28" i="4"/>
  <c r="W32" i="4"/>
  <c r="W36" i="4"/>
  <c r="W40" i="4"/>
  <c r="W44" i="4"/>
  <c r="W48" i="4"/>
  <c r="W55" i="4"/>
  <c r="W59" i="4"/>
  <c r="W63" i="4"/>
  <c r="W50" i="4"/>
  <c r="W25" i="4"/>
  <c r="W33" i="4"/>
  <c r="W41" i="4"/>
  <c r="W49" i="4"/>
  <c r="W87" i="4"/>
  <c r="W89" i="4"/>
  <c r="W91" i="4"/>
  <c r="W93" i="4"/>
  <c r="W52" i="4"/>
  <c r="W60" i="4"/>
  <c r="W66" i="4"/>
  <c r="W80" i="4"/>
  <c r="W67" i="4"/>
  <c r="W58" i="4"/>
  <c r="W72" i="4"/>
  <c r="W83" i="4"/>
  <c r="W81" i="4"/>
  <c r="W85" i="4"/>
  <c r="W70" i="4"/>
  <c r="W78" i="4"/>
  <c r="W86" i="4"/>
  <c r="AH19" i="4"/>
  <c r="AH51" i="4"/>
  <c r="AH31" i="4"/>
  <c r="AH39" i="4"/>
  <c r="AH18" i="4"/>
  <c r="AH17" i="4"/>
  <c r="AH21" i="4"/>
  <c r="AH75" i="4"/>
  <c r="AH79" i="4"/>
  <c r="AH69" i="4"/>
  <c r="AH73" i="4"/>
  <c r="AH77" i="4"/>
  <c r="AH68" i="4"/>
  <c r="AH76" i="4"/>
  <c r="AH88" i="4"/>
  <c r="AH47" i="4"/>
  <c r="AH22" i="4"/>
  <c r="AH29" i="4"/>
  <c r="AH37" i="4"/>
  <c r="AH45" i="4"/>
  <c r="AH54" i="4"/>
  <c r="AH62" i="4"/>
  <c r="AH84" i="4"/>
  <c r="AH71" i="4"/>
  <c r="AH56" i="4"/>
  <c r="AH64" i="4"/>
  <c r="AH82" i="4"/>
  <c r="AH20" i="4"/>
  <c r="AH65" i="4"/>
  <c r="AH90" i="4"/>
  <c r="AH92" i="4"/>
  <c r="AH74" i="4"/>
  <c r="AH26" i="4"/>
  <c r="AH30" i="4"/>
  <c r="AH34" i="4"/>
  <c r="AH38" i="4"/>
  <c r="AH42" i="4"/>
  <c r="AH46" i="4"/>
  <c r="AH53" i="4"/>
  <c r="AH57" i="4"/>
  <c r="AH61" i="4"/>
  <c r="AH27" i="4"/>
  <c r="AH35" i="4"/>
  <c r="AH43" i="4"/>
  <c r="AH24" i="4"/>
  <c r="AH28" i="4"/>
  <c r="AH32" i="4"/>
  <c r="AH36" i="4"/>
  <c r="AH40" i="4"/>
  <c r="AH44" i="4"/>
  <c r="AH48" i="4"/>
  <c r="AH55" i="4"/>
  <c r="AH59" i="4"/>
  <c r="AH63" i="4"/>
  <c r="AH67" i="4"/>
  <c r="AH23" i="4"/>
  <c r="AH50" i="4"/>
  <c r="AH58" i="4"/>
  <c r="AH87" i="4"/>
  <c r="AH89" i="4"/>
  <c r="AH91" i="4"/>
  <c r="AH93" i="4"/>
  <c r="AH52" i="4"/>
  <c r="AH60" i="4"/>
  <c r="AH66" i="4"/>
  <c r="AH80" i="4"/>
  <c r="AH25" i="4"/>
  <c r="AH33" i="4"/>
  <c r="AH41" i="4"/>
  <c r="AH49" i="4"/>
  <c r="AH72" i="4"/>
  <c r="AH83" i="4"/>
  <c r="AH81" i="4"/>
  <c r="AH85" i="4"/>
  <c r="AH70" i="4"/>
  <c r="AH78" i="4"/>
  <c r="AH86" i="4"/>
  <c r="AU19" i="4"/>
  <c r="AU51" i="4"/>
  <c r="AU31" i="4"/>
  <c r="AU39" i="4"/>
  <c r="AU18" i="4"/>
  <c r="AU21" i="4"/>
  <c r="AU75" i="4"/>
  <c r="AU79" i="4"/>
  <c r="AU69" i="4"/>
  <c r="AU73" i="4"/>
  <c r="AU77" i="4"/>
  <c r="AU54" i="4"/>
  <c r="AU62" i="4"/>
  <c r="AU68" i="4"/>
  <c r="AU76" i="4"/>
  <c r="AU88" i="4"/>
  <c r="AU47" i="4"/>
  <c r="AU22" i="4"/>
  <c r="AU17" i="4"/>
  <c r="AU29" i="4"/>
  <c r="AU37" i="4"/>
  <c r="AU45" i="4"/>
  <c r="AU71" i="4"/>
  <c r="AU56" i="4"/>
  <c r="AU64" i="4"/>
  <c r="AU74" i="4"/>
  <c r="AU82" i="4"/>
  <c r="AU84" i="4"/>
  <c r="AU90" i="4"/>
  <c r="AU92" i="4"/>
  <c r="AU20" i="4"/>
  <c r="AU26" i="4"/>
  <c r="AU30" i="4"/>
  <c r="AU34" i="4"/>
  <c r="AU38" i="4"/>
  <c r="AU42" i="4"/>
  <c r="AU46" i="4"/>
  <c r="AU53" i="4"/>
  <c r="AU57" i="4"/>
  <c r="AU61" i="4"/>
  <c r="AU65" i="4"/>
  <c r="AU27" i="4"/>
  <c r="AU35" i="4"/>
  <c r="AU43" i="4"/>
  <c r="AU24" i="4"/>
  <c r="AU28" i="4"/>
  <c r="AU32" i="4"/>
  <c r="AU36" i="4"/>
  <c r="AU40" i="4"/>
  <c r="AU44" i="4"/>
  <c r="AU48" i="4"/>
  <c r="AU55" i="4"/>
  <c r="AU59" i="4"/>
  <c r="AU63" i="4"/>
  <c r="AU67" i="4"/>
  <c r="AU23" i="4"/>
  <c r="AU25" i="4"/>
  <c r="AU33" i="4"/>
  <c r="AU41" i="4"/>
  <c r="AU49" i="4"/>
  <c r="AU87" i="4"/>
  <c r="AU89" i="4"/>
  <c r="AU91" i="4"/>
  <c r="AU93" i="4"/>
  <c r="AU52" i="4"/>
  <c r="AU60" i="4"/>
  <c r="AU50" i="4"/>
  <c r="AU58" i="4"/>
  <c r="AU72" i="4"/>
  <c r="AU66" i="4"/>
  <c r="AU83" i="4"/>
  <c r="AU80" i="4"/>
  <c r="AU81" i="4"/>
  <c r="AU85" i="4"/>
  <c r="AU70" i="4"/>
  <c r="AU78" i="4"/>
  <c r="AU86" i="4"/>
  <c r="AC18" i="4"/>
  <c r="AC19" i="4"/>
  <c r="AC51" i="4"/>
  <c r="AC31" i="4"/>
  <c r="AC39" i="4"/>
  <c r="AC47" i="4"/>
  <c r="AC21" i="4"/>
  <c r="AC17" i="4"/>
  <c r="AC75" i="4"/>
  <c r="AC69" i="4"/>
  <c r="AC73" i="4"/>
  <c r="AC77" i="4"/>
  <c r="AC68" i="4"/>
  <c r="AC76" i="4"/>
  <c r="AC88" i="4"/>
  <c r="AC22" i="4"/>
  <c r="AC29" i="4"/>
  <c r="AC37" i="4"/>
  <c r="AC45" i="4"/>
  <c r="AC79" i="4"/>
  <c r="AC54" i="4"/>
  <c r="AC62" i="4"/>
  <c r="AC84" i="4"/>
  <c r="AC71" i="4"/>
  <c r="AC20" i="4"/>
  <c r="AC56" i="4"/>
  <c r="AC64" i="4"/>
  <c r="AC65" i="4"/>
  <c r="AC90" i="4"/>
  <c r="AC92" i="4"/>
  <c r="AC74" i="4"/>
  <c r="AC82" i="4"/>
  <c r="AC26" i="4"/>
  <c r="AC30" i="4"/>
  <c r="AC34" i="4"/>
  <c r="AC38" i="4"/>
  <c r="AC42" i="4"/>
  <c r="AC46" i="4"/>
  <c r="AC53" i="4"/>
  <c r="AC57" i="4"/>
  <c r="AC61" i="4"/>
  <c r="AC27" i="4"/>
  <c r="AC35" i="4"/>
  <c r="AC43" i="4"/>
  <c r="AC24" i="4"/>
  <c r="AC28" i="4"/>
  <c r="AC32" i="4"/>
  <c r="AC36" i="4"/>
  <c r="AC40" i="4"/>
  <c r="AC44" i="4"/>
  <c r="AC48" i="4"/>
  <c r="AC55" i="4"/>
  <c r="AC59" i="4"/>
  <c r="AC67" i="4"/>
  <c r="AC23" i="4"/>
  <c r="AC50" i="4"/>
  <c r="AC58" i="4"/>
  <c r="AC72" i="4"/>
  <c r="AC66" i="4"/>
  <c r="AC80" i="4"/>
  <c r="AC63" i="4"/>
  <c r="AC25" i="4"/>
  <c r="AC33" i="4"/>
  <c r="AC41" i="4"/>
  <c r="AC49" i="4"/>
  <c r="AC87" i="4"/>
  <c r="AC89" i="4"/>
  <c r="AC91" i="4"/>
  <c r="AC93" i="4"/>
  <c r="AC52" i="4"/>
  <c r="AC60" i="4"/>
  <c r="AC83" i="4"/>
  <c r="AC81" i="4"/>
  <c r="AC85" i="4"/>
  <c r="AC70" i="4"/>
  <c r="AC78" i="4"/>
  <c r="AC86" i="4"/>
  <c r="AO19" i="4"/>
  <c r="AO31" i="4"/>
  <c r="AO39" i="4"/>
  <c r="AO18" i="4"/>
  <c r="AO51" i="4"/>
  <c r="AO22" i="4"/>
  <c r="AO29" i="4"/>
  <c r="AO37" i="4"/>
  <c r="AO45" i="4"/>
  <c r="AO75" i="4"/>
  <c r="AO17" i="4"/>
  <c r="AO54" i="4"/>
  <c r="AO62" i="4"/>
  <c r="AO47" i="4"/>
  <c r="AO21" i="4"/>
  <c r="AO79" i="4"/>
  <c r="AO69" i="4"/>
  <c r="AO73" i="4"/>
  <c r="AO77" i="4"/>
  <c r="AO68" i="4"/>
  <c r="AO76" i="4"/>
  <c r="AO88" i="4"/>
  <c r="AO90" i="4"/>
  <c r="AO92" i="4"/>
  <c r="AO56" i="4"/>
  <c r="AO64" i="4"/>
  <c r="AO74" i="4"/>
  <c r="AO82" i="4"/>
  <c r="AO26" i="4"/>
  <c r="AO30" i="4"/>
  <c r="AO34" i="4"/>
  <c r="AO84" i="4"/>
  <c r="AO20" i="4"/>
  <c r="AO38" i="4"/>
  <c r="AO42" i="4"/>
  <c r="AO46" i="4"/>
  <c r="AO53" i="4"/>
  <c r="AO57" i="4"/>
  <c r="AO61" i="4"/>
  <c r="AO71" i="4"/>
  <c r="AO65" i="4"/>
  <c r="AO67" i="4"/>
  <c r="AO23" i="4"/>
  <c r="AO27" i="4"/>
  <c r="AO43" i="4"/>
  <c r="AO24" i="4"/>
  <c r="AO32" i="4"/>
  <c r="AO40" i="4"/>
  <c r="AO48" i="4"/>
  <c r="AO59" i="4"/>
  <c r="AO63" i="4"/>
  <c r="AO25" i="4"/>
  <c r="AO33" i="4"/>
  <c r="AO41" i="4"/>
  <c r="AO49" i="4"/>
  <c r="AO87" i="4"/>
  <c r="AO89" i="4"/>
  <c r="AO91" i="4"/>
  <c r="AO93" i="4"/>
  <c r="AO52" i="4"/>
  <c r="AO60" i="4"/>
  <c r="AO66" i="4"/>
  <c r="AO83" i="4"/>
  <c r="AO81" i="4"/>
  <c r="AO85" i="4"/>
  <c r="AO35" i="4"/>
  <c r="AO28" i="4"/>
  <c r="AO36" i="4"/>
  <c r="AO44" i="4"/>
  <c r="AO55" i="4"/>
  <c r="AO50" i="4"/>
  <c r="AO58" i="4"/>
  <c r="AO72" i="4"/>
  <c r="AO80" i="4"/>
  <c r="AO86" i="4"/>
  <c r="AO70" i="4"/>
  <c r="AO78" i="4"/>
  <c r="AD51" i="4"/>
  <c r="AD18" i="4"/>
  <c r="AD19" i="4"/>
  <c r="AD31" i="4"/>
  <c r="AD39" i="4"/>
  <c r="AD47" i="4"/>
  <c r="AD29" i="4"/>
  <c r="AD37" i="4"/>
  <c r="AD45" i="4"/>
  <c r="AD75" i="4"/>
  <c r="AD54" i="4"/>
  <c r="AD62" i="4"/>
  <c r="AD22" i="4"/>
  <c r="AD17" i="4"/>
  <c r="AD21" i="4"/>
  <c r="AD79" i="4"/>
  <c r="AD69" i="4"/>
  <c r="AD73" i="4"/>
  <c r="AD77" i="4"/>
  <c r="AD68" i="4"/>
  <c r="AD76" i="4"/>
  <c r="AD88" i="4"/>
  <c r="AD90" i="4"/>
  <c r="AD92" i="4"/>
  <c r="AD74" i="4"/>
  <c r="AD20" i="4"/>
  <c r="AD26" i="4"/>
  <c r="AD30" i="4"/>
  <c r="AD34" i="4"/>
  <c r="AD82" i="4"/>
  <c r="AD38" i="4"/>
  <c r="AD42" i="4"/>
  <c r="AD46" i="4"/>
  <c r="AD53" i="4"/>
  <c r="AD57" i="4"/>
  <c r="AD61" i="4"/>
  <c r="AD84" i="4"/>
  <c r="AD71" i="4"/>
  <c r="AD56" i="4"/>
  <c r="AD64" i="4"/>
  <c r="AD65" i="4"/>
  <c r="AD23" i="4"/>
  <c r="AD35" i="4"/>
  <c r="AD24" i="4"/>
  <c r="AD32" i="4"/>
  <c r="AD40" i="4"/>
  <c r="AD48" i="4"/>
  <c r="AD59" i="4"/>
  <c r="AD25" i="4"/>
  <c r="AD33" i="4"/>
  <c r="AD41" i="4"/>
  <c r="AD49" i="4"/>
  <c r="AD72" i="4"/>
  <c r="AD83" i="4"/>
  <c r="AD81" i="4"/>
  <c r="AD85" i="4"/>
  <c r="AD27" i="4"/>
  <c r="AD43" i="4"/>
  <c r="AD67" i="4"/>
  <c r="AD28" i="4"/>
  <c r="AD36" i="4"/>
  <c r="AD44" i="4"/>
  <c r="AD55" i="4"/>
  <c r="AD63" i="4"/>
  <c r="AD50" i="4"/>
  <c r="AD58" i="4"/>
  <c r="AD87" i="4"/>
  <c r="AD89" i="4"/>
  <c r="AD91" i="4"/>
  <c r="AD93" i="4"/>
  <c r="AD52" i="4"/>
  <c r="AD60" i="4"/>
  <c r="AD66" i="4"/>
  <c r="AD80" i="4"/>
  <c r="AD78" i="4"/>
  <c r="AD86" i="4"/>
  <c r="AD70" i="4"/>
  <c r="Y31" i="4"/>
  <c r="Y39" i="4"/>
  <c r="Y18" i="4"/>
  <c r="Y19" i="4"/>
  <c r="Y51" i="4"/>
  <c r="Y22" i="4"/>
  <c r="Y17" i="4"/>
  <c r="Y29" i="4"/>
  <c r="Y37" i="4"/>
  <c r="Y45" i="4"/>
  <c r="Y75" i="4"/>
  <c r="Y79" i="4"/>
  <c r="Y54" i="4"/>
  <c r="Y62" i="4"/>
  <c r="Y47" i="4"/>
  <c r="Y21" i="4"/>
  <c r="Y69" i="4"/>
  <c r="Y73" i="4"/>
  <c r="Y77" i="4"/>
  <c r="Y68" i="4"/>
  <c r="Y76" i="4"/>
  <c r="Y88" i="4"/>
  <c r="Y90" i="4"/>
  <c r="Y92" i="4"/>
  <c r="Y56" i="4"/>
  <c r="Y64" i="4"/>
  <c r="Y74" i="4"/>
  <c r="Y82" i="4"/>
  <c r="Y26" i="4"/>
  <c r="Y30" i="4"/>
  <c r="Y34" i="4"/>
  <c r="Y84" i="4"/>
  <c r="Y71" i="4"/>
  <c r="Y20" i="4"/>
  <c r="Y38" i="4"/>
  <c r="Y42" i="4"/>
  <c r="Y46" i="4"/>
  <c r="Y53" i="4"/>
  <c r="Y57" i="4"/>
  <c r="Y61" i="4"/>
  <c r="Y65" i="4"/>
  <c r="Y67" i="4"/>
  <c r="Y23" i="4"/>
  <c r="Y27" i="4"/>
  <c r="Y43" i="4"/>
  <c r="Y24" i="4"/>
  <c r="Y32" i="4"/>
  <c r="Y40" i="4"/>
  <c r="Y48" i="4"/>
  <c r="Y59" i="4"/>
  <c r="Y63" i="4"/>
  <c r="Y25" i="4"/>
  <c r="Y33" i="4"/>
  <c r="Y41" i="4"/>
  <c r="Y49" i="4"/>
  <c r="Y87" i="4"/>
  <c r="Y89" i="4"/>
  <c r="Y91" i="4"/>
  <c r="Y93" i="4"/>
  <c r="Y52" i="4"/>
  <c r="Y60" i="4"/>
  <c r="Y66" i="4"/>
  <c r="Y83" i="4"/>
  <c r="Y81" i="4"/>
  <c r="Y35" i="4"/>
  <c r="Y28" i="4"/>
  <c r="Y36" i="4"/>
  <c r="Y44" i="4"/>
  <c r="Y55" i="4"/>
  <c r="Y50" i="4"/>
  <c r="Y58" i="4"/>
  <c r="Y72" i="4"/>
  <c r="Y80" i="4"/>
  <c r="Y86" i="4"/>
  <c r="Y85" i="4"/>
  <c r="Y70" i="4"/>
  <c r="Y78" i="4"/>
  <c r="AJ18" i="4"/>
  <c r="AJ19" i="4"/>
  <c r="AJ51" i="4"/>
  <c r="AJ31" i="4"/>
  <c r="AJ39" i="4"/>
  <c r="AJ47" i="4"/>
  <c r="AJ22" i="4"/>
  <c r="AJ17" i="4"/>
  <c r="AJ75" i="4"/>
  <c r="AJ79" i="4"/>
  <c r="AJ69" i="4"/>
  <c r="AJ73" i="4"/>
  <c r="AJ77" i="4"/>
  <c r="AJ54" i="4"/>
  <c r="AJ62" i="4"/>
  <c r="AJ68" i="4"/>
  <c r="AJ76" i="4"/>
  <c r="AJ88" i="4"/>
  <c r="AJ90" i="4"/>
  <c r="AJ21" i="4"/>
  <c r="AJ29" i="4"/>
  <c r="AJ37" i="4"/>
  <c r="AJ45" i="4"/>
  <c r="AJ74" i="4"/>
  <c r="AJ20" i="4"/>
  <c r="AJ84" i="4"/>
  <c r="AJ56" i="4"/>
  <c r="AJ64" i="4"/>
  <c r="AJ65" i="4"/>
  <c r="AJ92" i="4"/>
  <c r="AJ71" i="4"/>
  <c r="AJ82" i="4"/>
  <c r="AJ26" i="4"/>
  <c r="AJ30" i="4"/>
  <c r="AJ34" i="4"/>
  <c r="AJ38" i="4"/>
  <c r="AJ42" i="4"/>
  <c r="AJ46" i="4"/>
  <c r="AJ53" i="4"/>
  <c r="AJ57" i="4"/>
  <c r="AJ61" i="4"/>
  <c r="AJ27" i="4"/>
  <c r="AJ35" i="4"/>
  <c r="AJ43" i="4"/>
  <c r="AJ24" i="4"/>
  <c r="AJ28" i="4"/>
  <c r="AJ32" i="4"/>
  <c r="AJ36" i="4"/>
  <c r="AJ40" i="4"/>
  <c r="AJ44" i="4"/>
  <c r="AJ48" i="4"/>
  <c r="AJ55" i="4"/>
  <c r="AJ59" i="4"/>
  <c r="AJ67" i="4"/>
  <c r="AJ23" i="4"/>
  <c r="AJ25" i="4"/>
  <c r="AJ33" i="4"/>
  <c r="AJ41" i="4"/>
  <c r="AJ49" i="4"/>
  <c r="AJ72" i="4"/>
  <c r="AJ63" i="4"/>
  <c r="AJ50" i="4"/>
  <c r="AJ58" i="4"/>
  <c r="AJ87" i="4"/>
  <c r="AJ89" i="4"/>
  <c r="AJ91" i="4"/>
  <c r="AJ93" i="4"/>
  <c r="AJ52" i="4"/>
  <c r="AJ60" i="4"/>
  <c r="AJ66" i="4"/>
  <c r="AJ83" i="4"/>
  <c r="AJ80" i="4"/>
  <c r="AJ81" i="4"/>
  <c r="AJ85" i="4"/>
  <c r="AJ70" i="4"/>
  <c r="AJ78" i="4"/>
  <c r="AJ86" i="4"/>
  <c r="AZ19" i="4"/>
  <c r="AZ18" i="4"/>
  <c r="AZ51" i="4"/>
  <c r="AZ31" i="4"/>
  <c r="AZ39" i="4"/>
  <c r="AZ47" i="4"/>
  <c r="AZ17" i="4"/>
  <c r="AZ75" i="4"/>
  <c r="AZ69" i="4"/>
  <c r="AZ73" i="4"/>
  <c r="AZ77" i="4"/>
  <c r="AZ54" i="4"/>
  <c r="AZ62" i="4"/>
  <c r="AZ68" i="4"/>
  <c r="AZ76" i="4"/>
  <c r="AZ88" i="4"/>
  <c r="AZ90" i="4"/>
  <c r="AZ22" i="4"/>
  <c r="AZ21" i="4"/>
  <c r="AZ29" i="4"/>
  <c r="AZ37" i="4"/>
  <c r="AZ45" i="4"/>
  <c r="AZ79" i="4"/>
  <c r="AZ74" i="4"/>
  <c r="AZ20" i="4"/>
  <c r="AZ84" i="4"/>
  <c r="AZ56" i="4"/>
  <c r="AZ64" i="4"/>
  <c r="AZ65" i="4"/>
  <c r="AZ92" i="4"/>
  <c r="AZ71" i="4"/>
  <c r="AZ82" i="4"/>
  <c r="AZ26" i="4"/>
  <c r="AZ30" i="4"/>
  <c r="AZ34" i="4"/>
  <c r="AZ38" i="4"/>
  <c r="AZ42" i="4"/>
  <c r="AZ46" i="4"/>
  <c r="AZ53" i="4"/>
  <c r="AZ57" i="4"/>
  <c r="AZ61" i="4"/>
  <c r="AZ27" i="4"/>
  <c r="AZ35" i="4"/>
  <c r="AZ43" i="4"/>
  <c r="AZ24" i="4"/>
  <c r="AZ28" i="4"/>
  <c r="AZ32" i="4"/>
  <c r="AZ36" i="4"/>
  <c r="AZ40" i="4"/>
  <c r="AZ44" i="4"/>
  <c r="AZ48" i="4"/>
  <c r="AZ55" i="4"/>
  <c r="AZ59" i="4"/>
  <c r="AZ63" i="4"/>
  <c r="AZ67" i="4"/>
  <c r="AZ23" i="4"/>
  <c r="AZ25" i="4"/>
  <c r="AZ33" i="4"/>
  <c r="AZ41" i="4"/>
  <c r="AZ49" i="4"/>
  <c r="AZ72" i="4"/>
  <c r="AZ50" i="4"/>
  <c r="AZ58" i="4"/>
  <c r="AZ87" i="4"/>
  <c r="AZ89" i="4"/>
  <c r="AZ91" i="4"/>
  <c r="AZ93" i="4"/>
  <c r="AZ52" i="4"/>
  <c r="AZ60" i="4"/>
  <c r="AZ66" i="4"/>
  <c r="AZ83" i="4"/>
  <c r="AZ80" i="4"/>
  <c r="AZ81" i="4"/>
  <c r="AZ85" i="4"/>
  <c r="AZ70" i="4"/>
  <c r="AZ78" i="4"/>
  <c r="AZ86" i="4"/>
  <c r="AB19" i="4"/>
  <c r="AB18" i="4"/>
  <c r="AB51" i="4"/>
  <c r="AB31" i="4"/>
  <c r="AB39" i="4"/>
  <c r="AB47" i="4"/>
  <c r="AB22" i="4"/>
  <c r="AB21" i="4"/>
  <c r="AB29" i="4"/>
  <c r="AB37" i="4"/>
  <c r="AB45" i="4"/>
  <c r="AB79" i="4"/>
  <c r="AB69" i="4"/>
  <c r="AB73" i="4"/>
  <c r="AB77" i="4"/>
  <c r="AB54" i="4"/>
  <c r="AB62" i="4"/>
  <c r="AB68" i="4"/>
  <c r="AB76" i="4"/>
  <c r="AB88" i="4"/>
  <c r="AB90" i="4"/>
  <c r="AB17" i="4"/>
  <c r="AB75" i="4"/>
  <c r="AB74" i="4"/>
  <c r="AB20" i="4"/>
  <c r="AB92" i="4"/>
  <c r="AB71" i="4"/>
  <c r="AB82" i="4"/>
  <c r="AB26" i="4"/>
  <c r="AB30" i="4"/>
  <c r="AB34" i="4"/>
  <c r="AB65" i="4"/>
  <c r="AB84" i="4"/>
  <c r="AB56" i="4"/>
  <c r="AB64" i="4"/>
  <c r="AB38" i="4"/>
  <c r="AB42" i="4"/>
  <c r="AB46" i="4"/>
  <c r="AB53" i="4"/>
  <c r="AB57" i="4"/>
  <c r="AB61" i="4"/>
  <c r="AB27" i="4"/>
  <c r="AB35" i="4"/>
  <c r="AB43" i="4"/>
  <c r="AB24" i="4"/>
  <c r="AB28" i="4"/>
  <c r="AB32" i="4"/>
  <c r="AB36" i="4"/>
  <c r="AB40" i="4"/>
  <c r="AB44" i="4"/>
  <c r="AB48" i="4"/>
  <c r="AB55" i="4"/>
  <c r="AB59" i="4"/>
  <c r="AB25" i="4"/>
  <c r="AB33" i="4"/>
  <c r="AB41" i="4"/>
  <c r="AB49" i="4"/>
  <c r="AB72" i="4"/>
  <c r="AB67" i="4"/>
  <c r="AB23" i="4"/>
  <c r="AB63" i="4"/>
  <c r="AB50" i="4"/>
  <c r="AB58" i="4"/>
  <c r="AB87" i="4"/>
  <c r="AB89" i="4"/>
  <c r="AB91" i="4"/>
  <c r="AB93" i="4"/>
  <c r="AB52" i="4"/>
  <c r="AB60" i="4"/>
  <c r="AB66" i="4"/>
  <c r="AB83" i="4"/>
  <c r="AB80" i="4"/>
  <c r="AB81" i="4"/>
  <c r="AB85" i="4"/>
  <c r="AB70" i="4"/>
  <c r="AB78" i="4"/>
  <c r="AB86" i="4"/>
  <c r="BE19" i="4"/>
  <c r="F14" i="79" s="1"/>
  <c r="BE31" i="4"/>
  <c r="F307" i="79" s="1"/>
  <c r="BE39" i="4"/>
  <c r="F1177" i="79" s="1"/>
  <c r="BE18" i="4"/>
  <c r="F13" i="79" s="1"/>
  <c r="BE51" i="4"/>
  <c r="BE22" i="4"/>
  <c r="F238" i="79" s="1"/>
  <c r="BE21" i="4"/>
  <c r="F237" i="79" s="1"/>
  <c r="BE29" i="4"/>
  <c r="F305" i="79" s="1"/>
  <c r="BE37" i="4"/>
  <c r="F313" i="79" s="1"/>
  <c r="BE45" i="4"/>
  <c r="F1193" i="79" s="1"/>
  <c r="BE75" i="4"/>
  <c r="BE17" i="4"/>
  <c r="F12" i="79" s="1"/>
  <c r="BE54" i="4"/>
  <c r="BE62" i="4"/>
  <c r="BE47" i="4"/>
  <c r="BE79" i="4"/>
  <c r="BE69" i="4"/>
  <c r="BE73" i="4"/>
  <c r="BE77" i="4"/>
  <c r="BE68" i="4"/>
  <c r="BE76" i="4"/>
  <c r="BE88" i="4"/>
  <c r="BE90" i="4"/>
  <c r="BE92" i="4"/>
  <c r="BE71" i="4"/>
  <c r="BE56" i="4"/>
  <c r="BE64" i="4"/>
  <c r="BE74" i="4"/>
  <c r="BE82" i="4"/>
  <c r="BE26" i="4"/>
  <c r="F300" i="79" s="1"/>
  <c r="BE30" i="4"/>
  <c r="F306" i="79" s="1"/>
  <c r="BE34" i="4"/>
  <c r="F310" i="79" s="1"/>
  <c r="BE84" i="4"/>
  <c r="BE20" i="4"/>
  <c r="F15" i="79" s="1"/>
  <c r="BE38" i="4"/>
  <c r="F1176" i="79" s="1"/>
  <c r="BE42" i="4"/>
  <c r="F1183" i="79" s="1"/>
  <c r="BE46" i="4"/>
  <c r="F1194" i="79" s="1"/>
  <c r="BE53" i="4"/>
  <c r="BE57" i="4"/>
  <c r="BE61" i="4"/>
  <c r="BE65" i="4"/>
  <c r="BE67" i="4"/>
  <c r="BE23" i="4"/>
  <c r="F239" i="79" s="1"/>
  <c r="BE27" i="4"/>
  <c r="F301" i="79" s="1"/>
  <c r="BE43" i="4"/>
  <c r="F1184" i="79" s="1"/>
  <c r="BE24" i="4"/>
  <c r="F240" i="79" s="1"/>
  <c r="BE32" i="4"/>
  <c r="F308" i="79" s="1"/>
  <c r="BE40" i="4"/>
  <c r="F1178" i="79" s="1"/>
  <c r="BE48" i="4"/>
  <c r="BE59" i="4"/>
  <c r="BE63" i="4"/>
  <c r="BE25" i="4"/>
  <c r="F299" i="79" s="1"/>
  <c r="BE33" i="4"/>
  <c r="F309" i="79" s="1"/>
  <c r="BE41" i="4"/>
  <c r="F1179" i="79" s="1"/>
  <c r="BE49" i="4"/>
  <c r="BE87" i="4"/>
  <c r="BE89" i="4"/>
  <c r="BE91" i="4"/>
  <c r="BE93" i="4"/>
  <c r="BE52" i="4"/>
  <c r="BE60" i="4"/>
  <c r="BE66" i="4"/>
  <c r="BE83" i="4"/>
  <c r="BE81" i="4"/>
  <c r="BE85" i="4"/>
  <c r="BE35" i="4"/>
  <c r="F311" i="79" s="1"/>
  <c r="BE28" i="4"/>
  <c r="F302" i="79" s="1"/>
  <c r="BE36" i="4"/>
  <c r="F312" i="79" s="1"/>
  <c r="BE44" i="4"/>
  <c r="F1192" i="79" s="1"/>
  <c r="BE55" i="4"/>
  <c r="BE50" i="4"/>
  <c r="BE58" i="4"/>
  <c r="BE72" i="4"/>
  <c r="BE80" i="4"/>
  <c r="BE70" i="4"/>
  <c r="BE78" i="4"/>
  <c r="BE86" i="4"/>
  <c r="AI18" i="4"/>
  <c r="AI19" i="4"/>
  <c r="AI51" i="4"/>
  <c r="AI31" i="4"/>
  <c r="AI39" i="4"/>
  <c r="AI47" i="4"/>
  <c r="AI22" i="4"/>
  <c r="AI17" i="4"/>
  <c r="AI29" i="4"/>
  <c r="AI37" i="4"/>
  <c r="AI45" i="4"/>
  <c r="AI75" i="4"/>
  <c r="AI21" i="4"/>
  <c r="AI79" i="4"/>
  <c r="AI69" i="4"/>
  <c r="AI73" i="4"/>
  <c r="AI77" i="4"/>
  <c r="AI54" i="4"/>
  <c r="AI62" i="4"/>
  <c r="AI68" i="4"/>
  <c r="AI76" i="4"/>
  <c r="AI88" i="4"/>
  <c r="AI90" i="4"/>
  <c r="AI92" i="4"/>
  <c r="AI84" i="4"/>
  <c r="AI20" i="4"/>
  <c r="AI26" i="4"/>
  <c r="AI30" i="4"/>
  <c r="AI34" i="4"/>
  <c r="AI74" i="4"/>
  <c r="AI82" i="4"/>
  <c r="AI38" i="4"/>
  <c r="AI42" i="4"/>
  <c r="AI46" i="4"/>
  <c r="AI53" i="4"/>
  <c r="AI57" i="4"/>
  <c r="AI61" i="4"/>
  <c r="AI71" i="4"/>
  <c r="AI56" i="4"/>
  <c r="AI64" i="4"/>
  <c r="AI67" i="4"/>
  <c r="AI23" i="4"/>
  <c r="AI35" i="4"/>
  <c r="AI24" i="4"/>
  <c r="AI32" i="4"/>
  <c r="AI40" i="4"/>
  <c r="AI48" i="4"/>
  <c r="AI59" i="4"/>
  <c r="AI58" i="4"/>
  <c r="AI72" i="4"/>
  <c r="AI83" i="4"/>
  <c r="AI81" i="4"/>
  <c r="AI85" i="4"/>
  <c r="AI65" i="4"/>
  <c r="AI27" i="4"/>
  <c r="AI43" i="4"/>
  <c r="AI28" i="4"/>
  <c r="AI36" i="4"/>
  <c r="AI44" i="4"/>
  <c r="AI55" i="4"/>
  <c r="AI63" i="4"/>
  <c r="AI50" i="4"/>
  <c r="AI25" i="4"/>
  <c r="AI33" i="4"/>
  <c r="AI41" i="4"/>
  <c r="AI49" i="4"/>
  <c r="AI87" i="4"/>
  <c r="AI89" i="4"/>
  <c r="AI91" i="4"/>
  <c r="AI93" i="4"/>
  <c r="AI52" i="4"/>
  <c r="AI60" i="4"/>
  <c r="AI66" i="4"/>
  <c r="AI80" i="4"/>
  <c r="AI86" i="4"/>
  <c r="AI78" i="4"/>
  <c r="AI70" i="4"/>
  <c r="AN18" i="4"/>
  <c r="AN31" i="4"/>
  <c r="AN39" i="4"/>
  <c r="AN47" i="4"/>
  <c r="AN19" i="4"/>
  <c r="AN51" i="4"/>
  <c r="AN17" i="4"/>
  <c r="AN21" i="4"/>
  <c r="AN29" i="4"/>
  <c r="AN37" i="4"/>
  <c r="AN45" i="4"/>
  <c r="AN75" i="4"/>
  <c r="AN22" i="4"/>
  <c r="AN79" i="4"/>
  <c r="AN69" i="4"/>
  <c r="AN73" i="4"/>
  <c r="AN77" i="4"/>
  <c r="AN54" i="4"/>
  <c r="AN62" i="4"/>
  <c r="AN68" i="4"/>
  <c r="AN76" i="4"/>
  <c r="AN88" i="4"/>
  <c r="AN90" i="4"/>
  <c r="AN92" i="4"/>
  <c r="AN84" i="4"/>
  <c r="AN71" i="4"/>
  <c r="AN56" i="4"/>
  <c r="AN64" i="4"/>
  <c r="AN82" i="4"/>
  <c r="AN26" i="4"/>
  <c r="AN30" i="4"/>
  <c r="AN34" i="4"/>
  <c r="AN38" i="4"/>
  <c r="AN74" i="4"/>
  <c r="AN42" i="4"/>
  <c r="AN46" i="4"/>
  <c r="AN53" i="4"/>
  <c r="AN57" i="4"/>
  <c r="AN61" i="4"/>
  <c r="AN20" i="4"/>
  <c r="AN65" i="4"/>
  <c r="AN67" i="4"/>
  <c r="AN23" i="4"/>
  <c r="AN35" i="4"/>
  <c r="AN24" i="4"/>
  <c r="AN32" i="4"/>
  <c r="AN40" i="4"/>
  <c r="AN48" i="4"/>
  <c r="AN59" i="4"/>
  <c r="AN63" i="4"/>
  <c r="AN50" i="4"/>
  <c r="AN58" i="4"/>
  <c r="AN87" i="4"/>
  <c r="AN89" i="4"/>
  <c r="AN91" i="4"/>
  <c r="AN93" i="4"/>
  <c r="AN52" i="4"/>
  <c r="AN60" i="4"/>
  <c r="AN66" i="4"/>
  <c r="AN83" i="4"/>
  <c r="AN80" i="4"/>
  <c r="AN81" i="4"/>
  <c r="AN85" i="4"/>
  <c r="AN27" i="4"/>
  <c r="AN43" i="4"/>
  <c r="AN28" i="4"/>
  <c r="AN36" i="4"/>
  <c r="AN44" i="4"/>
  <c r="AN55" i="4"/>
  <c r="AN25" i="4"/>
  <c r="AN33" i="4"/>
  <c r="AN41" i="4"/>
  <c r="AN49" i="4"/>
  <c r="AN72" i="4"/>
  <c r="AN78" i="4"/>
  <c r="AN86" i="4"/>
  <c r="AN70" i="4"/>
  <c r="AF51" i="4"/>
  <c r="AF31" i="4"/>
  <c r="AF39" i="4"/>
  <c r="AF47" i="4"/>
  <c r="AF18" i="4"/>
  <c r="AF19" i="4"/>
  <c r="AF22" i="4"/>
  <c r="AF17" i="4"/>
  <c r="AF21" i="4"/>
  <c r="AF29" i="4"/>
  <c r="AF37" i="4"/>
  <c r="AF45" i="4"/>
  <c r="AF75" i="4"/>
  <c r="AF79" i="4"/>
  <c r="AF69" i="4"/>
  <c r="AF73" i="4"/>
  <c r="AF77" i="4"/>
  <c r="AF54" i="4"/>
  <c r="AF62" i="4"/>
  <c r="AF68" i="4"/>
  <c r="AF76" i="4"/>
  <c r="AF88" i="4"/>
  <c r="AF90" i="4"/>
  <c r="AF92" i="4"/>
  <c r="AF84" i="4"/>
  <c r="AF71" i="4"/>
  <c r="AF56" i="4"/>
  <c r="AF64" i="4"/>
  <c r="AF82" i="4"/>
  <c r="AF26" i="4"/>
  <c r="AF30" i="4"/>
  <c r="AF34" i="4"/>
  <c r="AF20" i="4"/>
  <c r="AF38" i="4"/>
  <c r="AF42" i="4"/>
  <c r="AF46" i="4"/>
  <c r="AF53" i="4"/>
  <c r="AF57" i="4"/>
  <c r="AF61" i="4"/>
  <c r="AF74" i="4"/>
  <c r="AF65" i="4"/>
  <c r="AF67" i="4"/>
  <c r="AF23" i="4"/>
  <c r="AF27" i="4"/>
  <c r="AF43" i="4"/>
  <c r="AF28" i="4"/>
  <c r="AF36" i="4"/>
  <c r="AF44" i="4"/>
  <c r="AF55" i="4"/>
  <c r="AF63" i="4"/>
  <c r="AF50" i="4"/>
  <c r="AF58" i="4"/>
  <c r="AF87" i="4"/>
  <c r="AF89" i="4"/>
  <c r="AF91" i="4"/>
  <c r="AF93" i="4"/>
  <c r="AF52" i="4"/>
  <c r="AF60" i="4"/>
  <c r="AF66" i="4"/>
  <c r="AF83" i="4"/>
  <c r="AF80" i="4"/>
  <c r="AF81" i="4"/>
  <c r="AF85" i="4"/>
  <c r="AF35" i="4"/>
  <c r="AF24" i="4"/>
  <c r="AF32" i="4"/>
  <c r="AF40" i="4"/>
  <c r="AF48" i="4"/>
  <c r="AF59" i="4"/>
  <c r="AF25" i="4"/>
  <c r="AF33" i="4"/>
  <c r="AF41" i="4"/>
  <c r="AF49" i="4"/>
  <c r="AF72" i="4"/>
  <c r="AF70" i="4"/>
  <c r="AF78" i="4"/>
  <c r="AF86" i="4"/>
  <c r="AE19" i="4"/>
  <c r="AE51" i="4"/>
  <c r="AE31" i="4"/>
  <c r="AE39" i="4"/>
  <c r="AE18" i="4"/>
  <c r="AE21" i="4"/>
  <c r="AE17" i="4"/>
  <c r="AE75" i="4"/>
  <c r="AE79" i="4"/>
  <c r="AE69" i="4"/>
  <c r="AE73" i="4"/>
  <c r="AE77" i="4"/>
  <c r="AE54" i="4"/>
  <c r="AE62" i="4"/>
  <c r="AE68" i="4"/>
  <c r="AE76" i="4"/>
  <c r="AE88" i="4"/>
  <c r="AE47" i="4"/>
  <c r="AE22" i="4"/>
  <c r="AE29" i="4"/>
  <c r="AE37" i="4"/>
  <c r="AE45" i="4"/>
  <c r="AE71" i="4"/>
  <c r="AE56" i="4"/>
  <c r="AE64" i="4"/>
  <c r="AE74" i="4"/>
  <c r="AE82" i="4"/>
  <c r="AE84" i="4"/>
  <c r="AE90" i="4"/>
  <c r="AE92" i="4"/>
  <c r="AE20" i="4"/>
  <c r="AE26" i="4"/>
  <c r="AE30" i="4"/>
  <c r="AE34" i="4"/>
  <c r="AE38" i="4"/>
  <c r="AE42" i="4"/>
  <c r="AE46" i="4"/>
  <c r="AE53" i="4"/>
  <c r="AE57" i="4"/>
  <c r="AE61" i="4"/>
  <c r="AE65" i="4"/>
  <c r="AE27" i="4"/>
  <c r="AE35" i="4"/>
  <c r="AE43" i="4"/>
  <c r="AE24" i="4"/>
  <c r="AE28" i="4"/>
  <c r="AE32" i="4"/>
  <c r="AE36" i="4"/>
  <c r="AE40" i="4"/>
  <c r="AE44" i="4"/>
  <c r="AE48" i="4"/>
  <c r="AE55" i="4"/>
  <c r="AE59" i="4"/>
  <c r="AE63" i="4"/>
  <c r="AE67" i="4"/>
  <c r="AE25" i="4"/>
  <c r="AE33" i="4"/>
  <c r="AE41" i="4"/>
  <c r="AE49" i="4"/>
  <c r="AE87" i="4"/>
  <c r="AE89" i="4"/>
  <c r="AE91" i="4"/>
  <c r="AE93" i="4"/>
  <c r="AE52" i="4"/>
  <c r="AE60" i="4"/>
  <c r="AE23" i="4"/>
  <c r="AE50" i="4"/>
  <c r="AE58" i="4"/>
  <c r="AE72" i="4"/>
  <c r="AE66" i="4"/>
  <c r="AE83" i="4"/>
  <c r="AE80" i="4"/>
  <c r="AE81" i="4"/>
  <c r="AE85" i="4"/>
  <c r="AE70" i="4"/>
  <c r="AE78" i="4"/>
  <c r="AE86" i="4"/>
  <c r="V18" i="4"/>
  <c r="V19" i="4"/>
  <c r="V51" i="4"/>
  <c r="V31" i="4"/>
  <c r="V39" i="4"/>
  <c r="V47" i="4"/>
  <c r="V22" i="4"/>
  <c r="V29" i="4"/>
  <c r="V37" i="4"/>
  <c r="V45" i="4"/>
  <c r="V75" i="4"/>
  <c r="V17" i="4"/>
  <c r="V21" i="4"/>
  <c r="V54" i="4"/>
  <c r="V62" i="4"/>
  <c r="V79" i="4"/>
  <c r="V69" i="4"/>
  <c r="V73" i="4"/>
  <c r="V77" i="4"/>
  <c r="V68" i="4"/>
  <c r="V76" i="4"/>
  <c r="V88" i="4"/>
  <c r="V90" i="4"/>
  <c r="V92" i="4"/>
  <c r="V74" i="4"/>
  <c r="V20" i="4"/>
  <c r="V26" i="4"/>
  <c r="V30" i="4"/>
  <c r="V34" i="4"/>
  <c r="V84" i="4"/>
  <c r="V71" i="4"/>
  <c r="V56" i="4"/>
  <c r="V64" i="4"/>
  <c r="V38" i="4"/>
  <c r="V42" i="4"/>
  <c r="V46" i="4"/>
  <c r="V53" i="4"/>
  <c r="V57" i="4"/>
  <c r="V61" i="4"/>
  <c r="V82" i="4"/>
  <c r="V65" i="4"/>
  <c r="V67" i="4"/>
  <c r="V23" i="4"/>
  <c r="V27" i="4"/>
  <c r="V43" i="4"/>
  <c r="V28" i="4"/>
  <c r="V36" i="4"/>
  <c r="V44" i="4"/>
  <c r="V55" i="4"/>
  <c r="V63" i="4"/>
  <c r="V25" i="4"/>
  <c r="V33" i="4"/>
  <c r="V41" i="4"/>
  <c r="V49" i="4"/>
  <c r="V72" i="4"/>
  <c r="V83" i="4"/>
  <c r="V81" i="4"/>
  <c r="V85" i="4"/>
  <c r="V35" i="4"/>
  <c r="V24" i="4"/>
  <c r="V32" i="4"/>
  <c r="V40" i="4"/>
  <c r="V48" i="4"/>
  <c r="V59" i="4"/>
  <c r="V50" i="4"/>
  <c r="V58" i="4"/>
  <c r="V87" i="4"/>
  <c r="V89" i="4"/>
  <c r="V91" i="4"/>
  <c r="V93" i="4"/>
  <c r="V52" i="4"/>
  <c r="V60" i="4"/>
  <c r="V66" i="4"/>
  <c r="V80" i="4"/>
  <c r="V70" i="4"/>
  <c r="V78" i="4"/>
  <c r="V86" i="4"/>
  <c r="AA18" i="4"/>
  <c r="AA19" i="4"/>
  <c r="AA51" i="4"/>
  <c r="AA31" i="4"/>
  <c r="AA39" i="4"/>
  <c r="AA47" i="4"/>
  <c r="AA22" i="4"/>
  <c r="AA17" i="4"/>
  <c r="AA29" i="4"/>
  <c r="AA37" i="4"/>
  <c r="AA45" i="4"/>
  <c r="AA21" i="4"/>
  <c r="AA75" i="4"/>
  <c r="AA79" i="4"/>
  <c r="AA69" i="4"/>
  <c r="AA73" i="4"/>
  <c r="AA77" i="4"/>
  <c r="AA54" i="4"/>
  <c r="AA62" i="4"/>
  <c r="AA68" i="4"/>
  <c r="AA76" i="4"/>
  <c r="AA88" i="4"/>
  <c r="AA90" i="4"/>
  <c r="AA92" i="4"/>
  <c r="AA84" i="4"/>
  <c r="AA20" i="4"/>
  <c r="AA26" i="4"/>
  <c r="AA30" i="4"/>
  <c r="AA34" i="4"/>
  <c r="AA71" i="4"/>
  <c r="AA56" i="4"/>
  <c r="AA64" i="4"/>
  <c r="AA38" i="4"/>
  <c r="AA42" i="4"/>
  <c r="AA46" i="4"/>
  <c r="AA53" i="4"/>
  <c r="AA57" i="4"/>
  <c r="AA61" i="4"/>
  <c r="AA74" i="4"/>
  <c r="AA82" i="4"/>
  <c r="AA67" i="4"/>
  <c r="AA65" i="4"/>
  <c r="AA27" i="4"/>
  <c r="AA43" i="4"/>
  <c r="AA23" i="4"/>
  <c r="AA28" i="4"/>
  <c r="AA36" i="4"/>
  <c r="AA44" i="4"/>
  <c r="AA55" i="4"/>
  <c r="AA63" i="4"/>
  <c r="AA50" i="4"/>
  <c r="AA58" i="4"/>
  <c r="AA72" i="4"/>
  <c r="AA66" i="4"/>
  <c r="AA83" i="4"/>
  <c r="AA80" i="4"/>
  <c r="AA81" i="4"/>
  <c r="AA85" i="4"/>
  <c r="AA35" i="4"/>
  <c r="AA24" i="4"/>
  <c r="AA32" i="4"/>
  <c r="AA40" i="4"/>
  <c r="AA48" i="4"/>
  <c r="AA59" i="4"/>
  <c r="AA25" i="4"/>
  <c r="AA33" i="4"/>
  <c r="AA41" i="4"/>
  <c r="AA49" i="4"/>
  <c r="AA87" i="4"/>
  <c r="AA89" i="4"/>
  <c r="AA91" i="4"/>
  <c r="AA93" i="4"/>
  <c r="AA52" i="4"/>
  <c r="AA60" i="4"/>
  <c r="AA86" i="4"/>
  <c r="AA70" i="4"/>
  <c r="AA78" i="4"/>
  <c r="AQ18" i="4"/>
  <c r="AQ19" i="4"/>
  <c r="AQ51" i="4"/>
  <c r="AQ31" i="4"/>
  <c r="AQ39" i="4"/>
  <c r="AQ47" i="4"/>
  <c r="AQ22" i="4"/>
  <c r="AQ29" i="4"/>
  <c r="AQ37" i="4"/>
  <c r="AQ45" i="4"/>
  <c r="AQ75" i="4"/>
  <c r="AQ21" i="4"/>
  <c r="AQ17" i="4"/>
  <c r="AQ79" i="4"/>
  <c r="AQ69" i="4"/>
  <c r="AQ73" i="4"/>
  <c r="AQ77" i="4"/>
  <c r="AQ54" i="4"/>
  <c r="AQ62" i="4"/>
  <c r="AQ68" i="4"/>
  <c r="AQ76" i="4"/>
  <c r="AQ88" i="4"/>
  <c r="AQ90" i="4"/>
  <c r="AQ92" i="4"/>
  <c r="AQ84" i="4"/>
  <c r="AQ20" i="4"/>
  <c r="AQ26" i="4"/>
  <c r="AQ30" i="4"/>
  <c r="AQ34" i="4"/>
  <c r="AQ71" i="4"/>
  <c r="AQ56" i="4"/>
  <c r="AQ64" i="4"/>
  <c r="AQ38" i="4"/>
  <c r="AQ42" i="4"/>
  <c r="AQ46" i="4"/>
  <c r="AQ53" i="4"/>
  <c r="AQ57" i="4"/>
  <c r="AQ61" i="4"/>
  <c r="AQ74" i="4"/>
  <c r="AQ82" i="4"/>
  <c r="AQ67" i="4"/>
  <c r="AQ65" i="4"/>
  <c r="AQ27" i="4"/>
  <c r="AQ43" i="4"/>
  <c r="AQ28" i="4"/>
  <c r="AQ36" i="4"/>
  <c r="AQ44" i="4"/>
  <c r="AQ55" i="4"/>
  <c r="AQ63" i="4"/>
  <c r="AQ50" i="4"/>
  <c r="AQ58" i="4"/>
  <c r="AQ72" i="4"/>
  <c r="AQ66" i="4"/>
  <c r="AQ83" i="4"/>
  <c r="AQ80" i="4"/>
  <c r="AQ81" i="4"/>
  <c r="AQ85" i="4"/>
  <c r="AQ35" i="4"/>
  <c r="AQ23" i="4"/>
  <c r="AQ24" i="4"/>
  <c r="AQ32" i="4"/>
  <c r="AQ40" i="4"/>
  <c r="AQ48" i="4"/>
  <c r="AQ59" i="4"/>
  <c r="AQ25" i="4"/>
  <c r="AQ33" i="4"/>
  <c r="AQ41" i="4"/>
  <c r="AQ49" i="4"/>
  <c r="AQ87" i="4"/>
  <c r="AQ89" i="4"/>
  <c r="AQ91" i="4"/>
  <c r="AQ93" i="4"/>
  <c r="AQ52" i="4"/>
  <c r="AQ60" i="4"/>
  <c r="AQ86" i="4"/>
  <c r="AQ70" i="4"/>
  <c r="AQ78" i="4"/>
  <c r="U18" i="4"/>
  <c r="U51" i="4"/>
  <c r="U19" i="4"/>
  <c r="U31" i="4"/>
  <c r="U39" i="4"/>
  <c r="U47" i="4"/>
  <c r="U17" i="4"/>
  <c r="U21" i="4"/>
  <c r="U22" i="4"/>
  <c r="U29" i="4"/>
  <c r="U37" i="4"/>
  <c r="U45" i="4"/>
  <c r="U69" i="4"/>
  <c r="U73" i="4"/>
  <c r="U77" i="4"/>
  <c r="U68" i="4"/>
  <c r="U76" i="4"/>
  <c r="U88" i="4"/>
  <c r="U75" i="4"/>
  <c r="U79" i="4"/>
  <c r="U54" i="4"/>
  <c r="U62" i="4"/>
  <c r="U84" i="4"/>
  <c r="U20" i="4"/>
  <c r="U90" i="4"/>
  <c r="U92" i="4"/>
  <c r="U71" i="4"/>
  <c r="U74" i="4"/>
  <c r="U82" i="4"/>
  <c r="U26" i="4"/>
  <c r="U30" i="4"/>
  <c r="U34" i="4"/>
  <c r="U65" i="4"/>
  <c r="U56" i="4"/>
  <c r="U64" i="4"/>
  <c r="U38" i="4"/>
  <c r="U42" i="4"/>
  <c r="U46" i="4"/>
  <c r="U53" i="4"/>
  <c r="U57" i="4"/>
  <c r="U61" i="4"/>
  <c r="U27" i="4"/>
  <c r="U35" i="4"/>
  <c r="U43" i="4"/>
  <c r="U24" i="4"/>
  <c r="U28" i="4"/>
  <c r="U32" i="4"/>
  <c r="U36" i="4"/>
  <c r="U40" i="4"/>
  <c r="U44" i="4"/>
  <c r="U48" i="4"/>
  <c r="U55" i="4"/>
  <c r="U59" i="4"/>
  <c r="U50" i="4"/>
  <c r="U58" i="4"/>
  <c r="U72" i="4"/>
  <c r="U80" i="4"/>
  <c r="U67" i="4"/>
  <c r="U23" i="4"/>
  <c r="U63" i="4"/>
  <c r="U25" i="4"/>
  <c r="U33" i="4"/>
  <c r="U41" i="4"/>
  <c r="U49" i="4"/>
  <c r="U87" i="4"/>
  <c r="U89" i="4"/>
  <c r="U91" i="4"/>
  <c r="U93" i="4"/>
  <c r="U52" i="4"/>
  <c r="U60" i="4"/>
  <c r="U66" i="4"/>
  <c r="U83" i="4"/>
  <c r="U81" i="4"/>
  <c r="U85" i="4"/>
  <c r="U70" i="4"/>
  <c r="U78" i="4"/>
  <c r="U86" i="4"/>
  <c r="AX18" i="4"/>
  <c r="AX19" i="4"/>
  <c r="AX51" i="4"/>
  <c r="AX31" i="4"/>
  <c r="AX39" i="4"/>
  <c r="AX17" i="4"/>
  <c r="AX21" i="4"/>
  <c r="AX22" i="4"/>
  <c r="AX75" i="4"/>
  <c r="AX79" i="4"/>
  <c r="AX69" i="4"/>
  <c r="AX73" i="4"/>
  <c r="AX77" i="4"/>
  <c r="AX68" i="4"/>
  <c r="AX76" i="4"/>
  <c r="AX88" i="4"/>
  <c r="AX47" i="4"/>
  <c r="AX29" i="4"/>
  <c r="AX37" i="4"/>
  <c r="AX45" i="4"/>
  <c r="AX54" i="4"/>
  <c r="AX62" i="4"/>
  <c r="AX84" i="4"/>
  <c r="AX71" i="4"/>
  <c r="AX56" i="4"/>
  <c r="AX64" i="4"/>
  <c r="AX82" i="4"/>
  <c r="AX20" i="4"/>
  <c r="AX90" i="4"/>
  <c r="AX92" i="4"/>
  <c r="AX74" i="4"/>
  <c r="AX26" i="4"/>
  <c r="AX30" i="4"/>
  <c r="AX34" i="4"/>
  <c r="AX38" i="4"/>
  <c r="AX42" i="4"/>
  <c r="AX46" i="4"/>
  <c r="AX53" i="4"/>
  <c r="AX57" i="4"/>
  <c r="AX61" i="4"/>
  <c r="AX65" i="4"/>
  <c r="AX27" i="4"/>
  <c r="AX35" i="4"/>
  <c r="AX43" i="4"/>
  <c r="AX24" i="4"/>
  <c r="AX28" i="4"/>
  <c r="AX32" i="4"/>
  <c r="AX36" i="4"/>
  <c r="AX40" i="4"/>
  <c r="AX44" i="4"/>
  <c r="AX48" i="4"/>
  <c r="AX55" i="4"/>
  <c r="AX59" i="4"/>
  <c r="AX63" i="4"/>
  <c r="AX23" i="4"/>
  <c r="AX50" i="4"/>
  <c r="AX58" i="4"/>
  <c r="AX87" i="4"/>
  <c r="AX89" i="4"/>
  <c r="AX91" i="4"/>
  <c r="AX93" i="4"/>
  <c r="AX52" i="4"/>
  <c r="AX60" i="4"/>
  <c r="AX66" i="4"/>
  <c r="AX80" i="4"/>
  <c r="AX67" i="4"/>
  <c r="AX25" i="4"/>
  <c r="AX33" i="4"/>
  <c r="AX41" i="4"/>
  <c r="AX49" i="4"/>
  <c r="AX72" i="4"/>
  <c r="AX83" i="4"/>
  <c r="AX81" i="4"/>
  <c r="AX85" i="4"/>
  <c r="AX70" i="4"/>
  <c r="AX78" i="4"/>
  <c r="AX86" i="4"/>
  <c r="AW31" i="4"/>
  <c r="AW39" i="4"/>
  <c r="AW18" i="4"/>
  <c r="AW19" i="4"/>
  <c r="AW51" i="4"/>
  <c r="AW22" i="4"/>
  <c r="AW17" i="4"/>
  <c r="AW29" i="4"/>
  <c r="AW37" i="4"/>
  <c r="AW45" i="4"/>
  <c r="AW75" i="4"/>
  <c r="AW47" i="4"/>
  <c r="AW21" i="4"/>
  <c r="AW54" i="4"/>
  <c r="AW62" i="4"/>
  <c r="AW79" i="4"/>
  <c r="AW69" i="4"/>
  <c r="AW73" i="4"/>
  <c r="AW77" i="4"/>
  <c r="AW68" i="4"/>
  <c r="AW76" i="4"/>
  <c r="AW88" i="4"/>
  <c r="AW90" i="4"/>
  <c r="AW92" i="4"/>
  <c r="AW71" i="4"/>
  <c r="AW56" i="4"/>
  <c r="AW64" i="4"/>
  <c r="AW74" i="4"/>
  <c r="AW82" i="4"/>
  <c r="AW26" i="4"/>
  <c r="AW30" i="4"/>
  <c r="AW34" i="4"/>
  <c r="AW38" i="4"/>
  <c r="AW42" i="4"/>
  <c r="AW46" i="4"/>
  <c r="AW53" i="4"/>
  <c r="AW57" i="4"/>
  <c r="AW61" i="4"/>
  <c r="AW65" i="4"/>
  <c r="AW84" i="4"/>
  <c r="AW20" i="4"/>
  <c r="AW67" i="4"/>
  <c r="AW23" i="4"/>
  <c r="AW35" i="4"/>
  <c r="AW28" i="4"/>
  <c r="AW36" i="4"/>
  <c r="AW44" i="4"/>
  <c r="AW55" i="4"/>
  <c r="AW63" i="4"/>
  <c r="AW25" i="4"/>
  <c r="AW33" i="4"/>
  <c r="AW41" i="4"/>
  <c r="AW49" i="4"/>
  <c r="AW87" i="4"/>
  <c r="AW89" i="4"/>
  <c r="AW91" i="4"/>
  <c r="AW93" i="4"/>
  <c r="AW52" i="4"/>
  <c r="AW60" i="4"/>
  <c r="AW83" i="4"/>
  <c r="AW81" i="4"/>
  <c r="AW85" i="4"/>
  <c r="AW27" i="4"/>
  <c r="AW43" i="4"/>
  <c r="AW24" i="4"/>
  <c r="AW32" i="4"/>
  <c r="AW40" i="4"/>
  <c r="AW48" i="4"/>
  <c r="AW59" i="4"/>
  <c r="AW50" i="4"/>
  <c r="AW58" i="4"/>
  <c r="AW72" i="4"/>
  <c r="AW66" i="4"/>
  <c r="AW80" i="4"/>
  <c r="AW86" i="4"/>
  <c r="AW78" i="4"/>
  <c r="AW70" i="4"/>
  <c r="BC51" i="4"/>
  <c r="BC31" i="4"/>
  <c r="BC39" i="4"/>
  <c r="BC18" i="4"/>
  <c r="BC19" i="4"/>
  <c r="BC17" i="4"/>
  <c r="BC47" i="4"/>
  <c r="BC22" i="4"/>
  <c r="BC21" i="4"/>
  <c r="BC29" i="4"/>
  <c r="BC37" i="4"/>
  <c r="BC45" i="4"/>
  <c r="BC79" i="4"/>
  <c r="BC69" i="4"/>
  <c r="BC73" i="4"/>
  <c r="BC77" i="4"/>
  <c r="BC54" i="4"/>
  <c r="BC62" i="4"/>
  <c r="BC68" i="4"/>
  <c r="BC76" i="4"/>
  <c r="BC88" i="4"/>
  <c r="BC75" i="4"/>
  <c r="BC71" i="4"/>
  <c r="BC56" i="4"/>
  <c r="BC64" i="4"/>
  <c r="BC74" i="4"/>
  <c r="BC82" i="4"/>
  <c r="BC90" i="4"/>
  <c r="BC92" i="4"/>
  <c r="BC20" i="4"/>
  <c r="BC26" i="4"/>
  <c r="BC30" i="4"/>
  <c r="BC34" i="4"/>
  <c r="BC84" i="4"/>
  <c r="BC38" i="4"/>
  <c r="BC42" i="4"/>
  <c r="BC46" i="4"/>
  <c r="BC53" i="4"/>
  <c r="BC57" i="4"/>
  <c r="BC61" i="4"/>
  <c r="BC65" i="4"/>
  <c r="BC27" i="4"/>
  <c r="BC35" i="4"/>
  <c r="BC43" i="4"/>
  <c r="BC23" i="4"/>
  <c r="BC24" i="4"/>
  <c r="BC28" i="4"/>
  <c r="BC32" i="4"/>
  <c r="BC36" i="4"/>
  <c r="BC40" i="4"/>
  <c r="BC44" i="4"/>
  <c r="BC48" i="4"/>
  <c r="BC55" i="4"/>
  <c r="BC59" i="4"/>
  <c r="BC63" i="4"/>
  <c r="BC50" i="4"/>
  <c r="BC25" i="4"/>
  <c r="BC33" i="4"/>
  <c r="BC41" i="4"/>
  <c r="BC49" i="4"/>
  <c r="BC87" i="4"/>
  <c r="BC89" i="4"/>
  <c r="BC91" i="4"/>
  <c r="BC93" i="4"/>
  <c r="BC52" i="4"/>
  <c r="BC60" i="4"/>
  <c r="BC66" i="4"/>
  <c r="BC80" i="4"/>
  <c r="BC67" i="4"/>
  <c r="BC58" i="4"/>
  <c r="BC72" i="4"/>
  <c r="BC83" i="4"/>
  <c r="BC81" i="4"/>
  <c r="BC85" i="4"/>
  <c r="BC70" i="4"/>
  <c r="BC78" i="4"/>
  <c r="BC86" i="4"/>
  <c r="AG31" i="4"/>
  <c r="AG39" i="4"/>
  <c r="AG18" i="4"/>
  <c r="AG19" i="4"/>
  <c r="AG51" i="4"/>
  <c r="AG22" i="4"/>
  <c r="AG17" i="4"/>
  <c r="AG29" i="4"/>
  <c r="AG37" i="4"/>
  <c r="AG45" i="4"/>
  <c r="AG75" i="4"/>
  <c r="AG47" i="4"/>
  <c r="AG21" i="4"/>
  <c r="AG79" i="4"/>
  <c r="AG54" i="4"/>
  <c r="AG62" i="4"/>
  <c r="AG69" i="4"/>
  <c r="AG73" i="4"/>
  <c r="AG77" i="4"/>
  <c r="AG68" i="4"/>
  <c r="AG76" i="4"/>
  <c r="AG88" i="4"/>
  <c r="AG90" i="4"/>
  <c r="AG92" i="4"/>
  <c r="AG71" i="4"/>
  <c r="AG56" i="4"/>
  <c r="AG64" i="4"/>
  <c r="AG74" i="4"/>
  <c r="AG82" i="4"/>
  <c r="AG26" i="4"/>
  <c r="AG30" i="4"/>
  <c r="AG34" i="4"/>
  <c r="AG38" i="4"/>
  <c r="AG42" i="4"/>
  <c r="AG46" i="4"/>
  <c r="AG53" i="4"/>
  <c r="AG57" i="4"/>
  <c r="AG61" i="4"/>
  <c r="AG84" i="4"/>
  <c r="AG20" i="4"/>
  <c r="AG65" i="4"/>
  <c r="AG67" i="4"/>
  <c r="AG23" i="4"/>
  <c r="AG35" i="4"/>
  <c r="AG28" i="4"/>
  <c r="AG36" i="4"/>
  <c r="AG44" i="4"/>
  <c r="AG55" i="4"/>
  <c r="AG63" i="4"/>
  <c r="AG25" i="4"/>
  <c r="AG33" i="4"/>
  <c r="AG41" i="4"/>
  <c r="AG49" i="4"/>
  <c r="AG87" i="4"/>
  <c r="AG89" i="4"/>
  <c r="AG91" i="4"/>
  <c r="AG93" i="4"/>
  <c r="AG52" i="4"/>
  <c r="AG60" i="4"/>
  <c r="AG83" i="4"/>
  <c r="AG81" i="4"/>
  <c r="AG27" i="4"/>
  <c r="AG43" i="4"/>
  <c r="AG24" i="4"/>
  <c r="AG32" i="4"/>
  <c r="AG40" i="4"/>
  <c r="AG48" i="4"/>
  <c r="AG59" i="4"/>
  <c r="AG50" i="4"/>
  <c r="AG58" i="4"/>
  <c r="AG72" i="4"/>
  <c r="AG66" i="4"/>
  <c r="AG80" i="4"/>
  <c r="AG86" i="4"/>
  <c r="AG78" i="4"/>
  <c r="AG85" i="4"/>
  <c r="AG70" i="4"/>
  <c r="BB18" i="4"/>
  <c r="BB19" i="4"/>
  <c r="BB51" i="4"/>
  <c r="BB31" i="4"/>
  <c r="BB39" i="4"/>
  <c r="BB47" i="4"/>
  <c r="BB22" i="4"/>
  <c r="BB29" i="4"/>
  <c r="BB37" i="4"/>
  <c r="BB45" i="4"/>
  <c r="BB75" i="4"/>
  <c r="BB17" i="4"/>
  <c r="BB54" i="4"/>
  <c r="BB62" i="4"/>
  <c r="BB21" i="4"/>
  <c r="BB79" i="4"/>
  <c r="BB69" i="4"/>
  <c r="BB73" i="4"/>
  <c r="BB77" i="4"/>
  <c r="BB68" i="4"/>
  <c r="BB76" i="4"/>
  <c r="BB88" i="4"/>
  <c r="BB90" i="4"/>
  <c r="BB92" i="4"/>
  <c r="BB74" i="4"/>
  <c r="BB20" i="4"/>
  <c r="BB26" i="4"/>
  <c r="BB30" i="4"/>
  <c r="BB34" i="4"/>
  <c r="BB84" i="4"/>
  <c r="BB71" i="4"/>
  <c r="BB56" i="4"/>
  <c r="BB64" i="4"/>
  <c r="BB38" i="4"/>
  <c r="BB42" i="4"/>
  <c r="BB46" i="4"/>
  <c r="BB53" i="4"/>
  <c r="BB57" i="4"/>
  <c r="BB61" i="4"/>
  <c r="BB65" i="4"/>
  <c r="BB82" i="4"/>
  <c r="BB67" i="4"/>
  <c r="BB23" i="4"/>
  <c r="BB27" i="4"/>
  <c r="BB43" i="4"/>
  <c r="BB28" i="4"/>
  <c r="BB36" i="4"/>
  <c r="BB44" i="4"/>
  <c r="BB55" i="4"/>
  <c r="BB63" i="4"/>
  <c r="BB25" i="4"/>
  <c r="BB33" i="4"/>
  <c r="BB41" i="4"/>
  <c r="BB49" i="4"/>
  <c r="BB72" i="4"/>
  <c r="BB83" i="4"/>
  <c r="BB81" i="4"/>
  <c r="BB85" i="4"/>
  <c r="BB35" i="4"/>
  <c r="BB24" i="4"/>
  <c r="BB32" i="4"/>
  <c r="BB40" i="4"/>
  <c r="BB48" i="4"/>
  <c r="BB59" i="4"/>
  <c r="BB50" i="4"/>
  <c r="BB58" i="4"/>
  <c r="BB87" i="4"/>
  <c r="BB89" i="4"/>
  <c r="BB91" i="4"/>
  <c r="BB93" i="4"/>
  <c r="BB52" i="4"/>
  <c r="BB60" i="4"/>
  <c r="BB66" i="4"/>
  <c r="BB80" i="4"/>
  <c r="BB86" i="4"/>
  <c r="BB70" i="4"/>
  <c r="BB78" i="4"/>
  <c r="BD51" i="4"/>
  <c r="BD31" i="4"/>
  <c r="BD39" i="4"/>
  <c r="BD18" i="4"/>
  <c r="BD19" i="4"/>
  <c r="BD17" i="4"/>
  <c r="BD29" i="4"/>
  <c r="BD37" i="4"/>
  <c r="BD45" i="4"/>
  <c r="BD75" i="4"/>
  <c r="BD47" i="4"/>
  <c r="BD21" i="4"/>
  <c r="BD79" i="4"/>
  <c r="BD22" i="4"/>
  <c r="BD69" i="4"/>
  <c r="BD73" i="4"/>
  <c r="BD77" i="4"/>
  <c r="BD54" i="4"/>
  <c r="BD62" i="4"/>
  <c r="BD68" i="4"/>
  <c r="BD76" i="4"/>
  <c r="BD88" i="4"/>
  <c r="BD90" i="4"/>
  <c r="BD92" i="4"/>
  <c r="BD84" i="4"/>
  <c r="BD71" i="4"/>
  <c r="BD56" i="4"/>
  <c r="BD64" i="4"/>
  <c r="BD82" i="4"/>
  <c r="BD26" i="4"/>
  <c r="BD30" i="4"/>
  <c r="BD34" i="4"/>
  <c r="BD38" i="4"/>
  <c r="BD74" i="4"/>
  <c r="BD42" i="4"/>
  <c r="BD46" i="4"/>
  <c r="BD53" i="4"/>
  <c r="BD57" i="4"/>
  <c r="BD61" i="4"/>
  <c r="BD65" i="4"/>
  <c r="BD20" i="4"/>
  <c r="BD67" i="4"/>
  <c r="BD23" i="4"/>
  <c r="BD35" i="4"/>
  <c r="BD24" i="4"/>
  <c r="BD32" i="4"/>
  <c r="BD40" i="4"/>
  <c r="BD48" i="4"/>
  <c r="BD59" i="4"/>
  <c r="BD50" i="4"/>
  <c r="BD58" i="4"/>
  <c r="BD87" i="4"/>
  <c r="BD89" i="4"/>
  <c r="BD91" i="4"/>
  <c r="BD93" i="4"/>
  <c r="BD52" i="4"/>
  <c r="BD60" i="4"/>
  <c r="BD66" i="4"/>
  <c r="BD83" i="4"/>
  <c r="BD80" i="4"/>
  <c r="BD81" i="4"/>
  <c r="BD85" i="4"/>
  <c r="BD27" i="4"/>
  <c r="BD43" i="4"/>
  <c r="BD28" i="4"/>
  <c r="BD36" i="4"/>
  <c r="BD44" i="4"/>
  <c r="BD55" i="4"/>
  <c r="BD63" i="4"/>
  <c r="BD25" i="4"/>
  <c r="BD33" i="4"/>
  <c r="BD41" i="4"/>
  <c r="BD49" i="4"/>
  <c r="BD72" i="4"/>
  <c r="BD78" i="4"/>
  <c r="BD86" i="4"/>
  <c r="BD70" i="4"/>
  <c r="AP18" i="4"/>
  <c r="AP19" i="4"/>
  <c r="AP31" i="4"/>
  <c r="AP39" i="4"/>
  <c r="AP51" i="4"/>
  <c r="AP22" i="4"/>
  <c r="AP17" i="4"/>
  <c r="AP21" i="4"/>
  <c r="AP47" i="4"/>
  <c r="AP29" i="4"/>
  <c r="AP37" i="4"/>
  <c r="AP45" i="4"/>
  <c r="AP69" i="4"/>
  <c r="AP73" i="4"/>
  <c r="AP77" i="4"/>
  <c r="AP68" i="4"/>
  <c r="AP76" i="4"/>
  <c r="AP88" i="4"/>
  <c r="AP75" i="4"/>
  <c r="AP79" i="4"/>
  <c r="AP54" i="4"/>
  <c r="AP62" i="4"/>
  <c r="AP84" i="4"/>
  <c r="AP71" i="4"/>
  <c r="AP56" i="4"/>
  <c r="AP64" i="4"/>
  <c r="AP82" i="4"/>
  <c r="AP90" i="4"/>
  <c r="AP92" i="4"/>
  <c r="AP74" i="4"/>
  <c r="AP26" i="4"/>
  <c r="AP30" i="4"/>
  <c r="AP34" i="4"/>
  <c r="AP65" i="4"/>
  <c r="AP20" i="4"/>
  <c r="AP38" i="4"/>
  <c r="AP42" i="4"/>
  <c r="AP46" i="4"/>
  <c r="AP53" i="4"/>
  <c r="AP57" i="4"/>
  <c r="AP61" i="4"/>
  <c r="AP27" i="4"/>
  <c r="AP35" i="4"/>
  <c r="AP43" i="4"/>
  <c r="AP24" i="4"/>
  <c r="AP28" i="4"/>
  <c r="AP32" i="4"/>
  <c r="AP36" i="4"/>
  <c r="AP40" i="4"/>
  <c r="AP44" i="4"/>
  <c r="AP48" i="4"/>
  <c r="AP55" i="4"/>
  <c r="AP59" i="4"/>
  <c r="AP63" i="4"/>
  <c r="AP67" i="4"/>
  <c r="AP50" i="4"/>
  <c r="AP58" i="4"/>
  <c r="AP87" i="4"/>
  <c r="AP89" i="4"/>
  <c r="AP91" i="4"/>
  <c r="AP93" i="4"/>
  <c r="AP52" i="4"/>
  <c r="AP60" i="4"/>
  <c r="AP66" i="4"/>
  <c r="AP80" i="4"/>
  <c r="AP23" i="4"/>
  <c r="AP25" i="4"/>
  <c r="AP33" i="4"/>
  <c r="AP41" i="4"/>
  <c r="AP49" i="4"/>
  <c r="AP72" i="4"/>
  <c r="AP83" i="4"/>
  <c r="AP81" i="4"/>
  <c r="AP85" i="4"/>
  <c r="AP70" i="4"/>
  <c r="AP78" i="4"/>
  <c r="AP86" i="4"/>
  <c r="AR19" i="4"/>
  <c r="AR18" i="4"/>
  <c r="AR51" i="4"/>
  <c r="AR31" i="4"/>
  <c r="AR39" i="4"/>
  <c r="AR47" i="4"/>
  <c r="AR22" i="4"/>
  <c r="AR21" i="4"/>
  <c r="AR29" i="4"/>
  <c r="AR37" i="4"/>
  <c r="AR45" i="4"/>
  <c r="AR79" i="4"/>
  <c r="AR69" i="4"/>
  <c r="AR73" i="4"/>
  <c r="AR77" i="4"/>
  <c r="AR54" i="4"/>
  <c r="AR62" i="4"/>
  <c r="AR68" i="4"/>
  <c r="AR76" i="4"/>
  <c r="AR88" i="4"/>
  <c r="AR90" i="4"/>
  <c r="AR17" i="4"/>
  <c r="AR75" i="4"/>
  <c r="AR74" i="4"/>
  <c r="AR20" i="4"/>
  <c r="AR92" i="4"/>
  <c r="AR71" i="4"/>
  <c r="AR82" i="4"/>
  <c r="AR26" i="4"/>
  <c r="AR30" i="4"/>
  <c r="AR34" i="4"/>
  <c r="AR38" i="4"/>
  <c r="AR65" i="4"/>
  <c r="AR84" i="4"/>
  <c r="AR56" i="4"/>
  <c r="AR64" i="4"/>
  <c r="AR42" i="4"/>
  <c r="AR46" i="4"/>
  <c r="AR53" i="4"/>
  <c r="AR57" i="4"/>
  <c r="AR61" i="4"/>
  <c r="AR27" i="4"/>
  <c r="AR35" i="4"/>
  <c r="AR43" i="4"/>
  <c r="AR24" i="4"/>
  <c r="AR28" i="4"/>
  <c r="AR32" i="4"/>
  <c r="AR36" i="4"/>
  <c r="AR40" i="4"/>
  <c r="AR44" i="4"/>
  <c r="AR48" i="4"/>
  <c r="AR55" i="4"/>
  <c r="AR59" i="4"/>
  <c r="AR25" i="4"/>
  <c r="AR33" i="4"/>
  <c r="AR41" i="4"/>
  <c r="AR49" i="4"/>
  <c r="AR72" i="4"/>
  <c r="AR67" i="4"/>
  <c r="AR23" i="4"/>
  <c r="AR63" i="4"/>
  <c r="AR50" i="4"/>
  <c r="AR58" i="4"/>
  <c r="AR87" i="4"/>
  <c r="AR89" i="4"/>
  <c r="AR91" i="4"/>
  <c r="AR93" i="4"/>
  <c r="AR52" i="4"/>
  <c r="AR60" i="4"/>
  <c r="AR66" i="4"/>
  <c r="AR83" i="4"/>
  <c r="AR80" i="4"/>
  <c r="AR81" i="4"/>
  <c r="AR85" i="4"/>
  <c r="AR70" i="4"/>
  <c r="AR78" i="4"/>
  <c r="AR86" i="4"/>
  <c r="AT51" i="4"/>
  <c r="AT18" i="4"/>
  <c r="AT19" i="4"/>
  <c r="AT31" i="4"/>
  <c r="AT39" i="4"/>
  <c r="AT47" i="4"/>
  <c r="AT29" i="4"/>
  <c r="AT37" i="4"/>
  <c r="AT45" i="4"/>
  <c r="AT75" i="4"/>
  <c r="AT22" i="4"/>
  <c r="AT79" i="4"/>
  <c r="AT54" i="4"/>
  <c r="AT62" i="4"/>
  <c r="AT17" i="4"/>
  <c r="AT21" i="4"/>
  <c r="AT69" i="4"/>
  <c r="AT73" i="4"/>
  <c r="AT77" i="4"/>
  <c r="AT68" i="4"/>
  <c r="AT76" i="4"/>
  <c r="AT88" i="4"/>
  <c r="AT90" i="4"/>
  <c r="AT92" i="4"/>
  <c r="AT74" i="4"/>
  <c r="AT20" i="4"/>
  <c r="AT26" i="4"/>
  <c r="AT30" i="4"/>
  <c r="AT34" i="4"/>
  <c r="AT82" i="4"/>
  <c r="AT38" i="4"/>
  <c r="AT42" i="4"/>
  <c r="AT46" i="4"/>
  <c r="AT53" i="4"/>
  <c r="AT57" i="4"/>
  <c r="AT61" i="4"/>
  <c r="AT84" i="4"/>
  <c r="AT71" i="4"/>
  <c r="AT56" i="4"/>
  <c r="AT64" i="4"/>
  <c r="AT65" i="4"/>
  <c r="AT67" i="4"/>
  <c r="AT23" i="4"/>
  <c r="AT35" i="4"/>
  <c r="AT24" i="4"/>
  <c r="AT32" i="4"/>
  <c r="AT40" i="4"/>
  <c r="AT48" i="4"/>
  <c r="AT59" i="4"/>
  <c r="AT25" i="4"/>
  <c r="AT33" i="4"/>
  <c r="AT41" i="4"/>
  <c r="AT49" i="4"/>
  <c r="AT72" i="4"/>
  <c r="AT83" i="4"/>
  <c r="AT81" i="4"/>
  <c r="AT85" i="4"/>
  <c r="AT27" i="4"/>
  <c r="AT43" i="4"/>
  <c r="AT28" i="4"/>
  <c r="AT36" i="4"/>
  <c r="AT44" i="4"/>
  <c r="AT55" i="4"/>
  <c r="AT63" i="4"/>
  <c r="AT50" i="4"/>
  <c r="AT58" i="4"/>
  <c r="AT87" i="4"/>
  <c r="AT89" i="4"/>
  <c r="AT91" i="4"/>
  <c r="AT93" i="4"/>
  <c r="AT52" i="4"/>
  <c r="AT60" i="4"/>
  <c r="AT66" i="4"/>
  <c r="AT80" i="4"/>
  <c r="AT78" i="4"/>
  <c r="AT86" i="4"/>
  <c r="AT70" i="4"/>
  <c r="BN9" i="4"/>
  <c r="BN10" i="4"/>
  <c r="BN12" i="4"/>
  <c r="BN16" i="4"/>
  <c r="BN11" i="4"/>
  <c r="BN14" i="4"/>
  <c r="BN15" i="4"/>
  <c r="BN13" i="4"/>
  <c r="BE9" i="4"/>
  <c r="F11" i="79" s="1"/>
  <c r="BE12" i="4"/>
  <c r="F304" i="79" s="1"/>
  <c r="BE16" i="4"/>
  <c r="BE15" i="4"/>
  <c r="BE10" i="4"/>
  <c r="F236" i="79" s="1"/>
  <c r="BE11" i="4"/>
  <c r="F298" i="79" s="1"/>
  <c r="BE14" i="4"/>
  <c r="BE13" i="4"/>
  <c r="F1190" i="79" s="1"/>
  <c r="AI9" i="4"/>
  <c r="AI12" i="4"/>
  <c r="AI11" i="4"/>
  <c r="AI14" i="4"/>
  <c r="AI15" i="4"/>
  <c r="AI16" i="4"/>
  <c r="AI10" i="4"/>
  <c r="AI13" i="4"/>
  <c r="AF9" i="4"/>
  <c r="AF12" i="4"/>
  <c r="AF15" i="4"/>
  <c r="AF16" i="4"/>
  <c r="AF10" i="4"/>
  <c r="AF11" i="4"/>
  <c r="AF14" i="4"/>
  <c r="AF13" i="4"/>
  <c r="AE9" i="4"/>
  <c r="AE12" i="4"/>
  <c r="AE16" i="4"/>
  <c r="AE10" i="4"/>
  <c r="AE11" i="4"/>
  <c r="AE14" i="4"/>
  <c r="AE15" i="4"/>
  <c r="AE13" i="4"/>
  <c r="V9" i="4"/>
  <c r="V12" i="4"/>
  <c r="V16" i="4"/>
  <c r="V11" i="4"/>
  <c r="V14" i="4"/>
  <c r="V10" i="4"/>
  <c r="V15" i="4"/>
  <c r="V13" i="4"/>
  <c r="AA9" i="4"/>
  <c r="AA12" i="4"/>
  <c r="AA16" i="4"/>
  <c r="AA11" i="4"/>
  <c r="AA14" i="4"/>
  <c r="AA15" i="4"/>
  <c r="AA10" i="4"/>
  <c r="AA13" i="4"/>
  <c r="AQ9" i="4"/>
  <c r="AQ12" i="4"/>
  <c r="AQ16" i="4"/>
  <c r="AQ11" i="4"/>
  <c r="AQ14" i="4"/>
  <c r="AQ15" i="4"/>
  <c r="AQ10" i="4"/>
  <c r="AQ13" i="4"/>
  <c r="U9" i="4"/>
  <c r="U12" i="4"/>
  <c r="U10" i="4"/>
  <c r="U11" i="4"/>
  <c r="U14" i="4"/>
  <c r="U16" i="4"/>
  <c r="U15" i="4"/>
  <c r="U13" i="4"/>
  <c r="AW9" i="4"/>
  <c r="AW12" i="4"/>
  <c r="AW16" i="4"/>
  <c r="AW15" i="4"/>
  <c r="AW10" i="4"/>
  <c r="AW11" i="4"/>
  <c r="AW14" i="4"/>
  <c r="AW13" i="4"/>
  <c r="BC9" i="4"/>
  <c r="BC12" i="4"/>
  <c r="BC10" i="4"/>
  <c r="BC16" i="4"/>
  <c r="BC11" i="4"/>
  <c r="BC14" i="4"/>
  <c r="BC15" i="4"/>
  <c r="BC13" i="4"/>
  <c r="AG9" i="4"/>
  <c r="AG12" i="4"/>
  <c r="AG16" i="4"/>
  <c r="AG15" i="4"/>
  <c r="AG10" i="4"/>
  <c r="AG11" i="4"/>
  <c r="AG14" i="4"/>
  <c r="AG13" i="4"/>
  <c r="BB9" i="4"/>
  <c r="BB12" i="4"/>
  <c r="BB16" i="4"/>
  <c r="BB11" i="4"/>
  <c r="BB14" i="4"/>
  <c r="BB10" i="4"/>
  <c r="BB15" i="4"/>
  <c r="BB13" i="4"/>
  <c r="BD9" i="4"/>
  <c r="BD12" i="4"/>
  <c r="BD16" i="4"/>
  <c r="BD15" i="4"/>
  <c r="BD10" i="4"/>
  <c r="BD11" i="4"/>
  <c r="BD14" i="4"/>
  <c r="BD13" i="4"/>
  <c r="AK9" i="4"/>
  <c r="AK12" i="4"/>
  <c r="AK10" i="4"/>
  <c r="AK11" i="4"/>
  <c r="AK14" i="4"/>
  <c r="AK16" i="4"/>
  <c r="AK15" i="4"/>
  <c r="AK13" i="4"/>
  <c r="Z9" i="4"/>
  <c r="Z12" i="4"/>
  <c r="Z10" i="4"/>
  <c r="Z15" i="4"/>
  <c r="Z16" i="4"/>
  <c r="Z11" i="4"/>
  <c r="Z14" i="4"/>
  <c r="Z13" i="4"/>
  <c r="AV9" i="4"/>
  <c r="AV12" i="4"/>
  <c r="AV15" i="4"/>
  <c r="AV16" i="4"/>
  <c r="AV10" i="4"/>
  <c r="AV11" i="4"/>
  <c r="AV14" i="4"/>
  <c r="AV13" i="4"/>
  <c r="AM9" i="4"/>
  <c r="AM12" i="4"/>
  <c r="AM10" i="4"/>
  <c r="AM16" i="4"/>
  <c r="AM11" i="4"/>
  <c r="AM14" i="4"/>
  <c r="AM15" i="4"/>
  <c r="AM13" i="4"/>
  <c r="X9" i="4"/>
  <c r="X12" i="4"/>
  <c r="X15" i="4"/>
  <c r="X16" i="4"/>
  <c r="X10" i="4"/>
  <c r="X11" i="4"/>
  <c r="X14" i="4"/>
  <c r="X13" i="4"/>
  <c r="AY9" i="4"/>
  <c r="AY12" i="4"/>
  <c r="AY11" i="4"/>
  <c r="AY14" i="4"/>
  <c r="AY15" i="4"/>
  <c r="AY16" i="4"/>
  <c r="AY10" i="4"/>
  <c r="AY13" i="4"/>
  <c r="AP9" i="4"/>
  <c r="AP12" i="4"/>
  <c r="AP10" i="4"/>
  <c r="AP15" i="4"/>
  <c r="AP16" i="4"/>
  <c r="AP11" i="4"/>
  <c r="AP14" i="4"/>
  <c r="AP13" i="4"/>
  <c r="AL9" i="4"/>
  <c r="AL12" i="4"/>
  <c r="AL16" i="4"/>
  <c r="AL11" i="4"/>
  <c r="AL14" i="4"/>
  <c r="AL10" i="4"/>
  <c r="AL15" i="4"/>
  <c r="AL13" i="4"/>
  <c r="AR9" i="4"/>
  <c r="AR12" i="4"/>
  <c r="AR16" i="4"/>
  <c r="AR10" i="4"/>
  <c r="AR11" i="4"/>
  <c r="AR14" i="4"/>
  <c r="AR15" i="4"/>
  <c r="AR13" i="4"/>
  <c r="AS9" i="4"/>
  <c r="AS12" i="4"/>
  <c r="AS10" i="4"/>
  <c r="AS11" i="4"/>
  <c r="AS14" i="4"/>
  <c r="AS16" i="4"/>
  <c r="AS15" i="4"/>
  <c r="AS13" i="4"/>
  <c r="W9" i="4"/>
  <c r="W12" i="4"/>
  <c r="W10" i="4"/>
  <c r="W16" i="4"/>
  <c r="W11" i="4"/>
  <c r="W14" i="4"/>
  <c r="W15" i="4"/>
  <c r="W13" i="4"/>
  <c r="AH9" i="4"/>
  <c r="AH12" i="4"/>
  <c r="AH10" i="4"/>
  <c r="AH16" i="4"/>
  <c r="AH11" i="4"/>
  <c r="AH14" i="4"/>
  <c r="AH15" i="4"/>
  <c r="AH13" i="4"/>
  <c r="AU9" i="4"/>
  <c r="AU12" i="4"/>
  <c r="AU16" i="4"/>
  <c r="AU10" i="4"/>
  <c r="AU11" i="4"/>
  <c r="AU14" i="4"/>
  <c r="AU15" i="4"/>
  <c r="AU13" i="4"/>
  <c r="AC9" i="4"/>
  <c r="AC12" i="4"/>
  <c r="AC10" i="4"/>
  <c r="AC11" i="4"/>
  <c r="AC14" i="4"/>
  <c r="AC16" i="4"/>
  <c r="AC15" i="4"/>
  <c r="AC13" i="4"/>
  <c r="AT9" i="4"/>
  <c r="AT12" i="4"/>
  <c r="AT16" i="4"/>
  <c r="AT11" i="4"/>
  <c r="AT14" i="4"/>
  <c r="AT15" i="4"/>
  <c r="AT10" i="4"/>
  <c r="AT13" i="4"/>
  <c r="AO9" i="4"/>
  <c r="AO12" i="4"/>
  <c r="AO16" i="4"/>
  <c r="AO15" i="4"/>
  <c r="AO10" i="4"/>
  <c r="AO11" i="4"/>
  <c r="AO14" i="4"/>
  <c r="AO13" i="4"/>
  <c r="AD9" i="4"/>
  <c r="AD12" i="4"/>
  <c r="AD16" i="4"/>
  <c r="AD11" i="4"/>
  <c r="AD14" i="4"/>
  <c r="AD15" i="4"/>
  <c r="AD10" i="4"/>
  <c r="AD13" i="4"/>
  <c r="Y9" i="4"/>
  <c r="Y12" i="4"/>
  <c r="Y16" i="4"/>
  <c r="Y15" i="4"/>
  <c r="Y10" i="4"/>
  <c r="Y11" i="4"/>
  <c r="Y14" i="4"/>
  <c r="Y13" i="4"/>
  <c r="AJ9" i="4"/>
  <c r="AJ7" i="4" s="1"/>
  <c r="AJ12" i="4"/>
  <c r="AJ10" i="4"/>
  <c r="AJ11" i="4"/>
  <c r="AJ14" i="4"/>
  <c r="AJ16" i="4"/>
  <c r="AJ15" i="4"/>
  <c r="AJ13" i="4"/>
  <c r="AZ9" i="4"/>
  <c r="AZ12" i="4"/>
  <c r="AZ10" i="4"/>
  <c r="AZ11" i="4"/>
  <c r="AZ14" i="4"/>
  <c r="AZ16" i="4"/>
  <c r="AZ15" i="4"/>
  <c r="AZ13" i="4"/>
  <c r="AB9" i="4"/>
  <c r="AB12" i="4"/>
  <c r="AB16" i="4"/>
  <c r="AB10" i="4"/>
  <c r="AB11" i="4"/>
  <c r="AB14" i="4"/>
  <c r="AB15" i="4"/>
  <c r="AB13" i="4"/>
  <c r="AN9" i="4"/>
  <c r="AN12" i="4"/>
  <c r="AN16" i="4"/>
  <c r="AN15" i="4"/>
  <c r="AN10" i="4"/>
  <c r="AN11" i="4"/>
  <c r="AN14" i="4"/>
  <c r="AN13" i="4"/>
  <c r="AX9" i="4"/>
  <c r="AX12" i="4"/>
  <c r="AX10" i="4"/>
  <c r="AX16" i="4"/>
  <c r="AX11" i="4"/>
  <c r="AX14" i="4"/>
  <c r="AX15" i="4"/>
  <c r="AX13" i="4"/>
  <c r="BO5" i="4"/>
  <c r="BO96" i="4" s="1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G6" i="4" s="1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Q96" i="4" l="1"/>
  <c r="BR96" i="4" s="1"/>
  <c r="BS96" i="4" s="1"/>
  <c r="BT96" i="4" s="1"/>
  <c r="BI96" i="4"/>
  <c r="BJ96" i="4"/>
  <c r="D227" i="78" s="1"/>
  <c r="BI99" i="4"/>
  <c r="BI100" i="4"/>
  <c r="BH101" i="4"/>
  <c r="C163" i="78" s="1"/>
  <c r="BQ101" i="4"/>
  <c r="BR101" i="4" s="1"/>
  <c r="BS101" i="4" s="1"/>
  <c r="BT101" i="4" s="1"/>
  <c r="BG96" i="4"/>
  <c r="BG100" i="4"/>
  <c r="BG99" i="4"/>
  <c r="BG101" i="4"/>
  <c r="BH99" i="4"/>
  <c r="C36" i="78" s="1"/>
  <c r="BQ99" i="4"/>
  <c r="BR99" i="4" s="1"/>
  <c r="BS99" i="4" s="1"/>
  <c r="BT99" i="4" s="1"/>
  <c r="AS7" i="4"/>
  <c r="AK7" i="4"/>
  <c r="BH100" i="4"/>
  <c r="C159" i="78" s="1"/>
  <c r="BQ100" i="4"/>
  <c r="BR100" i="4" s="1"/>
  <c r="BS100" i="4" s="1"/>
  <c r="BT100" i="4" s="1"/>
  <c r="BJ99" i="4"/>
  <c r="D36" i="78" s="1"/>
  <c r="BJ100" i="4"/>
  <c r="D159" i="78" s="1"/>
  <c r="BF96" i="4"/>
  <c r="BF99" i="4"/>
  <c r="BF100" i="4"/>
  <c r="BF101" i="4"/>
  <c r="BI101" i="4"/>
  <c r="BJ101" i="4"/>
  <c r="D163" i="78" s="1"/>
  <c r="BA7" i="4"/>
  <c r="AC7" i="4"/>
  <c r="AQ7" i="4"/>
  <c r="V7" i="4"/>
  <c r="AI7" i="4"/>
  <c r="BN7" i="4"/>
  <c r="BL7" i="4"/>
  <c r="BK7" i="4"/>
  <c r="BB7" i="4"/>
  <c r="AT7" i="4"/>
  <c r="AA7" i="4"/>
  <c r="AB7" i="4"/>
  <c r="AZ7" i="4"/>
  <c r="AL7" i="4"/>
  <c r="AY7" i="4"/>
  <c r="BE7" i="4"/>
  <c r="AF7" i="4"/>
  <c r="AP7" i="4"/>
  <c r="BO18" i="4"/>
  <c r="BO19" i="4"/>
  <c r="BO51" i="4"/>
  <c r="BO31" i="4"/>
  <c r="BO47" i="4"/>
  <c r="BO29" i="4"/>
  <c r="BO45" i="4"/>
  <c r="BO75" i="4"/>
  <c r="BO79" i="4"/>
  <c r="BO69" i="4"/>
  <c r="BO77" i="4"/>
  <c r="BO54" i="4"/>
  <c r="BO68" i="4"/>
  <c r="BO90" i="4"/>
  <c r="BO64" i="4"/>
  <c r="BO82" i="4"/>
  <c r="BO20" i="4"/>
  <c r="BO30" i="4"/>
  <c r="BO38" i="4"/>
  <c r="BO46" i="4"/>
  <c r="BO57" i="4"/>
  <c r="BO27" i="4"/>
  <c r="BO43" i="4"/>
  <c r="BO23" i="4"/>
  <c r="BO24" i="4"/>
  <c r="BO32" i="4"/>
  <c r="BO40" i="4"/>
  <c r="BO48" i="4"/>
  <c r="BO59" i="4"/>
  <c r="BO25" i="4"/>
  <c r="BO41" i="4"/>
  <c r="BO58" i="4"/>
  <c r="BO87" i="4"/>
  <c r="BO91" i="4"/>
  <c r="BO52" i="4"/>
  <c r="BO66" i="4"/>
  <c r="BO83" i="4"/>
  <c r="BO80" i="4"/>
  <c r="BO81" i="4"/>
  <c r="BO78" i="4"/>
  <c r="BO86" i="4"/>
  <c r="BO39" i="4"/>
  <c r="BO22" i="4"/>
  <c r="BO17" i="4"/>
  <c r="BO21" i="4"/>
  <c r="BO37" i="4"/>
  <c r="BO73" i="4"/>
  <c r="BO62" i="4"/>
  <c r="BO76" i="4"/>
  <c r="BO88" i="4"/>
  <c r="BO92" i="4"/>
  <c r="BO84" i="4"/>
  <c r="BO71" i="4"/>
  <c r="BO56" i="4"/>
  <c r="BO74" i="4"/>
  <c r="BO26" i="4"/>
  <c r="BO34" i="4"/>
  <c r="BO42" i="4"/>
  <c r="BO53" i="4"/>
  <c r="BO61" i="4"/>
  <c r="BO65" i="4"/>
  <c r="BO35" i="4"/>
  <c r="BO67" i="4"/>
  <c r="BO28" i="4"/>
  <c r="BO36" i="4"/>
  <c r="BO44" i="4"/>
  <c r="BO55" i="4"/>
  <c r="BO63" i="4"/>
  <c r="BO50" i="4"/>
  <c r="BO33" i="4"/>
  <c r="BO49" i="4"/>
  <c r="BO72" i="4"/>
  <c r="BO89" i="4"/>
  <c r="BO93" i="4"/>
  <c r="BO60" i="4"/>
  <c r="BO85" i="4"/>
  <c r="BO70" i="4"/>
  <c r="BG18" i="4"/>
  <c r="D13" i="79" s="1"/>
  <c r="BG19" i="4"/>
  <c r="D14" i="79" s="1"/>
  <c r="BG51" i="4"/>
  <c r="BG31" i="4"/>
  <c r="D307" i="79" s="1"/>
  <c r="BG39" i="4"/>
  <c r="D1177" i="79" s="1"/>
  <c r="BG47" i="4"/>
  <c r="BG22" i="4"/>
  <c r="D238" i="79" s="1"/>
  <c r="BG21" i="4"/>
  <c r="D237" i="79" s="1"/>
  <c r="BG29" i="4"/>
  <c r="D305" i="79" s="1"/>
  <c r="BG37" i="4"/>
  <c r="D313" i="79" s="1"/>
  <c r="BG45" i="4"/>
  <c r="D1193" i="79" s="1"/>
  <c r="BG75" i="4"/>
  <c r="BG17" i="4"/>
  <c r="D12" i="79" s="1"/>
  <c r="BG79" i="4"/>
  <c r="BG69" i="4"/>
  <c r="BG73" i="4"/>
  <c r="BG77" i="4"/>
  <c r="BG54" i="4"/>
  <c r="BG62" i="4"/>
  <c r="BG68" i="4"/>
  <c r="BG76" i="4"/>
  <c r="BG88" i="4"/>
  <c r="BG90" i="4"/>
  <c r="BG92" i="4"/>
  <c r="BG84" i="4"/>
  <c r="BG20" i="4"/>
  <c r="D15" i="79" s="1"/>
  <c r="BG26" i="4"/>
  <c r="D300" i="79" s="1"/>
  <c r="BG30" i="4"/>
  <c r="D306" i="79" s="1"/>
  <c r="BG34" i="4"/>
  <c r="D310" i="79" s="1"/>
  <c r="BG71" i="4"/>
  <c r="BG56" i="4"/>
  <c r="BG64" i="4"/>
  <c r="BG38" i="4"/>
  <c r="D1176" i="79" s="1"/>
  <c r="BG42" i="4"/>
  <c r="D1183" i="79" s="1"/>
  <c r="BG46" i="4"/>
  <c r="D1194" i="79" s="1"/>
  <c r="BG53" i="4"/>
  <c r="BG57" i="4"/>
  <c r="BG61" i="4"/>
  <c r="BG65" i="4"/>
  <c r="BG74" i="4"/>
  <c r="BG82" i="4"/>
  <c r="BG67" i="4"/>
  <c r="BG27" i="4"/>
  <c r="D301" i="79" s="1"/>
  <c r="BG43" i="4"/>
  <c r="D1184" i="79" s="1"/>
  <c r="BG23" i="4"/>
  <c r="D239" i="79" s="1"/>
  <c r="BG28" i="4"/>
  <c r="D302" i="79" s="1"/>
  <c r="BG36" i="4"/>
  <c r="D312" i="79" s="1"/>
  <c r="BG44" i="4"/>
  <c r="D1192" i="79" s="1"/>
  <c r="BG55" i="4"/>
  <c r="BG63" i="4"/>
  <c r="BG50" i="4"/>
  <c r="BG58" i="4"/>
  <c r="BG72" i="4"/>
  <c r="BG66" i="4"/>
  <c r="BG83" i="4"/>
  <c r="BG80" i="4"/>
  <c r="BG81" i="4"/>
  <c r="BG85" i="4"/>
  <c r="BG35" i="4"/>
  <c r="D311" i="79" s="1"/>
  <c r="BG24" i="4"/>
  <c r="D240" i="79" s="1"/>
  <c r="BG32" i="4"/>
  <c r="D308" i="79" s="1"/>
  <c r="BG40" i="4"/>
  <c r="D1178" i="79" s="1"/>
  <c r="BG48" i="4"/>
  <c r="BG59" i="4"/>
  <c r="BG25" i="4"/>
  <c r="D299" i="79" s="1"/>
  <c r="BG33" i="4"/>
  <c r="D309" i="79" s="1"/>
  <c r="BG41" i="4"/>
  <c r="D1179" i="79" s="1"/>
  <c r="BG49" i="4"/>
  <c r="BG87" i="4"/>
  <c r="BG89" i="4"/>
  <c r="BG91" i="4"/>
  <c r="BG93" i="4"/>
  <c r="BG52" i="4"/>
  <c r="BG60" i="4"/>
  <c r="BG70" i="4"/>
  <c r="BG86" i="4"/>
  <c r="BG78" i="4"/>
  <c r="BF19" i="4"/>
  <c r="E14" i="79" s="1"/>
  <c r="BF51" i="4"/>
  <c r="BF31" i="4"/>
  <c r="E307" i="79" s="1"/>
  <c r="BF39" i="4"/>
  <c r="E1177" i="79" s="1"/>
  <c r="BF18" i="4"/>
  <c r="E13" i="79" s="1"/>
  <c r="BF22" i="4"/>
  <c r="E238" i="79" s="1"/>
  <c r="BF17" i="4"/>
  <c r="E12" i="79" s="1"/>
  <c r="BF21" i="4"/>
  <c r="E237" i="79" s="1"/>
  <c r="BF47" i="4"/>
  <c r="BF29" i="4"/>
  <c r="E305" i="79" s="1"/>
  <c r="BF37" i="4"/>
  <c r="E313" i="79" s="1"/>
  <c r="BF45" i="4"/>
  <c r="E1193" i="79" s="1"/>
  <c r="BF69" i="4"/>
  <c r="BF73" i="4"/>
  <c r="BF77" i="4"/>
  <c r="BF68" i="4"/>
  <c r="BF76" i="4"/>
  <c r="BF88" i="4"/>
  <c r="BF75" i="4"/>
  <c r="BF79" i="4"/>
  <c r="BF54" i="4"/>
  <c r="BF62" i="4"/>
  <c r="BF84" i="4"/>
  <c r="BF71" i="4"/>
  <c r="BF56" i="4"/>
  <c r="BF64" i="4"/>
  <c r="BF82" i="4"/>
  <c r="BF90" i="4"/>
  <c r="BF92" i="4"/>
  <c r="BF74" i="4"/>
  <c r="BF26" i="4"/>
  <c r="E300" i="79" s="1"/>
  <c r="BF30" i="4"/>
  <c r="E306" i="79" s="1"/>
  <c r="BF34" i="4"/>
  <c r="E310" i="79" s="1"/>
  <c r="BF65" i="4"/>
  <c r="BF20" i="4"/>
  <c r="E15" i="79" s="1"/>
  <c r="BF38" i="4"/>
  <c r="E1176" i="79" s="1"/>
  <c r="BF42" i="4"/>
  <c r="E1183" i="79" s="1"/>
  <c r="BF46" i="4"/>
  <c r="E1194" i="79" s="1"/>
  <c r="BF53" i="4"/>
  <c r="BF57" i="4"/>
  <c r="BF61" i="4"/>
  <c r="BF27" i="4"/>
  <c r="E301" i="79" s="1"/>
  <c r="BF35" i="4"/>
  <c r="E311" i="79" s="1"/>
  <c r="BF43" i="4"/>
  <c r="E1184" i="79" s="1"/>
  <c r="BF24" i="4"/>
  <c r="E240" i="79" s="1"/>
  <c r="BF28" i="4"/>
  <c r="E302" i="79" s="1"/>
  <c r="BF32" i="4"/>
  <c r="E308" i="79" s="1"/>
  <c r="BF36" i="4"/>
  <c r="E312" i="79" s="1"/>
  <c r="BF40" i="4"/>
  <c r="E1178" i="79" s="1"/>
  <c r="BF44" i="4"/>
  <c r="E1192" i="79" s="1"/>
  <c r="BF48" i="4"/>
  <c r="BF55" i="4"/>
  <c r="BF59" i="4"/>
  <c r="BF63" i="4"/>
  <c r="BF67" i="4"/>
  <c r="BF50" i="4"/>
  <c r="BF58" i="4"/>
  <c r="BF87" i="4"/>
  <c r="BF89" i="4"/>
  <c r="BF91" i="4"/>
  <c r="BF93" i="4"/>
  <c r="BF52" i="4"/>
  <c r="BF60" i="4"/>
  <c r="BF66" i="4"/>
  <c r="BF80" i="4"/>
  <c r="BF23" i="4"/>
  <c r="E239" i="79" s="1"/>
  <c r="BF25" i="4"/>
  <c r="E299" i="79" s="1"/>
  <c r="BF33" i="4"/>
  <c r="E309" i="79" s="1"/>
  <c r="BF41" i="4"/>
  <c r="E1179" i="79" s="1"/>
  <c r="BF49" i="4"/>
  <c r="BF72" i="4"/>
  <c r="BF83" i="4"/>
  <c r="BF81" i="4"/>
  <c r="BF85" i="4"/>
  <c r="BF70" i="4"/>
  <c r="BF78" i="4"/>
  <c r="BF86" i="4"/>
  <c r="BH86" i="4"/>
  <c r="C381" i="78" s="1"/>
  <c r="BQ86" i="4"/>
  <c r="BR86" i="4" s="1"/>
  <c r="BS86" i="4" s="1"/>
  <c r="BT86" i="4" s="1"/>
  <c r="BH70" i="4"/>
  <c r="C224" i="78" s="1"/>
  <c r="BQ70" i="4"/>
  <c r="BR70" i="4" s="1"/>
  <c r="BS70" i="4" s="1"/>
  <c r="BT70" i="4" s="1"/>
  <c r="BH81" i="4"/>
  <c r="C349" i="78" s="1"/>
  <c r="BQ81" i="4"/>
  <c r="BR81" i="4" s="1"/>
  <c r="BS81" i="4" s="1"/>
  <c r="BT81" i="4" s="1"/>
  <c r="BH66" i="4"/>
  <c r="C204" i="78" s="1"/>
  <c r="BQ66" i="4"/>
  <c r="BR66" i="4" s="1"/>
  <c r="BS66" i="4" s="1"/>
  <c r="BT66" i="4" s="1"/>
  <c r="BH52" i="4"/>
  <c r="C149" i="78" s="1"/>
  <c r="BQ52" i="4"/>
  <c r="BH91" i="4"/>
  <c r="C411" i="78" s="1"/>
  <c r="C34" i="82" s="1"/>
  <c r="BQ91" i="4"/>
  <c r="BR91" i="4" s="1"/>
  <c r="BS91" i="4" s="1"/>
  <c r="BT91" i="4" s="1"/>
  <c r="BH87" i="4"/>
  <c r="C382" i="78" s="1"/>
  <c r="BQ87" i="4"/>
  <c r="BR87" i="4" s="1"/>
  <c r="BS87" i="4" s="1"/>
  <c r="BT87" i="4" s="1"/>
  <c r="BQ41" i="4"/>
  <c r="BH41" i="4"/>
  <c r="K1179" i="79" s="1"/>
  <c r="BQ25" i="4"/>
  <c r="BH25" i="4"/>
  <c r="K299" i="79" s="1"/>
  <c r="BH23" i="4"/>
  <c r="K239" i="79" s="1"/>
  <c r="BQ23" i="4"/>
  <c r="BH80" i="4"/>
  <c r="C312" i="78" s="1"/>
  <c r="BQ80" i="4"/>
  <c r="BR80" i="4" s="1"/>
  <c r="BS80" i="4" s="1"/>
  <c r="BT80" i="4" s="1"/>
  <c r="BH58" i="4"/>
  <c r="C164" i="78" s="1"/>
  <c r="BQ58" i="4"/>
  <c r="BR58" i="4" s="1"/>
  <c r="BS58" i="4" s="1"/>
  <c r="BT58" i="4" s="1"/>
  <c r="BH59" i="4"/>
  <c r="C165" i="78" s="1"/>
  <c r="BQ59" i="4"/>
  <c r="BR59" i="4" s="1"/>
  <c r="BS59" i="4" s="1"/>
  <c r="BT59" i="4" s="1"/>
  <c r="BH48" i="4"/>
  <c r="C33" i="78" s="1"/>
  <c r="BQ48" i="4"/>
  <c r="BR48" i="4" s="1"/>
  <c r="BS48" i="4" s="1"/>
  <c r="BT48" i="4" s="1"/>
  <c r="BQ40" i="4"/>
  <c r="BR40" i="4" s="1"/>
  <c r="BS40" i="4" s="1"/>
  <c r="BT40" i="4" s="1"/>
  <c r="BH40" i="4"/>
  <c r="K1178" i="79" s="1"/>
  <c r="BQ32" i="4"/>
  <c r="BR32" i="4" s="1"/>
  <c r="BS32" i="4" s="1"/>
  <c r="BT32" i="4" s="1"/>
  <c r="BH32" i="4"/>
  <c r="K308" i="79" s="1"/>
  <c r="BQ24" i="4"/>
  <c r="BR24" i="4" s="1"/>
  <c r="BS24" i="4" s="1"/>
  <c r="BT24" i="4" s="1"/>
  <c r="BH24" i="4"/>
  <c r="K240" i="79" s="1"/>
  <c r="BQ35" i="4"/>
  <c r="BH35" i="4"/>
  <c r="K311" i="79" s="1"/>
  <c r="BH61" i="4"/>
  <c r="C189" i="78" s="1"/>
  <c r="BQ61" i="4"/>
  <c r="BR61" i="4" s="1"/>
  <c r="BS61" i="4" s="1"/>
  <c r="BT61" i="4" s="1"/>
  <c r="BH53" i="4"/>
  <c r="C150" i="78" s="1"/>
  <c r="BQ53" i="4"/>
  <c r="BR53" i="4" s="1"/>
  <c r="BS53" i="4" s="1"/>
  <c r="BT53" i="4" s="1"/>
  <c r="BQ42" i="4"/>
  <c r="BR42" i="4" s="1"/>
  <c r="BS42" i="4" s="1"/>
  <c r="BT42" i="4" s="1"/>
  <c r="BH42" i="4"/>
  <c r="K1183" i="79" s="1"/>
  <c r="BH64" i="4"/>
  <c r="C195" i="78" s="1"/>
  <c r="BQ64" i="4"/>
  <c r="BR64" i="4" s="1"/>
  <c r="BS64" i="4" s="1"/>
  <c r="BT64" i="4" s="1"/>
  <c r="BQ65" i="4"/>
  <c r="BR65" i="4" s="1"/>
  <c r="BS65" i="4" s="1"/>
  <c r="BT65" i="4" s="1"/>
  <c r="BH65" i="4"/>
  <c r="C196" i="78" s="1"/>
  <c r="BQ30" i="4"/>
  <c r="BR30" i="4" s="1"/>
  <c r="BS30" i="4" s="1"/>
  <c r="BT30" i="4" s="1"/>
  <c r="BH30" i="4"/>
  <c r="K306" i="79" s="1"/>
  <c r="BH82" i="4"/>
  <c r="C352" i="78" s="1"/>
  <c r="BQ82" i="4"/>
  <c r="BR82" i="4" s="1"/>
  <c r="BS82" i="4" s="1"/>
  <c r="BT82" i="4" s="1"/>
  <c r="BH71" i="4"/>
  <c r="C255" i="78" s="1"/>
  <c r="BQ71" i="4"/>
  <c r="BR71" i="4" s="1"/>
  <c r="BS71" i="4" s="1"/>
  <c r="BT71" i="4" s="1"/>
  <c r="BH90" i="4"/>
  <c r="C397" i="78" s="1"/>
  <c r="BQ90" i="4"/>
  <c r="BR90" i="4" s="1"/>
  <c r="BS90" i="4" s="1"/>
  <c r="BT90" i="4" s="1"/>
  <c r="BH84" i="4"/>
  <c r="C377" i="78" s="1"/>
  <c r="BQ84" i="4"/>
  <c r="BR84" i="4" s="1"/>
  <c r="BS84" i="4" s="1"/>
  <c r="BT84" i="4" s="1"/>
  <c r="BH54" i="4"/>
  <c r="C151" i="78" s="1"/>
  <c r="BQ54" i="4"/>
  <c r="BH75" i="4"/>
  <c r="C284" i="78" s="1"/>
  <c r="BQ75" i="4"/>
  <c r="BR75" i="4" s="1"/>
  <c r="BS75" i="4" s="1"/>
  <c r="BT75" i="4" s="1"/>
  <c r="BH76" i="4"/>
  <c r="C285" i="78" s="1"/>
  <c r="BQ76" i="4"/>
  <c r="BR76" i="4" s="1"/>
  <c r="BS76" i="4" s="1"/>
  <c r="BT76" i="4" s="1"/>
  <c r="BH77" i="4"/>
  <c r="C303" i="78" s="1"/>
  <c r="BQ77" i="4"/>
  <c r="BR77" i="4" s="1"/>
  <c r="BS77" i="4" s="1"/>
  <c r="BT77" i="4" s="1"/>
  <c r="BH69" i="4"/>
  <c r="C223" i="78" s="1"/>
  <c r="BQ69" i="4"/>
  <c r="BR69" i="4" s="1"/>
  <c r="BS69" i="4" s="1"/>
  <c r="BT69" i="4" s="1"/>
  <c r="BQ37" i="4"/>
  <c r="BR37" i="4" s="1"/>
  <c r="BS37" i="4" s="1"/>
  <c r="BT37" i="4" s="1"/>
  <c r="BH37" i="4"/>
  <c r="K313" i="79" s="1"/>
  <c r="BQ22" i="4"/>
  <c r="BR22" i="4" s="1"/>
  <c r="BS22" i="4" s="1"/>
  <c r="BT22" i="4" s="1"/>
  <c r="BH22" i="4"/>
  <c r="K238" i="79" s="1"/>
  <c r="BQ17" i="4"/>
  <c r="BR17" i="4" s="1"/>
  <c r="BS17" i="4" s="1"/>
  <c r="BT17" i="4" s="1"/>
  <c r="BH17" i="4"/>
  <c r="K12" i="79" s="1"/>
  <c r="BH39" i="4"/>
  <c r="K1177" i="79" s="1"/>
  <c r="BQ39" i="4"/>
  <c r="BQ19" i="4"/>
  <c r="BH19" i="4"/>
  <c r="K14" i="79" s="1"/>
  <c r="BH18" i="4"/>
  <c r="K13" i="79" s="1"/>
  <c r="BQ18" i="4"/>
  <c r="BR18" i="4" s="1"/>
  <c r="BS18" i="4" s="1"/>
  <c r="BT18" i="4" s="1"/>
  <c r="BI78" i="4"/>
  <c r="BI80" i="4"/>
  <c r="BI60" i="4"/>
  <c r="BI93" i="4"/>
  <c r="BI89" i="4"/>
  <c r="BI58" i="4"/>
  <c r="BI59" i="4"/>
  <c r="BI40" i="4"/>
  <c r="J1178" i="79" s="1"/>
  <c r="BI24" i="4"/>
  <c r="J240" i="79" s="1"/>
  <c r="BI85" i="4"/>
  <c r="BI83" i="4"/>
  <c r="BI49" i="4"/>
  <c r="BI33" i="4"/>
  <c r="J309" i="79" s="1"/>
  <c r="BI63" i="4"/>
  <c r="BI44" i="4"/>
  <c r="J1192" i="79" s="1"/>
  <c r="BI28" i="4"/>
  <c r="J302" i="79" s="1"/>
  <c r="BI27" i="4"/>
  <c r="J301" i="79" s="1"/>
  <c r="BI67" i="4"/>
  <c r="BI82" i="4"/>
  <c r="BI57" i="4"/>
  <c r="BI46" i="4"/>
  <c r="J1194" i="79" s="1"/>
  <c r="BI38" i="4"/>
  <c r="J1176" i="79" s="1"/>
  <c r="BI56" i="4"/>
  <c r="BI84" i="4"/>
  <c r="BI30" i="4"/>
  <c r="J306" i="79" s="1"/>
  <c r="BI20" i="4"/>
  <c r="J15" i="79" s="1"/>
  <c r="BI92" i="4"/>
  <c r="BI88" i="4"/>
  <c r="BI68" i="4"/>
  <c r="BI73" i="4"/>
  <c r="BI79" i="4"/>
  <c r="BI54" i="4"/>
  <c r="BI17" i="4"/>
  <c r="J12" i="79" s="1"/>
  <c r="BI45" i="4"/>
  <c r="J1193" i="79" s="1"/>
  <c r="BI29" i="4"/>
  <c r="J305" i="79" s="1"/>
  <c r="BI47" i="4"/>
  <c r="BI31" i="4"/>
  <c r="J307" i="79" s="1"/>
  <c r="BI19" i="4"/>
  <c r="J14" i="79" s="1"/>
  <c r="BR23" i="4"/>
  <c r="BS23" i="4" s="1"/>
  <c r="BT23" i="4" s="1"/>
  <c r="BJ86" i="4"/>
  <c r="D381" i="78" s="1"/>
  <c r="BJ70" i="4"/>
  <c r="D224" i="78" s="1"/>
  <c r="BJ81" i="4"/>
  <c r="D349" i="78" s="1"/>
  <c r="BJ72" i="4"/>
  <c r="D257" i="78" s="1"/>
  <c r="BJ67" i="4"/>
  <c r="D205" i="78" s="1"/>
  <c r="BJ66" i="4"/>
  <c r="BJ52" i="4"/>
  <c r="D149" i="78" s="1"/>
  <c r="BJ91" i="4"/>
  <c r="D411" i="78" s="1"/>
  <c r="D34" i="82" s="1"/>
  <c r="BJ87" i="4"/>
  <c r="D382" i="78" s="1"/>
  <c r="BJ41" i="4"/>
  <c r="I1179" i="79" s="1"/>
  <c r="BJ25" i="4"/>
  <c r="I299" i="79" s="1"/>
  <c r="BJ63" i="4"/>
  <c r="D193" i="78" s="1"/>
  <c r="BJ55" i="4"/>
  <c r="D153" i="78" s="1"/>
  <c r="BJ44" i="4"/>
  <c r="I1192" i="79" s="1"/>
  <c r="BJ36" i="4"/>
  <c r="I312" i="79" s="1"/>
  <c r="BJ28" i="4"/>
  <c r="I302" i="79" s="1"/>
  <c r="BJ23" i="4"/>
  <c r="I239" i="79" s="1"/>
  <c r="BJ35" i="4"/>
  <c r="I311" i="79" s="1"/>
  <c r="BJ65" i="4"/>
  <c r="D196" i="78" s="1"/>
  <c r="BJ57" i="4"/>
  <c r="D156" i="78" s="1"/>
  <c r="BJ46" i="4"/>
  <c r="I1194" i="79" s="1"/>
  <c r="BJ38" i="4"/>
  <c r="I1176" i="79" s="1"/>
  <c r="BJ34" i="4"/>
  <c r="I310" i="79" s="1"/>
  <c r="BJ26" i="4"/>
  <c r="I300" i="79" s="1"/>
  <c r="BJ92" i="4"/>
  <c r="D412" i="78" s="1"/>
  <c r="D35" i="82" s="1"/>
  <c r="BJ82" i="4"/>
  <c r="D352" i="78" s="1"/>
  <c r="BJ64" i="4"/>
  <c r="BJ71" i="4"/>
  <c r="D255" i="78" s="1"/>
  <c r="BJ88" i="4"/>
  <c r="D384" i="78" s="1"/>
  <c r="BJ68" i="4"/>
  <c r="D206" i="78" s="1"/>
  <c r="BJ54" i="4"/>
  <c r="D151" i="78" s="1"/>
  <c r="BJ73" i="4"/>
  <c r="D269" i="78" s="1"/>
  <c r="BJ79" i="4"/>
  <c r="D311" i="78" s="1"/>
  <c r="BJ45" i="4"/>
  <c r="I1193" i="79" s="1"/>
  <c r="BJ29" i="4"/>
  <c r="I305" i="79" s="1"/>
  <c r="BJ47" i="4"/>
  <c r="D15" i="78" s="1"/>
  <c r="BJ18" i="4"/>
  <c r="I13" i="79" s="1"/>
  <c r="BJ31" i="4"/>
  <c r="I307" i="79" s="1"/>
  <c r="BJ19" i="4"/>
  <c r="I14" i="79" s="1"/>
  <c r="BH78" i="4"/>
  <c r="C310" i="78" s="1"/>
  <c r="BQ78" i="4"/>
  <c r="BR78" i="4" s="1"/>
  <c r="BS78" i="4" s="1"/>
  <c r="BT78" i="4" s="1"/>
  <c r="BH85" i="4"/>
  <c r="C380" i="78" s="1"/>
  <c r="BQ85" i="4"/>
  <c r="BR85" i="4" s="1"/>
  <c r="BS85" i="4" s="1"/>
  <c r="BT85" i="4" s="1"/>
  <c r="BH83" i="4"/>
  <c r="C357" i="78" s="1"/>
  <c r="BQ83" i="4"/>
  <c r="BR83" i="4" s="1"/>
  <c r="BS83" i="4" s="1"/>
  <c r="BT83" i="4" s="1"/>
  <c r="BH60" i="4"/>
  <c r="C188" i="78" s="1"/>
  <c r="BQ60" i="4"/>
  <c r="BR60" i="4" s="1"/>
  <c r="BS60" i="4" s="1"/>
  <c r="BT60" i="4" s="1"/>
  <c r="BH93" i="4"/>
  <c r="BQ93" i="4"/>
  <c r="BR93" i="4" s="1"/>
  <c r="BS93" i="4" s="1"/>
  <c r="BT93" i="4" s="1"/>
  <c r="BH89" i="4"/>
  <c r="C388" i="78" s="1"/>
  <c r="BQ89" i="4"/>
  <c r="BR89" i="4" s="1"/>
  <c r="BS89" i="4" s="1"/>
  <c r="BT89" i="4" s="1"/>
  <c r="BQ49" i="4"/>
  <c r="BR49" i="4" s="1"/>
  <c r="BS49" i="4" s="1"/>
  <c r="BT49" i="4" s="1"/>
  <c r="BH49" i="4"/>
  <c r="C37" i="78" s="1"/>
  <c r="BQ33" i="4"/>
  <c r="BR33" i="4" s="1"/>
  <c r="BS33" i="4" s="1"/>
  <c r="BT33" i="4" s="1"/>
  <c r="BH33" i="4"/>
  <c r="K309" i="79" s="1"/>
  <c r="BH63" i="4"/>
  <c r="C193" i="78" s="1"/>
  <c r="BQ63" i="4"/>
  <c r="BR63" i="4" s="1"/>
  <c r="BS63" i="4" s="1"/>
  <c r="BT63" i="4" s="1"/>
  <c r="BQ67" i="4"/>
  <c r="BR67" i="4" s="1"/>
  <c r="BS67" i="4" s="1"/>
  <c r="BT67" i="4" s="1"/>
  <c r="BH67" i="4"/>
  <c r="C205" i="78" s="1"/>
  <c r="BQ72" i="4"/>
  <c r="BR72" i="4" s="1"/>
  <c r="BS72" i="4" s="1"/>
  <c r="BT72" i="4" s="1"/>
  <c r="BH72" i="4"/>
  <c r="BH50" i="4"/>
  <c r="C144" i="78" s="1"/>
  <c r="BQ50" i="4"/>
  <c r="BR50" i="4" s="1"/>
  <c r="BS50" i="4" s="1"/>
  <c r="BT50" i="4" s="1"/>
  <c r="BH55" i="4"/>
  <c r="C153" i="78" s="1"/>
  <c r="BQ55" i="4"/>
  <c r="BR55" i="4" s="1"/>
  <c r="BS55" i="4" s="1"/>
  <c r="BT55" i="4" s="1"/>
  <c r="BQ44" i="4"/>
  <c r="BR44" i="4" s="1"/>
  <c r="BS44" i="4" s="1"/>
  <c r="BT44" i="4" s="1"/>
  <c r="BH44" i="4"/>
  <c r="BQ36" i="4"/>
  <c r="BR36" i="4" s="1"/>
  <c r="BS36" i="4" s="1"/>
  <c r="BT36" i="4" s="1"/>
  <c r="BH36" i="4"/>
  <c r="K312" i="79" s="1"/>
  <c r="BQ28" i="4"/>
  <c r="BR28" i="4" s="1"/>
  <c r="BS28" i="4" s="1"/>
  <c r="BT28" i="4" s="1"/>
  <c r="BH28" i="4"/>
  <c r="K302" i="79" s="1"/>
  <c r="BQ43" i="4"/>
  <c r="BR43" i="4" s="1"/>
  <c r="BS43" i="4" s="1"/>
  <c r="BT43" i="4" s="1"/>
  <c r="BH43" i="4"/>
  <c r="K1184" i="79" s="1"/>
  <c r="BQ27" i="4"/>
  <c r="BR27" i="4" s="1"/>
  <c r="BS27" i="4" s="1"/>
  <c r="BT27" i="4" s="1"/>
  <c r="BH27" i="4"/>
  <c r="K301" i="79" s="1"/>
  <c r="BH57" i="4"/>
  <c r="C156" i="78" s="1"/>
  <c r="BQ57" i="4"/>
  <c r="BR57" i="4" s="1"/>
  <c r="BS57" i="4" s="1"/>
  <c r="BT57" i="4" s="1"/>
  <c r="BQ46" i="4"/>
  <c r="BR46" i="4" s="1"/>
  <c r="BS46" i="4" s="1"/>
  <c r="BT46" i="4" s="1"/>
  <c r="BH46" i="4"/>
  <c r="BQ38" i="4"/>
  <c r="BR38" i="4" s="1"/>
  <c r="BS38" i="4" s="1"/>
  <c r="BT38" i="4" s="1"/>
  <c r="BH38" i="4"/>
  <c r="BH56" i="4"/>
  <c r="C155" i="78" s="1"/>
  <c r="BQ56" i="4"/>
  <c r="BR56" i="4" s="1"/>
  <c r="BS56" i="4" s="1"/>
  <c r="BT56" i="4" s="1"/>
  <c r="BQ34" i="4"/>
  <c r="BR34" i="4" s="1"/>
  <c r="BS34" i="4" s="1"/>
  <c r="BT34" i="4" s="1"/>
  <c r="BH34" i="4"/>
  <c r="K310" i="79" s="1"/>
  <c r="BQ26" i="4"/>
  <c r="BR26" i="4" s="1"/>
  <c r="BS26" i="4" s="1"/>
  <c r="BT26" i="4" s="1"/>
  <c r="BH26" i="4"/>
  <c r="K300" i="79" s="1"/>
  <c r="BQ74" i="4"/>
  <c r="BR74" i="4" s="1"/>
  <c r="BS74" i="4" s="1"/>
  <c r="BT74" i="4" s="1"/>
  <c r="BH74" i="4"/>
  <c r="C270" i="78" s="1"/>
  <c r="BH92" i="4"/>
  <c r="C412" i="78" s="1"/>
  <c r="C35" i="82" s="1"/>
  <c r="BQ92" i="4"/>
  <c r="BR92" i="4" s="1"/>
  <c r="BS92" i="4" s="1"/>
  <c r="BT92" i="4" s="1"/>
  <c r="BH20" i="4"/>
  <c r="K15" i="79" s="1"/>
  <c r="BQ20" i="4"/>
  <c r="BR20" i="4" s="1"/>
  <c r="BS20" i="4" s="1"/>
  <c r="BT20" i="4" s="1"/>
  <c r="BH62" i="4"/>
  <c r="C190" i="78" s="1"/>
  <c r="BQ62" i="4"/>
  <c r="BR62" i="4" s="1"/>
  <c r="BS62" i="4" s="1"/>
  <c r="BT62" i="4" s="1"/>
  <c r="BH79" i="4"/>
  <c r="C311" i="78" s="1"/>
  <c r="BQ79" i="4"/>
  <c r="BR79" i="4" s="1"/>
  <c r="BS79" i="4" s="1"/>
  <c r="BT79" i="4" s="1"/>
  <c r="BH88" i="4"/>
  <c r="C384" i="78" s="1"/>
  <c r="BQ88" i="4"/>
  <c r="BR88" i="4" s="1"/>
  <c r="BS88" i="4" s="1"/>
  <c r="BT88" i="4" s="1"/>
  <c r="BH68" i="4"/>
  <c r="C206" i="78" s="1"/>
  <c r="BQ68" i="4"/>
  <c r="BR68" i="4" s="1"/>
  <c r="BS68" i="4" s="1"/>
  <c r="BT68" i="4" s="1"/>
  <c r="BH73" i="4"/>
  <c r="C269" i="78" s="1"/>
  <c r="BQ73" i="4"/>
  <c r="BR73" i="4" s="1"/>
  <c r="BS73" i="4" s="1"/>
  <c r="BT73" i="4" s="1"/>
  <c r="BQ45" i="4"/>
  <c r="BR45" i="4" s="1"/>
  <c r="BS45" i="4" s="1"/>
  <c r="BT45" i="4" s="1"/>
  <c r="BH45" i="4"/>
  <c r="BQ29" i="4"/>
  <c r="BR29" i="4" s="1"/>
  <c r="BS29" i="4" s="1"/>
  <c r="BT29" i="4" s="1"/>
  <c r="BH29" i="4"/>
  <c r="K305" i="79" s="1"/>
  <c r="BQ21" i="4"/>
  <c r="BR21" i="4" s="1"/>
  <c r="BS21" i="4" s="1"/>
  <c r="BT21" i="4" s="1"/>
  <c r="BH21" i="4"/>
  <c r="K237" i="79" s="1"/>
  <c r="BQ47" i="4"/>
  <c r="BR47" i="4" s="1"/>
  <c r="BS47" i="4" s="1"/>
  <c r="BT47" i="4" s="1"/>
  <c r="BH47" i="4"/>
  <c r="C15" i="78" s="1"/>
  <c r="BH31" i="4"/>
  <c r="K307" i="79" s="1"/>
  <c r="BQ31" i="4"/>
  <c r="BR31" i="4" s="1"/>
  <c r="BS31" i="4" s="1"/>
  <c r="BT31" i="4" s="1"/>
  <c r="BH51" i="4"/>
  <c r="C148" i="78" s="1"/>
  <c r="BQ51" i="4"/>
  <c r="BR51" i="4" s="1"/>
  <c r="BS51" i="4" s="1"/>
  <c r="BT51" i="4" s="1"/>
  <c r="BI86" i="4"/>
  <c r="BI70" i="4"/>
  <c r="BI66" i="4"/>
  <c r="BI52" i="4"/>
  <c r="BI91" i="4"/>
  <c r="BI87" i="4"/>
  <c r="BI50" i="4"/>
  <c r="BI48" i="4"/>
  <c r="BI32" i="4"/>
  <c r="J308" i="79" s="1"/>
  <c r="BI35" i="4"/>
  <c r="J311" i="79" s="1"/>
  <c r="BI81" i="4"/>
  <c r="BI72" i="4"/>
  <c r="BI41" i="4"/>
  <c r="J1179" i="79" s="1"/>
  <c r="BI25" i="4"/>
  <c r="J299" i="79" s="1"/>
  <c r="BI55" i="4"/>
  <c r="BI36" i="4"/>
  <c r="J312" i="79" s="1"/>
  <c r="BI43" i="4"/>
  <c r="J1184" i="79" s="1"/>
  <c r="BI23" i="4"/>
  <c r="J239" i="79" s="1"/>
  <c r="BI65" i="4"/>
  <c r="BI61" i="4"/>
  <c r="BI53" i="4"/>
  <c r="BI42" i="4"/>
  <c r="J1183" i="79" s="1"/>
  <c r="BI64" i="4"/>
  <c r="BI71" i="4"/>
  <c r="BI34" i="4"/>
  <c r="J310" i="79" s="1"/>
  <c r="BI26" i="4"/>
  <c r="J300" i="79" s="1"/>
  <c r="BI74" i="4"/>
  <c r="BI90" i="4"/>
  <c r="BI76" i="4"/>
  <c r="BI77" i="4"/>
  <c r="BI69" i="4"/>
  <c r="BI62" i="4"/>
  <c r="BI21" i="4"/>
  <c r="J237" i="79" s="1"/>
  <c r="BI75" i="4"/>
  <c r="BI37" i="4"/>
  <c r="J313" i="79" s="1"/>
  <c r="BI22" i="4"/>
  <c r="J238" i="79" s="1"/>
  <c r="BI39" i="4"/>
  <c r="J1177" i="79" s="1"/>
  <c r="BI51" i="4"/>
  <c r="BI18" i="4"/>
  <c r="J13" i="79" s="1"/>
  <c r="BR52" i="4"/>
  <c r="BS52" i="4" s="1"/>
  <c r="BT52" i="4" s="1"/>
  <c r="BR41" i="4"/>
  <c r="BS41" i="4" s="1"/>
  <c r="BT41" i="4" s="1"/>
  <c r="BR25" i="4"/>
  <c r="BS25" i="4" s="1"/>
  <c r="BT25" i="4" s="1"/>
  <c r="BR35" i="4"/>
  <c r="BS35" i="4" s="1"/>
  <c r="BT35" i="4" s="1"/>
  <c r="BR54" i="4"/>
  <c r="BS54" i="4" s="1"/>
  <c r="BT54" i="4" s="1"/>
  <c r="BR39" i="4"/>
  <c r="BS39" i="4" s="1"/>
  <c r="BT39" i="4" s="1"/>
  <c r="BR19" i="4"/>
  <c r="BS19" i="4" s="1"/>
  <c r="BT19" i="4" s="1"/>
  <c r="BJ78" i="4"/>
  <c r="D310" i="78" s="1"/>
  <c r="BJ85" i="4"/>
  <c r="D380" i="78" s="1"/>
  <c r="BJ83" i="4"/>
  <c r="D357" i="78" s="1"/>
  <c r="BJ58" i="4"/>
  <c r="BJ80" i="4"/>
  <c r="D312" i="78" s="1"/>
  <c r="BJ60" i="4"/>
  <c r="BJ93" i="4"/>
  <c r="BJ89" i="4"/>
  <c r="D388" i="78" s="1"/>
  <c r="BJ49" i="4"/>
  <c r="D37" i="78" s="1"/>
  <c r="BJ33" i="4"/>
  <c r="I309" i="79" s="1"/>
  <c r="BJ50" i="4"/>
  <c r="D144" i="78" s="1"/>
  <c r="BJ59" i="4"/>
  <c r="BJ48" i="4"/>
  <c r="D33" i="78" s="1"/>
  <c r="BJ40" i="4"/>
  <c r="I1178" i="79" s="1"/>
  <c r="BJ32" i="4"/>
  <c r="I308" i="79" s="1"/>
  <c r="BJ24" i="4"/>
  <c r="I240" i="79" s="1"/>
  <c r="BJ43" i="4"/>
  <c r="I1184" i="79" s="1"/>
  <c r="BJ27" i="4"/>
  <c r="I301" i="79" s="1"/>
  <c r="BJ61" i="4"/>
  <c r="BJ53" i="4"/>
  <c r="D150" i="78" s="1"/>
  <c r="BJ42" i="4"/>
  <c r="I1183" i="79" s="1"/>
  <c r="BJ84" i="4"/>
  <c r="D377" i="78" s="1"/>
  <c r="BJ30" i="4"/>
  <c r="I306" i="79" s="1"/>
  <c r="BJ20" i="4"/>
  <c r="I15" i="79" s="1"/>
  <c r="BJ90" i="4"/>
  <c r="D397" i="78" s="1"/>
  <c r="BJ74" i="4"/>
  <c r="D270" i="78" s="1"/>
  <c r="BJ56" i="4"/>
  <c r="D155" i="78" s="1"/>
  <c r="BJ17" i="4"/>
  <c r="I12" i="79" s="1"/>
  <c r="BJ76" i="4"/>
  <c r="D285" i="78" s="1"/>
  <c r="BJ62" i="4"/>
  <c r="BJ77" i="4"/>
  <c r="D303" i="78" s="1"/>
  <c r="BJ69" i="4"/>
  <c r="D223" i="78" s="1"/>
  <c r="BJ75" i="4"/>
  <c r="D284" i="78" s="1"/>
  <c r="BJ37" i="4"/>
  <c r="I313" i="79" s="1"/>
  <c r="BJ22" i="4"/>
  <c r="I238" i="79" s="1"/>
  <c r="BJ21" i="4"/>
  <c r="I237" i="79" s="1"/>
  <c r="BJ39" i="4"/>
  <c r="I1177" i="79" s="1"/>
  <c r="BJ51" i="4"/>
  <c r="D148" i="78" s="1"/>
  <c r="F1232" i="79"/>
  <c r="BO12" i="4"/>
  <c r="BO16" i="4"/>
  <c r="BO10" i="4"/>
  <c r="BO11" i="4"/>
  <c r="BO14" i="4"/>
  <c r="BO15" i="4"/>
  <c r="BO9" i="4"/>
  <c r="BO13" i="4"/>
  <c r="BQ13" i="4"/>
  <c r="BR13" i="4" s="1"/>
  <c r="BS13" i="4" s="1"/>
  <c r="BT13" i="4" s="1"/>
  <c r="BH13" i="4"/>
  <c r="K1190" i="79" s="1"/>
  <c r="BQ16" i="4"/>
  <c r="BR16" i="4" s="1"/>
  <c r="BS16" i="4" s="1"/>
  <c r="BT16" i="4" s="1"/>
  <c r="BH16" i="4"/>
  <c r="C398" i="78" s="1"/>
  <c r="BQ14" i="4"/>
  <c r="BR14" i="4" s="1"/>
  <c r="BS14" i="4" s="1"/>
  <c r="BT14" i="4" s="1"/>
  <c r="BH14" i="4"/>
  <c r="C162" i="78" s="1"/>
  <c r="BQ11" i="4"/>
  <c r="BR11" i="4" s="1"/>
  <c r="BS11" i="4" s="1"/>
  <c r="BT11" i="4" s="1"/>
  <c r="BH11" i="4"/>
  <c r="K298" i="79" s="1"/>
  <c r="BQ12" i="4"/>
  <c r="BR12" i="4" s="1"/>
  <c r="BS12" i="4" s="1"/>
  <c r="BT12" i="4" s="1"/>
  <c r="BH12" i="4"/>
  <c r="K304" i="79" s="1"/>
  <c r="BJ14" i="4"/>
  <c r="D162" i="78" s="1"/>
  <c r="BJ11" i="4"/>
  <c r="I298" i="79" s="1"/>
  <c r="BJ16" i="4"/>
  <c r="D398" i="78" s="1"/>
  <c r="BJ10" i="4"/>
  <c r="I236" i="79" s="1"/>
  <c r="BJ12" i="4"/>
  <c r="I304" i="79" s="1"/>
  <c r="BI14" i="4"/>
  <c r="BI11" i="4"/>
  <c r="J298" i="79" s="1"/>
  <c r="BI16" i="4"/>
  <c r="BI12" i="4"/>
  <c r="J304" i="79" s="1"/>
  <c r="BG9" i="4"/>
  <c r="D11" i="79" s="1"/>
  <c r="BG12" i="4"/>
  <c r="D304" i="79" s="1"/>
  <c r="BG16" i="4"/>
  <c r="BG11" i="4"/>
  <c r="D298" i="79" s="1"/>
  <c r="BG14" i="4"/>
  <c r="BG15" i="4"/>
  <c r="BG10" i="4"/>
  <c r="D236" i="79" s="1"/>
  <c r="BG13" i="4"/>
  <c r="D1190" i="79" s="1"/>
  <c r="BF9" i="4"/>
  <c r="E11" i="79" s="1"/>
  <c r="BF12" i="4"/>
  <c r="E304" i="79" s="1"/>
  <c r="BF10" i="4"/>
  <c r="E236" i="79" s="1"/>
  <c r="BF15" i="4"/>
  <c r="BF16" i="4"/>
  <c r="BF11" i="4"/>
  <c r="E298" i="79" s="1"/>
  <c r="BF14" i="4"/>
  <c r="BF13" i="4"/>
  <c r="E1190" i="79" s="1"/>
  <c r="BH15" i="4"/>
  <c r="C202" i="78" s="1"/>
  <c r="BQ15" i="4"/>
  <c r="BR15" i="4" s="1"/>
  <c r="BS15" i="4" s="1"/>
  <c r="BT15" i="4" s="1"/>
  <c r="BQ10" i="4"/>
  <c r="BR10" i="4" s="1"/>
  <c r="BS10" i="4" s="1"/>
  <c r="BT10" i="4" s="1"/>
  <c r="BH10" i="4"/>
  <c r="K236" i="79" s="1"/>
  <c r="BQ9" i="4"/>
  <c r="BR9" i="4" s="1"/>
  <c r="BS9" i="4" s="1"/>
  <c r="BT9" i="4" s="1"/>
  <c r="BH9" i="4"/>
  <c r="K11" i="79" s="1"/>
  <c r="BJ13" i="4"/>
  <c r="I1190" i="79" s="1"/>
  <c r="BJ15" i="4"/>
  <c r="D202" i="78" s="1"/>
  <c r="BJ9" i="4"/>
  <c r="I11" i="79" s="1"/>
  <c r="BI13" i="4"/>
  <c r="J1190" i="79" s="1"/>
  <c r="BI15" i="4"/>
  <c r="BI10" i="4"/>
  <c r="J236" i="79" s="1"/>
  <c r="BI9" i="4"/>
  <c r="J11" i="79" s="1"/>
  <c r="BO6" i="4"/>
  <c r="F717" i="79"/>
  <c r="F273" i="79"/>
  <c r="F1215" i="79"/>
  <c r="BF6" i="4"/>
  <c r="L315" i="79"/>
  <c r="L267" i="79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0" i="82" s="1"/>
  <c r="F296" i="79"/>
  <c r="F629" i="79"/>
  <c r="F255" i="79"/>
  <c r="F168" i="79"/>
  <c r="F1022" i="79"/>
  <c r="F693" i="79"/>
  <c r="F92" i="79"/>
  <c r="F743" i="79"/>
  <c r="F1165" i="79"/>
  <c r="BI6" i="4"/>
  <c r="L375" i="79"/>
  <c r="L275" i="79"/>
  <c r="L125" i="79"/>
  <c r="L30" i="79"/>
  <c r="L754" i="79"/>
  <c r="L733" i="79"/>
  <c r="L672" i="79"/>
  <c r="L589" i="79"/>
  <c r="L559" i="79"/>
  <c r="L536" i="79"/>
  <c r="L492" i="79"/>
  <c r="L473" i="79"/>
  <c r="L453" i="79"/>
  <c r="L276" i="79"/>
  <c r="L155" i="79"/>
  <c r="L121" i="79"/>
  <c r="L54" i="79"/>
  <c r="L23" i="79"/>
  <c r="L851" i="79"/>
  <c r="L838" i="79"/>
  <c r="L825" i="79"/>
  <c r="L808" i="79"/>
  <c r="L794" i="79"/>
  <c r="L785" i="79"/>
  <c r="L777" i="79"/>
  <c r="L763" i="79"/>
  <c r="L748" i="79"/>
  <c r="L727" i="79"/>
  <c r="L580" i="79"/>
  <c r="L1148" i="79"/>
  <c r="L791" i="79"/>
  <c r="L782" i="79"/>
  <c r="L774" i="79"/>
  <c r="L666" i="79"/>
  <c r="L586" i="79"/>
  <c r="L537" i="79"/>
  <c r="L493" i="79"/>
  <c r="L477" i="79"/>
  <c r="L462" i="79"/>
  <c r="L970" i="79"/>
  <c r="L16" i="79"/>
  <c r="L502" i="79"/>
  <c r="L486" i="79"/>
  <c r="L467" i="79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E163" i="78" l="1"/>
  <c r="E159" i="78"/>
  <c r="L238" i="79"/>
  <c r="BF7" i="4"/>
  <c r="D189" i="78"/>
  <c r="E189" i="78" s="1"/>
  <c r="D443" i="78"/>
  <c r="D413" i="78"/>
  <c r="D36" i="82" s="1"/>
  <c r="C443" i="78"/>
  <c r="C413" i="78"/>
  <c r="C36" i="82" s="1"/>
  <c r="D195" i="78"/>
  <c r="E195" i="78" s="1"/>
  <c r="D190" i="78"/>
  <c r="E190" i="78" s="1"/>
  <c r="D165" i="78"/>
  <c r="E165" i="78" s="1"/>
  <c r="D188" i="78"/>
  <c r="E188" i="78" s="1"/>
  <c r="D164" i="78"/>
  <c r="E164" i="78" s="1"/>
  <c r="K1193" i="79"/>
  <c r="L1193" i="79" s="1"/>
  <c r="K1176" i="79"/>
  <c r="L1176" i="79" s="1"/>
  <c r="K1194" i="79"/>
  <c r="L1194" i="79" s="1"/>
  <c r="K1192" i="79"/>
  <c r="L1192" i="79" s="1"/>
  <c r="C257" i="78"/>
  <c r="E257" i="78" s="1"/>
  <c r="D204" i="78"/>
  <c r="E204" i="78" s="1"/>
  <c r="E270" i="78"/>
  <c r="L1184" i="79"/>
  <c r="E206" i="78"/>
  <c r="E193" i="78"/>
  <c r="L1177" i="79"/>
  <c r="C240" i="78"/>
  <c r="C17" i="82" s="1"/>
  <c r="E284" i="78"/>
  <c r="C395" i="78"/>
  <c r="C27" i="82" s="1"/>
  <c r="E255" i="78"/>
  <c r="L304" i="79"/>
  <c r="C217" i="78"/>
  <c r="C15" i="82" s="1"/>
  <c r="L1190" i="79"/>
  <c r="E271" i="78"/>
  <c r="D374" i="78"/>
  <c r="D25" i="82" s="1"/>
  <c r="E357" i="78"/>
  <c r="E155" i="78"/>
  <c r="E205" i="78"/>
  <c r="E196" i="78"/>
  <c r="L1183" i="79"/>
  <c r="L1178" i="79"/>
  <c r="L1179" i="79"/>
  <c r="E358" i="78"/>
  <c r="E352" i="78"/>
  <c r="E349" i="78"/>
  <c r="J1232" i="79"/>
  <c r="I1232" i="79"/>
  <c r="E1232" i="79"/>
  <c r="D1232" i="79"/>
  <c r="E397" i="78"/>
  <c r="E228" i="78"/>
  <c r="E379" i="78"/>
  <c r="K1232" i="79"/>
  <c r="E156" i="78"/>
  <c r="E256" i="78"/>
  <c r="L266" i="79"/>
  <c r="L1173" i="79"/>
  <c r="E149" i="78"/>
  <c r="D307" i="78"/>
  <c r="D21" i="82" s="1"/>
  <c r="L698" i="79"/>
  <c r="BO7" i="4"/>
  <c r="D1215" i="79"/>
  <c r="D334" i="78"/>
  <c r="D22" i="82" s="1"/>
  <c r="E150" i="78"/>
  <c r="E19" i="78"/>
  <c r="E154" i="78"/>
  <c r="E313" i="78"/>
  <c r="E318" i="78"/>
  <c r="D25" i="78"/>
  <c r="D9" i="82" s="1"/>
  <c r="E142" i="78"/>
  <c r="E148" i="78"/>
  <c r="E151" i="78"/>
  <c r="E316" i="78"/>
  <c r="E382" i="78"/>
  <c r="E222" i="78"/>
  <c r="E18" i="78"/>
  <c r="E144" i="78"/>
  <c r="E153" i="78"/>
  <c r="E143" i="78"/>
  <c r="E315" i="78"/>
  <c r="E221" i="78"/>
  <c r="E226" i="78"/>
  <c r="E314" i="78"/>
  <c r="E317" i="78"/>
  <c r="E386" i="78"/>
  <c r="E147" i="78"/>
  <c r="E145" i="78"/>
  <c r="E717" i="79"/>
  <c r="L306" i="79"/>
  <c r="L695" i="79"/>
  <c r="K717" i="79"/>
  <c r="J717" i="79"/>
  <c r="J1215" i="79"/>
  <c r="I717" i="79"/>
  <c r="L258" i="79"/>
  <c r="L302" i="79"/>
  <c r="L307" i="79"/>
  <c r="L311" i="79"/>
  <c r="L316" i="79"/>
  <c r="L631" i="79"/>
  <c r="L697" i="79"/>
  <c r="L634" i="79"/>
  <c r="L635" i="79"/>
  <c r="L261" i="79"/>
  <c r="L269" i="79"/>
  <c r="L1024" i="79"/>
  <c r="L263" i="79"/>
  <c r="L303" i="79"/>
  <c r="L312" i="79"/>
  <c r="L632" i="79"/>
  <c r="L262" i="79"/>
  <c r="I273" i="79"/>
  <c r="L264" i="79"/>
  <c r="L265" i="79"/>
  <c r="L637" i="79"/>
  <c r="L270" i="79"/>
  <c r="L257" i="79"/>
  <c r="K273" i="79"/>
  <c r="L1170" i="79"/>
  <c r="L1174" i="79"/>
  <c r="L268" i="79"/>
  <c r="L1171" i="79"/>
  <c r="J273" i="79"/>
  <c r="I1215" i="79"/>
  <c r="F16" i="58" s="1"/>
  <c r="L259" i="79"/>
  <c r="L305" i="79"/>
  <c r="L309" i="79"/>
  <c r="L313" i="79"/>
  <c r="L318" i="79"/>
  <c r="L633" i="79"/>
  <c r="L699" i="79"/>
  <c r="L310" i="79"/>
  <c r="L319" i="79"/>
  <c r="L702" i="79"/>
  <c r="L723" i="79"/>
  <c r="L317" i="79"/>
  <c r="E1215" i="79"/>
  <c r="E273" i="79"/>
  <c r="D717" i="79"/>
  <c r="D273" i="79"/>
  <c r="L455" i="79"/>
  <c r="L466" i="79"/>
  <c r="L584" i="79"/>
  <c r="L734" i="79"/>
  <c r="L756" i="79"/>
  <c r="L781" i="79"/>
  <c r="L790" i="79"/>
  <c r="L799" i="79"/>
  <c r="L820" i="79"/>
  <c r="L834" i="79"/>
  <c r="L847" i="79"/>
  <c r="L859" i="79"/>
  <c r="L465" i="79"/>
  <c r="L484" i="79"/>
  <c r="L500" i="79"/>
  <c r="L544" i="79"/>
  <c r="L583" i="79"/>
  <c r="L656" i="79"/>
  <c r="L725" i="79"/>
  <c r="L747" i="79"/>
  <c r="L762" i="79"/>
  <c r="E247" i="78"/>
  <c r="E246" i="78"/>
  <c r="L1040" i="79"/>
  <c r="L1064" i="79"/>
  <c r="L1107" i="79"/>
  <c r="L1124" i="79"/>
  <c r="L1132" i="79"/>
  <c r="L1143" i="79"/>
  <c r="L1151" i="79"/>
  <c r="L1041" i="79"/>
  <c r="L1108" i="79"/>
  <c r="L1129" i="79"/>
  <c r="L1140" i="79"/>
  <c r="L1062" i="79"/>
  <c r="L1122" i="79"/>
  <c r="L478" i="79"/>
  <c r="L494" i="79"/>
  <c r="L43" i="79"/>
  <c r="L960" i="79"/>
  <c r="L1025" i="79"/>
  <c r="L1052" i="79"/>
  <c r="L1099" i="79"/>
  <c r="L1115" i="79"/>
  <c r="L1128" i="79"/>
  <c r="L1139" i="79"/>
  <c r="L1147" i="79"/>
  <c r="L1065" i="79"/>
  <c r="L485" i="79"/>
  <c r="L501" i="79"/>
  <c r="L545" i="79"/>
  <c r="L649" i="79"/>
  <c r="L764" i="79"/>
  <c r="L778" i="79"/>
  <c r="L786" i="79"/>
  <c r="L1125" i="79"/>
  <c r="L1136" i="79"/>
  <c r="L1144" i="79"/>
  <c r="L1033" i="79"/>
  <c r="L1106" i="79"/>
  <c r="L770" i="79"/>
  <c r="L15" i="79"/>
  <c r="L42" i="79"/>
  <c r="L68" i="79"/>
  <c r="L147" i="79"/>
  <c r="L223" i="79"/>
  <c r="L246" i="79"/>
  <c r="L285" i="79"/>
  <c r="L58" i="79"/>
  <c r="L237" i="79"/>
  <c r="L300" i="79"/>
  <c r="L542" i="79"/>
  <c r="L591" i="79"/>
  <c r="L663" i="79"/>
  <c r="L720" i="79"/>
  <c r="L932" i="79"/>
  <c r="L938" i="79"/>
  <c r="L950" i="79"/>
  <c r="L954" i="79"/>
  <c r="L958" i="79"/>
  <c r="L454" i="79"/>
  <c r="L908" i="79"/>
  <c r="L921" i="79"/>
  <c r="L988" i="79"/>
  <c r="L286" i="79"/>
  <c r="L369" i="79"/>
  <c r="L440" i="79"/>
  <c r="L905" i="79"/>
  <c r="L918" i="79"/>
  <c r="L926" i="79"/>
  <c r="L451" i="79"/>
  <c r="L463" i="79"/>
  <c r="L523" i="79"/>
  <c r="L288" i="79"/>
  <c r="L371" i="79"/>
  <c r="L445" i="79"/>
  <c r="L935" i="79"/>
  <c r="L948" i="79"/>
  <c r="L952" i="79"/>
  <c r="L956" i="79"/>
  <c r="L450" i="79"/>
  <c r="L995" i="79"/>
  <c r="L452" i="79"/>
  <c r="L456" i="79"/>
  <c r="L464" i="79"/>
  <c r="L468" i="79"/>
  <c r="L472" i="79"/>
  <c r="L479" i="79"/>
  <c r="L483" i="79"/>
  <c r="L487" i="79"/>
  <c r="L491" i="79"/>
  <c r="L495" i="79"/>
  <c r="L499" i="79"/>
  <c r="L503" i="79"/>
  <c r="L535" i="79"/>
  <c r="L539" i="79"/>
  <c r="L543" i="79"/>
  <c r="L553" i="79"/>
  <c r="L558" i="79"/>
  <c r="L588" i="79"/>
  <c r="L592" i="79"/>
  <c r="L653" i="79"/>
  <c r="L664" i="79"/>
  <c r="L669" i="79"/>
  <c r="L721" i="79"/>
  <c r="L767" i="79"/>
  <c r="L776" i="79"/>
  <c r="L780" i="79"/>
  <c r="L784" i="79"/>
  <c r="L789" i="79"/>
  <c r="L795" i="79"/>
  <c r="L800" i="79"/>
  <c r="L811" i="79"/>
  <c r="L821" i="79"/>
  <c r="L828" i="79"/>
  <c r="L835" i="79"/>
  <c r="L841" i="79"/>
  <c r="L848" i="79"/>
  <c r="L853" i="79"/>
  <c r="L861" i="79"/>
  <c r="L867" i="79"/>
  <c r="L892" i="79"/>
  <c r="L1127" i="79"/>
  <c r="L1131" i="79"/>
  <c r="L1138" i="79"/>
  <c r="L1002" i="79"/>
  <c r="L1051" i="79"/>
  <c r="L1098" i="79"/>
  <c r="L1114" i="79"/>
  <c r="L277" i="79"/>
  <c r="L308" i="79"/>
  <c r="L377" i="79"/>
  <c r="L766" i="79"/>
  <c r="L775" i="79"/>
  <c r="L854" i="79"/>
  <c r="L863" i="79"/>
  <c r="L280" i="79"/>
  <c r="L449" i="79"/>
  <c r="L301" i="79"/>
  <c r="L368" i="79"/>
  <c r="L376" i="79"/>
  <c r="L388" i="79"/>
  <c r="L282" i="79"/>
  <c r="L299" i="79"/>
  <c r="L366" i="79"/>
  <c r="L374" i="79"/>
  <c r="L385" i="79"/>
  <c r="L448" i="79"/>
  <c r="L284" i="79"/>
  <c r="L367" i="79"/>
  <c r="L386" i="79"/>
  <c r="L883" i="79"/>
  <c r="L896" i="79"/>
  <c r="L909" i="79"/>
  <c r="L922" i="79"/>
  <c r="L965" i="79"/>
  <c r="L973" i="79"/>
  <c r="L984" i="79"/>
  <c r="L994" i="79"/>
  <c r="L933" i="79"/>
  <c r="L941" i="79"/>
  <c r="L951" i="79"/>
  <c r="L955" i="79"/>
  <c r="L959" i="79"/>
  <c r="L1027" i="79"/>
  <c r="L1042" i="79"/>
  <c r="L1057" i="79"/>
  <c r="L1066" i="79"/>
  <c r="L1101" i="79"/>
  <c r="L1109" i="79"/>
  <c r="L1117" i="79"/>
  <c r="L1028" i="79"/>
  <c r="L1058" i="79"/>
  <c r="L1102" i="79"/>
  <c r="L1118" i="79"/>
  <c r="L557" i="79"/>
  <c r="L281" i="79"/>
  <c r="L365" i="79"/>
  <c r="L384" i="79"/>
  <c r="L279" i="79"/>
  <c r="L363" i="79"/>
  <c r="L381" i="79"/>
  <c r="L1123" i="79"/>
  <c r="L470" i="79"/>
  <c r="L481" i="79"/>
  <c r="L489" i="79"/>
  <c r="L497" i="79"/>
  <c r="L505" i="79"/>
  <c r="L541" i="79"/>
  <c r="L556" i="79"/>
  <c r="L590" i="79"/>
  <c r="L657" i="79"/>
  <c r="L719" i="79"/>
  <c r="L793" i="79"/>
  <c r="L798" i="79"/>
  <c r="L806" i="79"/>
  <c r="L815" i="79"/>
  <c r="L824" i="79"/>
  <c r="L833" i="79"/>
  <c r="L837" i="79"/>
  <c r="L846" i="79"/>
  <c r="L850" i="79"/>
  <c r="L858" i="79"/>
  <c r="L864" i="79"/>
  <c r="L869" i="79"/>
  <c r="L895" i="79"/>
  <c r="L865" i="79"/>
  <c r="L1030" i="79"/>
  <c r="L1060" i="79"/>
  <c r="L1104" i="79"/>
  <c r="L1120" i="79"/>
  <c r="L289" i="79"/>
  <c r="L364" i="79"/>
  <c r="L372" i="79"/>
  <c r="L383" i="79"/>
  <c r="L446" i="79"/>
  <c r="L278" i="79"/>
  <c r="L287" i="79"/>
  <c r="L362" i="79"/>
  <c r="L370" i="79"/>
  <c r="L380" i="79"/>
  <c r="L444" i="79"/>
  <c r="L868" i="79"/>
  <c r="L893" i="79"/>
  <c r="L471" i="79"/>
  <c r="L482" i="79"/>
  <c r="L490" i="79"/>
  <c r="L498" i="79"/>
  <c r="L538" i="79"/>
  <c r="L552" i="79"/>
  <c r="L587" i="79"/>
  <c r="L652" i="79"/>
  <c r="L668" i="79"/>
  <c r="L298" i="79"/>
  <c r="L373" i="79"/>
  <c r="L447" i="79"/>
  <c r="L966" i="79"/>
  <c r="L974" i="79"/>
  <c r="L1029" i="79"/>
  <c r="L1045" i="79"/>
  <c r="L1059" i="79"/>
  <c r="L1074" i="79"/>
  <c r="L1103" i="79"/>
  <c r="L1111" i="79"/>
  <c r="L1119" i="79"/>
  <c r="L1126" i="79"/>
  <c r="L1130" i="79"/>
  <c r="L1137" i="79"/>
  <c r="L1141" i="79"/>
  <c r="L1145" i="79"/>
  <c r="L1149" i="79"/>
  <c r="L1026" i="79"/>
  <c r="L1056" i="79"/>
  <c r="L1100" i="79"/>
  <c r="L1116" i="79"/>
  <c r="L899" i="79"/>
  <c r="L912" i="79"/>
  <c r="L925" i="79"/>
  <c r="L993" i="79"/>
  <c r="L1142" i="79"/>
  <c r="L1146" i="79"/>
  <c r="L1150" i="79"/>
  <c r="L582" i="79"/>
  <c r="L724" i="79"/>
  <c r="L732" i="79"/>
  <c r="L746" i="79"/>
  <c r="L751" i="79"/>
  <c r="L761" i="79"/>
  <c r="L779" i="79"/>
  <c r="L783" i="79"/>
  <c r="L787" i="79"/>
  <c r="L792" i="79"/>
  <c r="L796" i="79"/>
  <c r="L802" i="79"/>
  <c r="L812" i="79"/>
  <c r="L822" i="79"/>
  <c r="L832" i="79"/>
  <c r="L836" i="79"/>
  <c r="L845" i="79"/>
  <c r="L849" i="79"/>
  <c r="L1046" i="79"/>
  <c r="L1078" i="79"/>
  <c r="L1112" i="79"/>
  <c r="L461" i="79"/>
  <c r="L469" i="79"/>
  <c r="L480" i="79"/>
  <c r="L488" i="79"/>
  <c r="L496" i="79"/>
  <c r="L504" i="79"/>
  <c r="L540" i="79"/>
  <c r="L554" i="79"/>
  <c r="L581" i="79"/>
  <c r="L585" i="79"/>
  <c r="L647" i="79"/>
  <c r="L665" i="79"/>
  <c r="L722" i="79"/>
  <c r="L728" i="79"/>
  <c r="L745" i="79"/>
  <c r="L750" i="79"/>
  <c r="L757" i="79"/>
  <c r="L992" i="79"/>
  <c r="L928" i="79"/>
  <c r="L937" i="79"/>
  <c r="L949" i="79"/>
  <c r="L953" i="79"/>
  <c r="L957" i="79"/>
  <c r="L927" i="79"/>
  <c r="L998" i="79"/>
  <c r="L1032" i="79"/>
  <c r="L1050" i="79"/>
  <c r="L1061" i="79"/>
  <c r="L1082" i="79"/>
  <c r="L1105" i="79"/>
  <c r="L1113" i="79"/>
  <c r="L1121" i="79"/>
  <c r="L1044" i="79"/>
  <c r="L1069" i="79"/>
  <c r="L1110" i="79"/>
  <c r="L967" i="79"/>
  <c r="L979" i="79"/>
  <c r="L98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239" i="79"/>
  <c r="L11" i="79"/>
  <c r="L19" i="79"/>
  <c r="L32" i="79"/>
  <c r="L46" i="79"/>
  <c r="L59" i="79"/>
  <c r="L72" i="79"/>
  <c r="L126" i="79"/>
  <c r="L152" i="79"/>
  <c r="L221" i="79"/>
  <c r="L228" i="79"/>
  <c r="L242" i="79"/>
  <c r="L250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36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43" i="79"/>
  <c r="D296" i="79"/>
  <c r="E15" i="78"/>
  <c r="E336" i="78"/>
  <c r="E430" i="78"/>
  <c r="E103" i="78"/>
  <c r="E107" i="78"/>
  <c r="E113" i="78"/>
  <c r="E225" i="78"/>
  <c r="E231" i="78"/>
  <c r="C307" i="78"/>
  <c r="C21" i="82" s="1"/>
  <c r="E312" i="78"/>
  <c r="C31" i="78"/>
  <c r="C10" i="82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403" i="78"/>
  <c r="C28" i="82" s="1"/>
  <c r="E61" i="78"/>
  <c r="E59" i="78"/>
  <c r="E220" i="78"/>
  <c r="F218" i="79"/>
  <c r="E34" i="78"/>
  <c r="E62" i="78"/>
  <c r="E35" i="78"/>
  <c r="E70" i="78"/>
  <c r="E78" i="78"/>
  <c r="E86" i="78"/>
  <c r="E96" i="78"/>
  <c r="E104" i="78"/>
  <c r="E119" i="78"/>
  <c r="E232" i="78"/>
  <c r="E63" i="78"/>
  <c r="E99" i="78"/>
  <c r="E36" i="78"/>
  <c r="E94" i="78"/>
  <c r="E102" i="78"/>
  <c r="E112" i="78"/>
  <c r="E230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65" i="79"/>
  <c r="K743" i="79"/>
  <c r="F1166" i="79"/>
  <c r="J255" i="79"/>
  <c r="I255" i="79"/>
  <c r="F11" i="58" s="1"/>
  <c r="I168" i="79"/>
  <c r="E219" i="78"/>
  <c r="K1165" i="79"/>
  <c r="K296" i="79"/>
  <c r="J1165" i="79"/>
  <c r="K92" i="79"/>
  <c r="E10" i="58" s="1"/>
  <c r="D629" i="79"/>
  <c r="E1022" i="79"/>
  <c r="E693" i="79"/>
  <c r="E92" i="79"/>
  <c r="E629" i="79"/>
  <c r="I629" i="79"/>
  <c r="I92" i="79"/>
  <c r="F10" i="58" s="1"/>
  <c r="I693" i="79"/>
  <c r="I1022" i="79"/>
  <c r="J168" i="79"/>
  <c r="J743" i="79"/>
  <c r="J92" i="79"/>
  <c r="J693" i="79"/>
  <c r="K168" i="79"/>
  <c r="K255" i="79"/>
  <c r="E11" i="58" s="1"/>
  <c r="J629" i="79"/>
  <c r="J1022" i="79"/>
  <c r="J296" i="79"/>
  <c r="K629" i="79"/>
  <c r="K693" i="79"/>
  <c r="K1022" i="79"/>
  <c r="D1022" i="79"/>
  <c r="D693" i="79"/>
  <c r="D92" i="79"/>
  <c r="D743" i="79"/>
  <c r="D1165" i="79"/>
  <c r="D255" i="79"/>
  <c r="D168" i="79"/>
  <c r="E296" i="79"/>
  <c r="E743" i="79"/>
  <c r="E1165" i="79"/>
  <c r="E255" i="79"/>
  <c r="E168" i="79"/>
  <c r="I296" i="79"/>
  <c r="BG7" i="4"/>
  <c r="BH7" i="4"/>
  <c r="BI7" i="4"/>
  <c r="BQ7" i="4"/>
  <c r="BJ7" i="4"/>
  <c r="D54" i="57"/>
  <c r="C54" i="57"/>
  <c r="E12" i="58" l="1"/>
  <c r="F12" i="58"/>
  <c r="K1215" i="79"/>
  <c r="E16" i="58" s="1"/>
  <c r="D217" i="78"/>
  <c r="D15" i="82" s="1"/>
  <c r="C299" i="78"/>
  <c r="C18" i="82" s="1"/>
  <c r="E146" i="78"/>
  <c r="L1175" i="79"/>
  <c r="L1215" i="79" s="1"/>
  <c r="E187" i="78"/>
  <c r="L1219" i="79"/>
  <c r="L1232" i="79" s="1"/>
  <c r="E162" i="78"/>
  <c r="E202" i="78"/>
  <c r="C374" i="78"/>
  <c r="C25" i="82" s="1"/>
  <c r="E285" i="78"/>
  <c r="E362" i="78"/>
  <c r="E374" i="78" s="1"/>
  <c r="E399" i="78"/>
  <c r="D403" i="78"/>
  <c r="E383" i="78"/>
  <c r="E385" i="78"/>
  <c r="C440" i="78"/>
  <c r="E25" i="78"/>
  <c r="C334" i="78"/>
  <c r="C22" i="82" s="1"/>
  <c r="E376" i="78"/>
  <c r="E311" i="78"/>
  <c r="E97" i="78"/>
  <c r="L717" i="79"/>
  <c r="L273" i="79"/>
  <c r="D299" i="78"/>
  <c r="D18" i="82" s="1"/>
  <c r="E268" i="78"/>
  <c r="E43" i="78"/>
  <c r="L296" i="79"/>
  <c r="D240" i="78"/>
  <c r="D17" i="82" s="1"/>
  <c r="L693" i="79"/>
  <c r="L1165" i="79"/>
  <c r="L1022" i="79"/>
  <c r="L629" i="79"/>
  <c r="L743" i="79"/>
  <c r="L168" i="79"/>
  <c r="L92" i="79"/>
  <c r="L255" i="79"/>
  <c r="E227" i="78"/>
  <c r="E223" i="78"/>
  <c r="E229" i="78"/>
  <c r="E27" i="78"/>
  <c r="E31" i="78" s="1"/>
  <c r="D395" i="78"/>
  <c r="D27" i="82" s="1"/>
  <c r="I218" i="79"/>
  <c r="E398" i="78"/>
  <c r="E91" i="78"/>
  <c r="F1168" i="79"/>
  <c r="F1217" i="79" s="1"/>
  <c r="F1262" i="79" s="1"/>
  <c r="F1277" i="79" s="1"/>
  <c r="E411" i="78"/>
  <c r="E338" i="78"/>
  <c r="E310" i="78"/>
  <c r="D139" i="78"/>
  <c r="D12" i="82" s="1"/>
  <c r="C25" i="78"/>
  <c r="C9" i="82" s="1"/>
  <c r="E416" i="78"/>
  <c r="E427" i="78"/>
  <c r="E422" i="78"/>
  <c r="E418" i="78"/>
  <c r="E388" i="78"/>
  <c r="E415" i="78"/>
  <c r="E384" i="78"/>
  <c r="E339" i="78"/>
  <c r="E429" i="78"/>
  <c r="E425" i="78"/>
  <c r="E420" i="78"/>
  <c r="E413" i="78"/>
  <c r="E380" i="78"/>
  <c r="E412" i="78"/>
  <c r="E414" i="78"/>
  <c r="E337" i="78"/>
  <c r="E428" i="78"/>
  <c r="E424" i="78"/>
  <c r="E423" i="78"/>
  <c r="E419" i="78"/>
  <c r="E377" i="78"/>
  <c r="E381" i="78"/>
  <c r="E426" i="78"/>
  <c r="E387" i="78"/>
  <c r="E421" i="78"/>
  <c r="E417" i="78"/>
  <c r="E33" i="78"/>
  <c r="C345" i="78"/>
  <c r="C23" i="82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224" i="78"/>
  <c r="E269" i="78"/>
  <c r="E121" i="78"/>
  <c r="E106" i="78"/>
  <c r="E98" i="78"/>
  <c r="E58" i="78"/>
  <c r="E122" i="78"/>
  <c r="E95" i="78"/>
  <c r="E309" i="78"/>
  <c r="E123" i="78"/>
  <c r="E108" i="78"/>
  <c r="E100" i="78"/>
  <c r="E90" i="78"/>
  <c r="E82" i="78"/>
  <c r="E74" i="78"/>
  <c r="E66" i="78"/>
  <c r="E92" i="78"/>
  <c r="E54" i="78"/>
  <c r="E37" i="78"/>
  <c r="E53" i="78"/>
  <c r="E303" i="78"/>
  <c r="E1166" i="79"/>
  <c r="C139" i="78"/>
  <c r="C12" i="82" s="1"/>
  <c r="E307" i="78"/>
  <c r="D1166" i="79"/>
  <c r="I1166" i="79"/>
  <c r="F15" i="58" s="1"/>
  <c r="F18" i="58" s="1"/>
  <c r="D218" i="79"/>
  <c r="J218" i="79"/>
  <c r="E218" i="79"/>
  <c r="K218" i="79"/>
  <c r="J1166" i="79"/>
  <c r="K1166" i="79"/>
  <c r="E15" i="58" s="1"/>
  <c r="BR7" i="4"/>
  <c r="E18" i="58" l="1"/>
  <c r="E20" i="58" s="1"/>
  <c r="D19" i="82"/>
  <c r="C29" i="82"/>
  <c r="C19" i="82"/>
  <c r="F20" i="58"/>
  <c r="E403" i="78"/>
  <c r="D28" i="82"/>
  <c r="D29" i="82" s="1"/>
  <c r="C441" i="78"/>
  <c r="C404" i="78"/>
  <c r="E217" i="78"/>
  <c r="D404" i="78"/>
  <c r="E240" i="78"/>
  <c r="C300" i="78"/>
  <c r="D300" i="78"/>
  <c r="E299" i="78"/>
  <c r="E139" i="78"/>
  <c r="E395" i="78"/>
  <c r="L218" i="79"/>
  <c r="L1166" i="79"/>
  <c r="I1168" i="79"/>
  <c r="I1217" i="79" s="1"/>
  <c r="E345" i="78"/>
  <c r="E1168" i="79"/>
  <c r="E1217" i="79" s="1"/>
  <c r="E1262" i="79" s="1"/>
  <c r="E1277" i="79" s="1"/>
  <c r="D1168" i="79"/>
  <c r="D1217" i="79" s="1"/>
  <c r="D1262" i="79" s="1"/>
  <c r="D1277" i="79" s="1"/>
  <c r="BS7" i="4"/>
  <c r="K1168" i="79"/>
  <c r="K1217" i="79" s="1"/>
  <c r="K1262" i="79" s="1"/>
  <c r="E334" i="78"/>
  <c r="J1168" i="79"/>
  <c r="J1217" i="79" s="1"/>
  <c r="J1262" i="79" s="1"/>
  <c r="J1277" i="79" s="1"/>
  <c r="D31" i="82" l="1"/>
  <c r="C31" i="82"/>
  <c r="I1262" i="79"/>
  <c r="I1277" i="79" s="1"/>
  <c r="K1277" i="79"/>
  <c r="E404" i="78"/>
  <c r="D406" i="78"/>
  <c r="E300" i="78"/>
  <c r="L1168" i="79"/>
  <c r="L1217" i="79" s="1"/>
  <c r="L1262" i="79" s="1"/>
  <c r="L1277" i="79" s="1"/>
  <c r="BT7" i="4"/>
  <c r="C406" i="78"/>
  <c r="C442" i="78" s="1"/>
  <c r="C444" i="78" s="1"/>
  <c r="C37" i="82" s="1"/>
  <c r="C38" i="82" s="1"/>
  <c r="C40" i="82" l="1"/>
  <c r="D447" i="78"/>
  <c r="F22" i="58"/>
  <c r="F23" i="58" s="1"/>
  <c r="C447" i="78"/>
  <c r="C448" i="78" s="1"/>
  <c r="E22" i="58"/>
  <c r="E23" i="58" s="1"/>
  <c r="D440" i="78"/>
  <c r="D442" i="78"/>
  <c r="E406" i="78"/>
  <c r="D441" i="78" l="1"/>
  <c r="E441" i="78" s="1"/>
  <c r="E440" i="78"/>
  <c r="D444" i="78" l="1"/>
  <c r="D448" i="78" l="1"/>
  <c r="D37" i="82"/>
  <c r="D38" i="82" s="1"/>
  <c r="D40" i="82" s="1"/>
</calcChain>
</file>

<file path=xl/sharedStrings.xml><?xml version="1.0" encoding="utf-8"?>
<sst xmlns="http://schemas.openxmlformats.org/spreadsheetml/2006/main" count="12109" uniqueCount="1670">
  <si>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</si>
  <si>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</si>
  <si>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</si>
  <si>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</si>
  <si>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</si>
  <si>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</si>
  <si>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</si>
  <si>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</si>
  <si>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</si>
  <si>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</si>
  <si>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</si>
  <si>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</si>
  <si>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</si>
  <si>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</si>
  <si>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</si>
  <si>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</si>
  <si>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</si>
  <si>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</si>
  <si>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</si>
  <si>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</si>
  <si>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</si>
  <si>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</si>
  <si>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</si>
  <si>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</si>
  <si>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</si>
  <si>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</si>
  <si>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</si>
  <si>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</si>
  <si>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</si>
  <si>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</si>
  <si>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</si>
  <si>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</si>
  <si>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</si>
  <si>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</si>
  <si>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</si>
  <si>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</si>
  <si>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</si>
  <si>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</si>
  <si>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</si>
  <si>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</si>
  <si>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</si>
  <si>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</si>
  <si>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</si>
  <si>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</si>
  <si>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</si>
  <si>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</si>
  <si>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</si>
  <si>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</si>
  <si>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</si>
  <si>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</si>
  <si>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</si>
  <si>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</si>
  <si>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</si>
  <si>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</si>
  <si>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</si>
  <si>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</si>
  <si>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</si>
  <si>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</si>
  <si>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</si>
  <si>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</si>
  <si>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</si>
  <si>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</si>
  <si>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</si>
  <si>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</si>
  <si>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</si>
  <si>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</si>
  <si>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</si>
  <si>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</si>
  <si>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</si>
  <si>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</si>
  <si>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</si>
  <si>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</si>
  <si>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</si>
  <si>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</si>
  <si>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</si>
  <si>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</si>
  <si>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</si>
  <si>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</si>
  <si>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</si>
  <si>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</si>
  <si>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</si>
  <si>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</si>
  <si>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</si>
  <si>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</si>
  <si>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</si>
  <si>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</si>
  <si>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</si>
  <si>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</si>
  <si>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</si>
  <si>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</si>
  <si>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</si>
  <si>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</si>
  <si>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</si>
  <si>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</si>
  <si>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</si>
  <si>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</si>
  <si>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</si>
  <si>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</si>
  <si>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</si>
  <si>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</si>
  <si>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</si>
  <si>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</si>
  <si>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</si>
  <si>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</si>
  <si>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</si>
  <si>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</si>
  <si>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</si>
  <si>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</si>
  <si>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</si>
  <si>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</si>
  <si>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</si>
  <si>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</si>
  <si>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</si>
  <si>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</si>
  <si>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</si>
  <si>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</si>
  <si>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</si>
  <si>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</si>
  <si>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</si>
  <si>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</si>
  <si>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</si>
  <si>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</si>
  <si>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</si>
  <si>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</si>
  <si>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</si>
  <si>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</si>
  <si>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</si>
  <si>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</si>
  <si>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</si>
  <si>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</si>
  <si>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</si>
  <si>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</si>
  <si>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</si>
  <si>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</si>
  <si>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</si>
  <si>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</si>
  <si>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</si>
  <si>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</si>
  <si>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</si>
  <si>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</si>
  <si>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</si>
  <si>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</si>
  <si>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</si>
  <si>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</si>
  <si>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</si>
  <si>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</si>
  <si>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</si>
  <si>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</si>
  <si>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</si>
  <si>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</si>
  <si>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</si>
  <si>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</si>
  <si>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</si>
  <si>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</si>
  <si>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</si>
  <si>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</si>
  <si>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</si>
  <si>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</si>
  <si>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</si>
  <si>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</si>
  <si>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</si>
  <si>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</si>
  <si>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</si>
  <si>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</si>
  <si>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</si>
  <si>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</si>
  <si>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</si>
  <si>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</si>
  <si>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</si>
  <si>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</si>
  <si>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</si>
  <si>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</si>
  <si>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</si>
  <si>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</si>
  <si>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</si>
  <si>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</si>
  <si>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</si>
  <si>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</si>
  <si>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</si>
  <si>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</si>
  <si>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</si>
  <si>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</si>
  <si>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</si>
  <si>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</si>
  <si>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</si>
  <si>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</si>
  <si>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</si>
  <si>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</si>
  <si>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</si>
  <si>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</si>
  <si>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</si>
  <si>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</si>
  <si>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</si>
  <si>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</si>
  <si>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</si>
  <si>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</si>
  <si>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</si>
  <si>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</si>
  <si>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</si>
  <si>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</si>
  <si>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</si>
  <si>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</si>
  <si>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</si>
  <si>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</si>
  <si>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</si>
  <si>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</si>
  <si>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</si>
  <si>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</si>
  <si>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</si>
  <si>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</si>
  <si>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</si>
  <si>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</si>
  <si>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</si>
  <si>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</si>
  <si>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</si>
  <si>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</si>
  <si>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</si>
  <si>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</si>
  <si>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</si>
  <si>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</si>
  <si>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</si>
  <si>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</si>
  <si>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</si>
  <si>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</si>
  <si>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</si>
  <si>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</si>
  <si>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</si>
  <si>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</si>
  <si>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</si>
  <si>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</si>
  <si>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</si>
  <si>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</si>
  <si>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</si>
  <si>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</si>
  <si>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</si>
  <si>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</si>
  <si>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</si>
  <si>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</si>
  <si>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</si>
  <si>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</si>
  <si>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</si>
  <si>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</si>
  <si>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</si>
  <si>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</si>
  <si>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</si>
  <si>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</si>
  <si>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</si>
  <si>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</si>
  <si>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</si>
  <si>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</si>
  <si>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</si>
  <si>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</si>
  <si>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</si>
  <si>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</si>
  <si>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</si>
  <si>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</si>
  <si>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</si>
  <si>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</si>
  <si>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</si>
  <si>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</si>
  <si>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</si>
  <si>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</si>
  <si>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</si>
  <si>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</si>
  <si>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</si>
  <si>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</si>
  <si>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</si>
  <si>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</si>
  <si>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</si>
  <si>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</si>
  <si>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</si>
  <si>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</si>
  <si>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</si>
  <si>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</si>
  <si>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</si>
  <si>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</si>
  <si>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</si>
  <si>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</si>
  <si>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</si>
  <si>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</si>
  <si>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</si>
  <si>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</si>
  <si>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</si>
  <si>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</si>
  <si>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</si>
  <si>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</si>
  <si>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</si>
  <si>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</si>
  <si>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</si>
  <si>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</si>
  <si>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</si>
  <si>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</si>
  <si>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</si>
  <si>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</si>
  <si>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</si>
  <si>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</si>
  <si>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</si>
  <si>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</si>
  <si>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</si>
  <si>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</si>
  <si>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</si>
  <si>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</si>
  <si>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</si>
  <si>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</si>
  <si>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</si>
  <si>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</si>
  <si>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</si>
  <si>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</si>
  <si>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</si>
  <si>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</si>
  <si>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</si>
  <si>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</si>
  <si>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</si>
  <si>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</si>
  <si>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</si>
  <si>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</si>
  <si>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</si>
  <si>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</si>
  <si>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</si>
  <si>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</si>
  <si>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</si>
  <si>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</si>
  <si>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</si>
  <si>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</si>
  <si>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</si>
  <si>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</si>
  <si>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</si>
  <si>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</si>
  <si>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</si>
  <si>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</si>
  <si>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</si>
  <si>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</si>
  <si>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</si>
  <si>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</si>
  <si>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</si>
  <si>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</si>
  <si>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</si>
  <si>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</si>
  <si>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</si>
  <si>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</si>
  <si>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</si>
  <si>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</si>
  <si>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</si>
  <si>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</si>
  <si>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</si>
  <si>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</si>
  <si>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</si>
  <si>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</si>
  <si>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</si>
  <si>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</si>
  <si>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</si>
  <si>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</si>
  <si>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</si>
  <si>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</si>
  <si>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</si>
  <si>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</si>
  <si>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</si>
  <si>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</si>
  <si>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</si>
  <si>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</si>
  <si>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</si>
  <si>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</si>
  <si>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</si>
  <si>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</si>
  <si>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</si>
  <si>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</si>
  <si>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</si>
  <si>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</si>
  <si>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</si>
  <si>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</si>
  <si>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</si>
  <si>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</si>
  <si>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</si>
  <si>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</si>
  <si>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</si>
  <si>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</si>
  <si>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</si>
  <si>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</si>
  <si>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</si>
  <si>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</si>
  <si>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</si>
  <si>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</si>
  <si>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</si>
  <si>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</si>
  <si>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</si>
  <si>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</si>
  <si>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</si>
  <si>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</si>
  <si>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</si>
  <si>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</si>
  <si>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</si>
  <si>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</si>
  <si>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</si>
  <si>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</si>
  <si>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</si>
  <si>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</si>
  <si>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</si>
  <si>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</si>
  <si>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</si>
  <si>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</si>
  <si>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</si>
  <si>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</si>
  <si>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</si>
  <si>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</si>
  <si>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</si>
  <si>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</si>
  <si>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</si>
  <si>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</si>
  <si>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</si>
  <si>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</si>
  <si>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</si>
  <si>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</si>
  <si>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</si>
  <si>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</si>
  <si>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</si>
  <si>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</si>
  <si>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</si>
  <si>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</si>
  <si>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</si>
  <si>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</si>
  <si>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</si>
  <si>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</si>
  <si>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</si>
  <si>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</si>
  <si>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</si>
  <si>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</si>
  <si>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</si>
  <si>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</si>
  <si>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</si>
  <si>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</si>
  <si>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</si>
  <si>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</si>
  <si>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</si>
  <si>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</si>
  <si>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63440-H02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</si>
  <si>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</si>
  <si>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</si>
  <si>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</si>
  <si>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</si>
  <si>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</si>
  <si>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</si>
  <si>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</si>
  <si>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</si>
  <si>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</si>
  <si>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</si>
  <si>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</si>
  <si>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</si>
  <si>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</si>
  <si>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</si>
  <si>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</si>
  <si>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</si>
  <si>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</si>
  <si>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</si>
  <si>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</si>
  <si>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</si>
  <si>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</si>
  <si>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</si>
  <si>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</si>
  <si>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</si>
  <si>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</si>
  <si>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</si>
  <si>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</si>
  <si>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</si>
  <si>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</si>
  <si>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</si>
  <si>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</si>
  <si>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</si>
  <si>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</si>
  <si>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</si>
  <si>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</si>
  <si>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</si>
  <si>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</si>
  <si>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</si>
  <si>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</si>
  <si>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</si>
  <si>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</si>
  <si>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</si>
  <si>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</si>
  <si>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</si>
  <si>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</si>
  <si>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</si>
  <si>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</si>
  <si>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</si>
  <si>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</si>
  <si>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</si>
  <si>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</si>
  <si>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63160-G01</t>
  </si>
  <si>
    <t>63160-G02</t>
  </si>
  <si>
    <t>63160-G03</t>
  </si>
  <si>
    <t>63160-G04</t>
  </si>
  <si>
    <t>63160-G08</t>
  </si>
  <si>
    <t>63160-G09</t>
  </si>
  <si>
    <t>63160-G10</t>
  </si>
  <si>
    <t>63160-G11</t>
  </si>
  <si>
    <t>63160-G12</t>
  </si>
  <si>
    <t>63160-G14</t>
  </si>
  <si>
    <t>63420-G01</t>
  </si>
  <si>
    <t>63420-G02</t>
  </si>
  <si>
    <t>63420-G03</t>
  </si>
  <si>
    <t>63420-G04</t>
  </si>
  <si>
    <t>63420-G08</t>
  </si>
  <si>
    <t>63420-G09</t>
  </si>
  <si>
    <t>63420-G10</t>
  </si>
  <si>
    <t>63420-G11</t>
  </si>
  <si>
    <t>63420-G12</t>
  </si>
  <si>
    <t>63420-G14</t>
  </si>
  <si>
    <t>73120-G01</t>
  </si>
  <si>
    <t>73120-G02</t>
  </si>
  <si>
    <t>73120-G03</t>
  </si>
  <si>
    <t>73120-G04</t>
  </si>
  <si>
    <t>73120-G08</t>
  </si>
  <si>
    <t>73120-G09</t>
  </si>
  <si>
    <t>73120-G10</t>
  </si>
  <si>
    <t>73120-G11</t>
  </si>
  <si>
    <t>73120-G12</t>
  </si>
  <si>
    <t>73120-G14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</si>
  <si>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</si>
  <si>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</si>
  <si>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</si>
  <si>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</si>
  <si>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</si>
  <si>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</si>
  <si>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</si>
  <si>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</si>
  <si>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</si>
  <si>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</si>
  <si>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</si>
  <si>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</si>
  <si>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</si>
  <si>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</si>
  <si>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</si>
  <si>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</si>
  <si>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</si>
  <si>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</si>
  <si>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</si>
  <si>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</si>
  <si>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</si>
  <si>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</si>
  <si>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>Wages &amp; Salaries</t>
  </si>
  <si>
    <t>63160-G07</t>
  </si>
  <si>
    <t>63420-G07</t>
  </si>
  <si>
    <t>73120-G07</t>
  </si>
  <si>
    <t>FSCSYR</t>
  </si>
  <si>
    <t>Bal</t>
  </si>
  <si>
    <t>Test</t>
  </si>
  <si>
    <t>Difference</t>
  </si>
  <si>
    <t>63160-G05</t>
  </si>
  <si>
    <t>63420-G05</t>
  </si>
  <si>
    <t>73120-G05</t>
  </si>
  <si>
    <t>10100-A01</t>
  </si>
  <si>
    <t>16100-A01</t>
  </si>
  <si>
    <t>22180-A01</t>
  </si>
  <si>
    <t>22320-A01</t>
  </si>
  <si>
    <t>28180-A01</t>
  </si>
  <si>
    <t>28280-A01</t>
  </si>
  <si>
    <t>61160-A01</t>
  </si>
  <si>
    <t>61180-A01</t>
  </si>
  <si>
    <t>61280-A01</t>
  </si>
  <si>
    <t>61440-A01</t>
  </si>
  <si>
    <t>61540-A01</t>
  </si>
  <si>
    <t>15200-A01</t>
  </si>
  <si>
    <t>28160-A01</t>
  </si>
  <si>
    <t>28220-A01</t>
  </si>
  <si>
    <t>28260-A01</t>
  </si>
  <si>
    <t>28300-A01</t>
  </si>
  <si>
    <t>61220-A01</t>
  </si>
  <si>
    <t>61260-A01</t>
  </si>
  <si>
    <t>61300-A01</t>
  </si>
  <si>
    <t>61320-A01</t>
  </si>
  <si>
    <t>61340-A01</t>
  </si>
  <si>
    <t>61420-A01</t>
  </si>
  <si>
    <t>61480-A01</t>
  </si>
  <si>
    <t>61520-A01</t>
  </si>
  <si>
    <t>61560-A01</t>
  </si>
  <si>
    <t>63160-G13</t>
  </si>
  <si>
    <t>63420-G13</t>
  </si>
  <si>
    <t>73120-G13</t>
  </si>
  <si>
    <t>10100-A02</t>
  </si>
  <si>
    <t>10100-A03</t>
  </si>
  <si>
    <t>10100-A04</t>
  </si>
  <si>
    <t>10100-A11</t>
  </si>
  <si>
    <t>16100-A02</t>
  </si>
  <si>
    <t>16100-A03</t>
  </si>
  <si>
    <t>16100-A04</t>
  </si>
  <si>
    <t>16100-A11</t>
  </si>
  <si>
    <t>22180-A02</t>
  </si>
  <si>
    <t>22180-A03</t>
  </si>
  <si>
    <t>22180-A04</t>
  </si>
  <si>
    <t>22180-A11</t>
  </si>
  <si>
    <t>22320-A02</t>
  </si>
  <si>
    <t>22320-A03</t>
  </si>
  <si>
    <t>22320-A04</t>
  </si>
  <si>
    <t>22320-A11</t>
  </si>
  <si>
    <t>22580-A01</t>
  </si>
  <si>
    <t>22580-A02</t>
  </si>
  <si>
    <t>22580-A03</t>
  </si>
  <si>
    <t>22580-A04</t>
  </si>
  <si>
    <t>22580-A11</t>
  </si>
  <si>
    <t>28180-A02</t>
  </si>
  <si>
    <t>28180-A03</t>
  </si>
  <si>
    <t>28180-A04</t>
  </si>
  <si>
    <t>28180-A11</t>
  </si>
  <si>
    <t>28220-A04</t>
  </si>
  <si>
    <t>28220-A11</t>
  </si>
  <si>
    <t>28280-A03</t>
  </si>
  <si>
    <t>28280-A04</t>
  </si>
  <si>
    <t>28280-A11</t>
  </si>
  <si>
    <t>50100-G06</t>
  </si>
  <si>
    <t>52200-G06</t>
  </si>
  <si>
    <t>61160-A03</t>
  </si>
  <si>
    <t>61180-A02</t>
  </si>
  <si>
    <t>61180-A03</t>
  </si>
  <si>
    <t>61180-A04</t>
  </si>
  <si>
    <t>61180-A11</t>
  </si>
  <si>
    <t>61220-A02</t>
  </si>
  <si>
    <t>61220-A04</t>
  </si>
  <si>
    <t>61220-A11</t>
  </si>
  <si>
    <t>61280-A03</t>
  </si>
  <si>
    <t>61280-A04</t>
  </si>
  <si>
    <t>61440-A02</t>
  </si>
  <si>
    <t>61440-A03</t>
  </si>
  <si>
    <t>61440-A04</t>
  </si>
  <si>
    <t>61480-A02</t>
  </si>
  <si>
    <t>61480-A04</t>
  </si>
  <si>
    <t>61480-A11</t>
  </si>
  <si>
    <t>61540-A03</t>
  </si>
  <si>
    <t>61540-A04</t>
  </si>
  <si>
    <t>61540-A11</t>
  </si>
  <si>
    <t>62100-G05</t>
  </si>
  <si>
    <t>62100-G07</t>
  </si>
  <si>
    <t>63160-H02</t>
  </si>
  <si>
    <t>63180-G02</t>
  </si>
  <si>
    <t>63360-H01</t>
  </si>
  <si>
    <t>63360-H02</t>
  </si>
  <si>
    <t>63440-H01</t>
  </si>
  <si>
    <t>70100-G06</t>
  </si>
  <si>
    <t>71120-G06</t>
  </si>
  <si>
    <t>71140-G06</t>
  </si>
  <si>
    <t>71160-G06</t>
  </si>
  <si>
    <t>74100-G02</t>
  </si>
  <si>
    <t>74100-G05</t>
  </si>
  <si>
    <t>74100-G07</t>
  </si>
  <si>
    <t>74100-G08</t>
  </si>
  <si>
    <t>74100-G10</t>
  </si>
  <si>
    <t>74100-G14</t>
  </si>
  <si>
    <t>75200-H01</t>
  </si>
  <si>
    <t>90100-G06</t>
  </si>
  <si>
    <t>90120-G06</t>
  </si>
  <si>
    <t>90140-G06</t>
  </si>
  <si>
    <t>22320-A00</t>
  </si>
  <si>
    <t>50160-G06</t>
  </si>
  <si>
    <t>15200-A02</t>
  </si>
  <si>
    <t>15200-A03</t>
  </si>
  <si>
    <t>15200-A04</t>
  </si>
  <si>
    <t>15200-A11</t>
  </si>
  <si>
    <t>28160-A02</t>
  </si>
  <si>
    <t>28160-A03</t>
  </si>
  <si>
    <t>28160-A04</t>
  </si>
  <si>
    <t>28160-A11</t>
  </si>
  <si>
    <t>28220-A02</t>
  </si>
  <si>
    <t>28220-A03</t>
  </si>
  <si>
    <t>28260-A02</t>
  </si>
  <si>
    <t>28260-A03</t>
  </si>
  <si>
    <t>28260-A04</t>
  </si>
  <si>
    <t>28260-A11</t>
  </si>
  <si>
    <t>28280-A02</t>
  </si>
  <si>
    <t>28300-A02</t>
  </si>
  <si>
    <t>28300-A03</t>
  </si>
  <si>
    <t>28300-A04</t>
  </si>
  <si>
    <t>28300-A11</t>
  </si>
  <si>
    <t>30100-G06</t>
  </si>
  <si>
    <t>30120-G06</t>
  </si>
  <si>
    <t>30140-G06</t>
  </si>
  <si>
    <t>50120-G06</t>
  </si>
  <si>
    <t>50140-G06</t>
  </si>
  <si>
    <t>51100-G06</t>
  </si>
  <si>
    <t>52280-G06</t>
  </si>
  <si>
    <t>61160-A02</t>
  </si>
  <si>
    <t>61160-A04</t>
  </si>
  <si>
    <t>61160-A11</t>
  </si>
  <si>
    <t>61220-A03</t>
  </si>
  <si>
    <t>61260-A02</t>
  </si>
  <si>
    <t>61260-A03</t>
  </si>
  <si>
    <t>61260-A04</t>
  </si>
  <si>
    <t>61260-A11</t>
  </si>
  <si>
    <t>61280-A02</t>
  </si>
  <si>
    <t>61280-A11</t>
  </si>
  <si>
    <t>61300-A02</t>
  </si>
  <si>
    <t>61300-A03</t>
  </si>
  <si>
    <t>61300-A04</t>
  </si>
  <si>
    <t>61300-A11</t>
  </si>
  <si>
    <t>61320-A02</t>
  </si>
  <si>
    <t>61320-A03</t>
  </si>
  <si>
    <t>61320-A04</t>
  </si>
  <si>
    <t>61320-A11</t>
  </si>
  <si>
    <t>61340-A02</t>
  </si>
  <si>
    <t>61340-A03</t>
  </si>
  <si>
    <t>61340-A04</t>
  </si>
  <si>
    <t>61340-A11</t>
  </si>
  <si>
    <t>61420-A02</t>
  </si>
  <si>
    <t>61420-A03</t>
  </si>
  <si>
    <t>61420-A04</t>
  </si>
  <si>
    <t>61420-A11</t>
  </si>
  <si>
    <t>61440-A11</t>
  </si>
  <si>
    <t>61480-A03</t>
  </si>
  <si>
    <t>61520-A02</t>
  </si>
  <si>
    <t>61520-A03</t>
  </si>
  <si>
    <t>61520-A04</t>
  </si>
  <si>
    <t>61520-A11</t>
  </si>
  <si>
    <t>61540-A02</t>
  </si>
  <si>
    <t>61560-A02</t>
  </si>
  <si>
    <t>61560-A03</t>
  </si>
  <si>
    <t>61560-A04</t>
  </si>
  <si>
    <t>61560-A11</t>
  </si>
  <si>
    <t>62100-G01</t>
  </si>
  <si>
    <t>62100-G02</t>
  </si>
  <si>
    <t>62100-G03</t>
  </si>
  <si>
    <t>62100-G04</t>
  </si>
  <si>
    <t>62100-G08</t>
  </si>
  <si>
    <t>62100-G09</t>
  </si>
  <si>
    <t>62100-G10</t>
  </si>
  <si>
    <t>62100-G11</t>
  </si>
  <si>
    <t>62100-G12</t>
  </si>
  <si>
    <t>62100-G13</t>
  </si>
  <si>
    <t>62100-G14</t>
  </si>
  <si>
    <t>63180-G01</t>
  </si>
  <si>
    <t>63180-G03</t>
  </si>
  <si>
    <t>63180-G04</t>
  </si>
  <si>
    <t>63180-G05</t>
  </si>
  <si>
    <t>63180-G07</t>
  </si>
  <si>
    <t>63180-G08</t>
  </si>
  <si>
    <t>63180-G09</t>
  </si>
  <si>
    <t>63180-G10</t>
  </si>
  <si>
    <t>63180-G11</t>
  </si>
  <si>
    <t>63180-G12</t>
  </si>
  <si>
    <t>63180-G13</t>
  </si>
  <si>
    <t>63180-G14</t>
  </si>
  <si>
    <t>71100-G06</t>
  </si>
  <si>
    <t>74100-G01</t>
  </si>
  <si>
    <t>74100-G03</t>
  </si>
  <si>
    <t>74100-G04</t>
  </si>
  <si>
    <t>74100-G09</t>
  </si>
  <si>
    <t>74100-G11</t>
  </si>
  <si>
    <t>74100-G12</t>
  </si>
  <si>
    <t>74100-G13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</si>
  <si>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</si>
  <si>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</si>
  <si>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</si>
  <si>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</si>
  <si>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</si>
  <si>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</si>
  <si>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</si>
  <si>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</t>
  </si>
  <si>
    <t xml:space="preserve">Current Earnings                     </t>
  </si>
  <si>
    <t xml:space="preserve">Issued Capital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</si>
  <si>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</si>
  <si>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</si>
  <si>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</si>
  <si>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</si>
  <si>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</si>
  <si>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F006</t>
  </si>
  <si>
    <t>Instance Name</t>
  </si>
  <si>
    <t>Calander Year Financial Report F006_20210118_13_35_27_3535.xls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</si>
  <si>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</si>
  <si>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</si>
  <si>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</si>
  <si>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</si>
  <si>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</si>
  <si>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</si>
  <si>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</si>
  <si>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</si>
  <si>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</si>
  <si>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</si>
  <si>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</si>
  <si>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</si>
  <si>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10100A01</t>
  </si>
  <si>
    <t>10100A02</t>
  </si>
  <si>
    <t>10100A03</t>
  </si>
  <si>
    <t>10100A04</t>
  </si>
  <si>
    <t>10100A11</t>
  </si>
  <si>
    <t>15200A01</t>
  </si>
  <si>
    <t>15200A02</t>
  </si>
  <si>
    <t>15200A03</t>
  </si>
  <si>
    <t>15200A04</t>
  </si>
  <si>
    <t>15200A11</t>
  </si>
  <si>
    <t>16100A01</t>
  </si>
  <si>
    <t>16100A02</t>
  </si>
  <si>
    <t>16100A03</t>
  </si>
  <si>
    <t>16100A04</t>
  </si>
  <si>
    <t>16100A11</t>
  </si>
  <si>
    <t>22180A01</t>
  </si>
  <si>
    <t>22180A02</t>
  </si>
  <si>
    <t>22180A03</t>
  </si>
  <si>
    <t>22180A04</t>
  </si>
  <si>
    <t>22180A11</t>
  </si>
  <si>
    <t>22320A00</t>
  </si>
  <si>
    <t>22320A01</t>
  </si>
  <si>
    <t>22320A02</t>
  </si>
  <si>
    <t>22320A03</t>
  </si>
  <si>
    <t>22320A04</t>
  </si>
  <si>
    <t>22320A11</t>
  </si>
  <si>
    <t>22580A01</t>
  </si>
  <si>
    <t>22580A02</t>
  </si>
  <si>
    <t>22580A03</t>
  </si>
  <si>
    <t>22580A04</t>
  </si>
  <si>
    <t>22580A11</t>
  </si>
  <si>
    <t>28160A01</t>
  </si>
  <si>
    <t>28160A02</t>
  </si>
  <si>
    <t>28160A03</t>
  </si>
  <si>
    <t>28160A04</t>
  </si>
  <si>
    <t>28160A11</t>
  </si>
  <si>
    <t>28180A01</t>
  </si>
  <si>
    <t>28180A02</t>
  </si>
  <si>
    <t>28180A03</t>
  </si>
  <si>
    <t>28180A04</t>
  </si>
  <si>
    <t>28180A11</t>
  </si>
  <si>
    <t>28220A01</t>
  </si>
  <si>
    <t>28220A02</t>
  </si>
  <si>
    <t>28220A03</t>
  </si>
  <si>
    <t>28220A04</t>
  </si>
  <si>
    <t>28220A11</t>
  </si>
  <si>
    <t>28260A01</t>
  </si>
  <si>
    <t>28260A02</t>
  </si>
  <si>
    <t>28260A03</t>
  </si>
  <si>
    <t>28260A04</t>
  </si>
  <si>
    <t>28260A11</t>
  </si>
  <si>
    <t>28280A01</t>
  </si>
  <si>
    <t>28280A02</t>
  </si>
  <si>
    <t>28280A03</t>
  </si>
  <si>
    <t>28280A04</t>
  </si>
  <si>
    <t>28280A11</t>
  </si>
  <si>
    <t>28300A01</t>
  </si>
  <si>
    <t>28300A02</t>
  </si>
  <si>
    <t>28300A03</t>
  </si>
  <si>
    <t>28300A04</t>
  </si>
  <si>
    <t>28300A11</t>
  </si>
  <si>
    <t>30100G06</t>
  </si>
  <si>
    <t>30120G06</t>
  </si>
  <si>
    <t>30140G06</t>
  </si>
  <si>
    <t>50100G06</t>
  </si>
  <si>
    <t>50120G06</t>
  </si>
  <si>
    <t>50140G06</t>
  </si>
  <si>
    <t>50160G06</t>
  </si>
  <si>
    <t>51100G06</t>
  </si>
  <si>
    <t>52200G06</t>
  </si>
  <si>
    <t>52280G06</t>
  </si>
  <si>
    <t>52360S00</t>
  </si>
  <si>
    <t>52360S01</t>
  </si>
  <si>
    <t>52360S02</t>
  </si>
  <si>
    <t>61160A01</t>
  </si>
  <si>
    <t>61160A02</t>
  </si>
  <si>
    <t>61160A03</t>
  </si>
  <si>
    <t>61160A04</t>
  </si>
  <si>
    <t>61160A11</t>
  </si>
  <si>
    <t>61180A01</t>
  </si>
  <si>
    <t>61180A02</t>
  </si>
  <si>
    <t>61180A03</t>
  </si>
  <si>
    <t>61180A04</t>
  </si>
  <si>
    <t>61180A11</t>
  </si>
  <si>
    <t>61220A01</t>
  </si>
  <si>
    <t>61220A02</t>
  </si>
  <si>
    <t>61220A03</t>
  </si>
  <si>
    <t>61220A04</t>
  </si>
  <si>
    <t>61220A11</t>
  </si>
  <si>
    <t>61260A01</t>
  </si>
  <si>
    <t>61260A02</t>
  </si>
  <si>
    <t>61260A03</t>
  </si>
  <si>
    <t>61260A04</t>
  </si>
  <si>
    <t>61260A11</t>
  </si>
  <si>
    <t>61280A01</t>
  </si>
  <si>
    <t>61280A02</t>
  </si>
  <si>
    <t>61280A03</t>
  </si>
  <si>
    <t>61280A04</t>
  </si>
  <si>
    <t>61280A11</t>
  </si>
  <si>
    <t>61300A01</t>
  </si>
  <si>
    <t>61300A02</t>
  </si>
  <si>
    <t>61300A03</t>
  </si>
  <si>
    <t>61300A04</t>
  </si>
  <si>
    <t>61300A11</t>
  </si>
  <si>
    <t>61320A01</t>
  </si>
  <si>
    <t>61320A02</t>
  </si>
  <si>
    <t>61320A03</t>
  </si>
  <si>
    <t>61320A04</t>
  </si>
  <si>
    <t>61320A11</t>
  </si>
  <si>
    <t>61340A01</t>
  </si>
  <si>
    <t>61340A02</t>
  </si>
  <si>
    <t>61340A03</t>
  </si>
  <si>
    <t>61340A04</t>
  </si>
  <si>
    <t>61340A11</t>
  </si>
  <si>
    <t>61420A01</t>
  </si>
  <si>
    <t>61420A02</t>
  </si>
  <si>
    <t>61420A03</t>
  </si>
  <si>
    <t>61420A04</t>
  </si>
  <si>
    <t>61420A11</t>
  </si>
  <si>
    <t>61440A01</t>
  </si>
  <si>
    <t>61440A02</t>
  </si>
  <si>
    <t>61440A03</t>
  </si>
  <si>
    <t>61440A04</t>
  </si>
  <si>
    <t>61440A11</t>
  </si>
  <si>
    <t>61480A01</t>
  </si>
  <si>
    <t>61480A02</t>
  </si>
  <si>
    <t>61480A03</t>
  </si>
  <si>
    <t>61480A04</t>
  </si>
  <si>
    <t>61480A11</t>
  </si>
  <si>
    <t>61520A01</t>
  </si>
  <si>
    <t>61520A02</t>
  </si>
  <si>
    <t>61520A03</t>
  </si>
  <si>
    <t>61520A04</t>
  </si>
  <si>
    <t>61520A11</t>
  </si>
  <si>
    <t>61540A01</t>
  </si>
  <si>
    <t>61540A02</t>
  </si>
  <si>
    <t>61540A03</t>
  </si>
  <si>
    <t>61540A04</t>
  </si>
  <si>
    <t>61540A11</t>
  </si>
  <si>
    <t>61560A01</t>
  </si>
  <si>
    <t>61560A02</t>
  </si>
  <si>
    <t>61560A03</t>
  </si>
  <si>
    <t>61560A04</t>
  </si>
  <si>
    <t>61560A11</t>
  </si>
  <si>
    <t>62100G01</t>
  </si>
  <si>
    <t>62100G02</t>
  </si>
  <si>
    <t>62100G03</t>
  </si>
  <si>
    <t>62100G04</t>
  </si>
  <si>
    <t>62100G05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</si>
  <si>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</si>
  <si>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</si>
  <si>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</si>
  <si>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</si>
  <si>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</si>
  <si>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</si>
  <si>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</si>
  <si>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</si>
  <si>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63160G01</t>
  </si>
  <si>
    <t>63160G02</t>
  </si>
  <si>
    <t>63160G03</t>
  </si>
  <si>
    <t>63160G04</t>
  </si>
  <si>
    <t>63160G05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</si>
  <si>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</si>
  <si>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</si>
  <si>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</si>
  <si>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</si>
  <si>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</si>
  <si>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</si>
  <si>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</si>
  <si>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</si>
  <si>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63160H02</t>
  </si>
  <si>
    <t>63180G01</t>
  </si>
  <si>
    <t>63180G02</t>
  </si>
  <si>
    <t>63180G03</t>
  </si>
  <si>
    <t>63180G04</t>
  </si>
  <si>
    <t>63180G05</t>
  </si>
  <si>
    <t>63180G07</t>
  </si>
  <si>
    <t>63180G08</t>
  </si>
  <si>
    <t>63180G09</t>
  </si>
  <si>
    <t>63180G10</t>
  </si>
  <si>
    <t>63180G11</t>
  </si>
  <si>
    <t>63180G12</t>
  </si>
  <si>
    <t>63180G13</t>
  </si>
  <si>
    <t>63180G14</t>
  </si>
  <si>
    <t>63360H01</t>
  </si>
  <si>
    <t>63360H02</t>
  </si>
  <si>
    <t>63420G01</t>
  </si>
  <si>
    <t>63420G02</t>
  </si>
  <si>
    <t>63420G03</t>
  </si>
  <si>
    <t>63420G04</t>
  </si>
  <si>
    <t>63420G05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</si>
  <si>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</si>
  <si>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</si>
  <si>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</si>
  <si>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</si>
  <si>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</si>
  <si>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</si>
  <si>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</si>
  <si>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</si>
  <si>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63440H01</t>
  </si>
  <si>
    <t>63440H02</t>
  </si>
  <si>
    <t>70100G06</t>
  </si>
  <si>
    <t>71100G06</t>
  </si>
  <si>
    <t>71120G06</t>
  </si>
  <si>
    <t>71140G06</t>
  </si>
  <si>
    <t>71160G06</t>
  </si>
  <si>
    <t>73120G01</t>
  </si>
  <si>
    <t>73120G02</t>
  </si>
  <si>
    <t>73120G03</t>
  </si>
  <si>
    <t>73120G04</t>
  </si>
  <si>
    <t>73120G05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</si>
  <si>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</si>
  <si>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</si>
  <si>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</si>
  <si>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</si>
  <si>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</si>
  <si>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</si>
  <si>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</si>
  <si>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</si>
  <si>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74100G01</t>
  </si>
  <si>
    <t>74100G02</t>
  </si>
  <si>
    <t>74100G03</t>
  </si>
  <si>
    <t>74100G04</t>
  </si>
  <si>
    <t>74100G05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</si>
  <si>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</si>
  <si>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</si>
  <si>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</si>
  <si>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</si>
  <si>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</si>
  <si>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</si>
  <si>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</si>
  <si>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</si>
  <si>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75200H01</t>
  </si>
  <si>
    <t>75200H02</t>
  </si>
  <si>
    <t>90100G06</t>
  </si>
  <si>
    <t>90120G06</t>
  </si>
  <si>
    <t>90140G06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</si>
  <si>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</si>
  <si>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</si>
  <si>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</si>
  <si>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</si>
  <si>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</si>
  <si>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</si>
  <si>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</si>
  <si>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</si>
  <si>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</si>
  <si>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</si>
  <si>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Rental Income-6 Circuit Dr</t>
  </si>
  <si>
    <t>01 - I</t>
  </si>
  <si>
    <t xml:space="preserve">10100          </t>
  </si>
  <si>
    <t xml:space="preserve">A01            </t>
  </si>
  <si>
    <t xml:space="preserve">               </t>
  </si>
  <si>
    <t xml:space="preserve">F006  </t>
  </si>
  <si>
    <t>Credit</t>
  </si>
  <si>
    <t xml:space="preserve">GLOBAL INTERTRADE PROPERTY PTY LTD                          </t>
  </si>
  <si>
    <t>Rental Income-200 East Tce</t>
  </si>
  <si>
    <t xml:space="preserve">A02            </t>
  </si>
  <si>
    <t>Rental Income-33 Franklin St</t>
  </si>
  <si>
    <t xml:space="preserve">A03            </t>
  </si>
  <si>
    <t>Rental Income-174 Fullarton Rd</t>
  </si>
  <si>
    <t xml:space="preserve">A04            </t>
  </si>
  <si>
    <t>Rental Income-25 Hutt St</t>
  </si>
  <si>
    <t xml:space="preserve">A11            </t>
  </si>
  <si>
    <t>Interest Received-6 Circuit Dr</t>
  </si>
  <si>
    <t>06 - I</t>
  </si>
  <si>
    <t xml:space="preserve">16100          </t>
  </si>
  <si>
    <t>Interest Received-200 East Tce</t>
  </si>
  <si>
    <t>Interest Received-33 Franklin St</t>
  </si>
  <si>
    <t>Interest Received-174 Fullarton Rd</t>
  </si>
  <si>
    <t>Interest Received-25 Hutt St</t>
  </si>
  <si>
    <t>Bank Fees &amp; Charges-6 Circuit Dr</t>
  </si>
  <si>
    <t>09 - I</t>
  </si>
  <si>
    <t xml:space="preserve">22180          </t>
  </si>
  <si>
    <t>Debit</t>
  </si>
  <si>
    <t>Bank Fees &amp; Charges-200 East Tce</t>
  </si>
  <si>
    <t>Bank Fees &amp; Charges-33 Franklin St</t>
  </si>
  <si>
    <t>Bank Fees &amp; Charges-174 Fullarton Rd</t>
  </si>
  <si>
    <t>Bank Fees &amp; Charges-25 Hutt St</t>
  </si>
  <si>
    <t>Fees &amp; Charges-6 Circuit Dr</t>
  </si>
  <si>
    <t xml:space="preserve">22320          </t>
  </si>
  <si>
    <t>Fees &amp; Charges-200 East Tce</t>
  </si>
  <si>
    <t>Fees &amp; Charges-33 Franklin St</t>
  </si>
  <si>
    <t>Fees &amp; Charges-174 Fullarton Rd</t>
  </si>
  <si>
    <t>Fees &amp; Charges-25 Hutt St</t>
  </si>
  <si>
    <t>Lease Payments-6 Circuit Dr</t>
  </si>
  <si>
    <t xml:space="preserve">22580          </t>
  </si>
  <si>
    <t>Lease Payments-200 East Tce</t>
  </si>
  <si>
    <t>Lease Payments-33 Franklin St</t>
  </si>
  <si>
    <t>Lease Payments-174 Fullarton Rd</t>
  </si>
  <si>
    <t>Lease Payments-25 Hutt St</t>
  </si>
  <si>
    <t>Depreciation - Build Improvements-200 East Tce</t>
  </si>
  <si>
    <t>15 - I</t>
  </si>
  <si>
    <t xml:space="preserve">28180          </t>
  </si>
  <si>
    <t>Depreciation - Build Improvements-33 Franklin St</t>
  </si>
  <si>
    <t>Depreciation - Build Improvements-174 Fullarton Rd</t>
  </si>
  <si>
    <t>Depreciation - Furniture &amp; Fittings-174 Fullarton Rd</t>
  </si>
  <si>
    <t xml:space="preserve">28220          </t>
  </si>
  <si>
    <t>Depreciation - Furniture &amp; Fittings-25 Hutt St</t>
  </si>
  <si>
    <t>Depreciation - Plant &amp; Equip-6 Circuit Dr</t>
  </si>
  <si>
    <t xml:space="preserve">28280          </t>
  </si>
  <si>
    <t>Depreciation - Plant &amp; Equip-33 Franklin St</t>
  </si>
  <si>
    <t>Depreciation - Plant &amp; Equip-174 Fullarton Rd</t>
  </si>
  <si>
    <t>Depreciation - Plant &amp; Equip-25 Hutt St</t>
  </si>
  <si>
    <t>National Australia Bank-GIP</t>
  </si>
  <si>
    <t>20 - B</t>
  </si>
  <si>
    <t xml:space="preserve">50100          </t>
  </si>
  <si>
    <t xml:space="preserve">G06            </t>
  </si>
  <si>
    <t>Preliminary Expense-GIP</t>
  </si>
  <si>
    <t>22 - B</t>
  </si>
  <si>
    <t xml:space="preserve">52200          </t>
  </si>
  <si>
    <t>Suspense-Expense</t>
  </si>
  <si>
    <t xml:space="preserve">52360          </t>
  </si>
  <si>
    <t xml:space="preserve">S01            </t>
  </si>
  <si>
    <t>Suspense-Other</t>
  </si>
  <si>
    <t xml:space="preserve">S02            </t>
  </si>
  <si>
    <t>Building Improvements-200 East Tce</t>
  </si>
  <si>
    <t>23 - B</t>
  </si>
  <si>
    <t xml:space="preserve">61180          </t>
  </si>
  <si>
    <t>Building Improvements-33 Franklin St</t>
  </si>
  <si>
    <t>Building Improvements-174 Fullarton Rd</t>
  </si>
  <si>
    <t>Building Improvements-25 Hutt St</t>
  </si>
  <si>
    <t>Furniture &amp; Fittings-174 Fullarton Rd</t>
  </si>
  <si>
    <t xml:space="preserve">61220          </t>
  </si>
  <si>
    <t>Furniture &amp; Fittings-25 Hutt St</t>
  </si>
  <si>
    <t>Office Furniture-33 Franklin St</t>
  </si>
  <si>
    <t xml:space="preserve">61260          </t>
  </si>
  <si>
    <t>Plant &amp; Equipment-6 Circuit Dr</t>
  </si>
  <si>
    <t xml:space="preserve">61280          </t>
  </si>
  <si>
    <t>Plant &amp; Equipment-200 East Tce</t>
  </si>
  <si>
    <t>Plant &amp; Equipment-33 Franklin St</t>
  </si>
  <si>
    <t>Plant &amp; Equipment-174 Fullarton Rd</t>
  </si>
  <si>
    <t>Less Accum Depn - Build Improvements-200 East Tce</t>
  </si>
  <si>
    <t xml:space="preserve">61440          </t>
  </si>
  <si>
    <t>Less Accum Depn - Build Improvements-33 Franklin St</t>
  </si>
  <si>
    <t>Less Accum Depn - Build Improvements-174 Fullarton Rd</t>
  </si>
  <si>
    <t>Less Accum Depn - Furniture &amp; Fittings-200 East Tce</t>
  </si>
  <si>
    <t xml:space="preserve">61480          </t>
  </si>
  <si>
    <t>Less Accum Depn - Furniture &amp; Fittings-174 Fullarton Rd</t>
  </si>
  <si>
    <t>Less Accum Depn - Furniture &amp; Fittings-25 Hutt St</t>
  </si>
  <si>
    <t>Less Accum Depn - Plant &amp; Equip-6 Circuit Dr</t>
  </si>
  <si>
    <t xml:space="preserve">61540          </t>
  </si>
  <si>
    <t>Less Accum Depn - Plant &amp; Equip-33 Franklin St</t>
  </si>
  <si>
    <t>Less Accum Depn - Plant &amp; Equip-174 Fullarton Rd</t>
  </si>
  <si>
    <t>Less Accum Depn - Plant &amp; Equip-25 Hutt St</t>
  </si>
  <si>
    <t>Intercompany-GPM</t>
  </si>
  <si>
    <t>24 - B</t>
  </si>
  <si>
    <t xml:space="preserve">62100          </t>
  </si>
  <si>
    <t xml:space="preserve">G07            </t>
  </si>
  <si>
    <t>Intercompany-ROOTS</t>
  </si>
  <si>
    <t xml:space="preserve">G10            </t>
  </si>
  <si>
    <t>Trade Creditor-GIP</t>
  </si>
  <si>
    <t>26 - B</t>
  </si>
  <si>
    <t xml:space="preserve">70100          </t>
  </si>
  <si>
    <t>GST Paid-GIP</t>
  </si>
  <si>
    <t>27 - B</t>
  </si>
  <si>
    <t xml:space="preserve">71120          </t>
  </si>
  <si>
    <t>GST Collected-GIP</t>
  </si>
  <si>
    <t xml:space="preserve">71140          </t>
  </si>
  <si>
    <t>Bill of Exchange-EPH</t>
  </si>
  <si>
    <t>29 - B</t>
  </si>
  <si>
    <t xml:space="preserve">73120          </t>
  </si>
  <si>
    <t xml:space="preserve">G02            </t>
  </si>
  <si>
    <t>Bill of Exchange-GBLT</t>
  </si>
  <si>
    <t xml:space="preserve">G05            </t>
  </si>
  <si>
    <t>Intercompany-EPH</t>
  </si>
  <si>
    <t>30 - B</t>
  </si>
  <si>
    <t xml:space="preserve">74100          </t>
  </si>
  <si>
    <t>Intercompany-GBLT</t>
  </si>
  <si>
    <t>Intercompany-OPC</t>
  </si>
  <si>
    <t xml:space="preserve">G08            </t>
  </si>
  <si>
    <t>Intercompany-TMV</t>
  </si>
  <si>
    <t xml:space="preserve">G14            </t>
  </si>
  <si>
    <t>Trusts-APT</t>
  </si>
  <si>
    <t>31 - B</t>
  </si>
  <si>
    <t xml:space="preserve">75200          </t>
  </si>
  <si>
    <t xml:space="preserve">H01            </t>
  </si>
  <si>
    <t>Trusts-JMFT</t>
  </si>
  <si>
    <t xml:space="preserve">H02            </t>
  </si>
  <si>
    <t>Retained Earnings-GIP</t>
  </si>
  <si>
    <t>32 - R</t>
  </si>
  <si>
    <t xml:space="preserve">90100          </t>
  </si>
  <si>
    <t>Current Earnings-GIP</t>
  </si>
  <si>
    <t xml:space="preserve">90120          </t>
  </si>
  <si>
    <t>Issued Capital-GIP</t>
  </si>
  <si>
    <t xml:space="preserve">90140          </t>
  </si>
  <si>
    <t>2020</t>
  </si>
  <si>
    <t>GL - CL</t>
  </si>
  <si>
    <t>CLOSING ENTRY</t>
  </si>
  <si>
    <t>001604</t>
  </si>
  <si>
    <t xml:space="preserve">EVAN    </t>
  </si>
  <si>
    <t>AUD</t>
  </si>
  <si>
    <t>GL - JE</t>
  </si>
  <si>
    <t>Dist from GPM</t>
  </si>
  <si>
    <t>CB - CB</t>
  </si>
  <si>
    <t xml:space="preserve">     3004207</t>
  </si>
  <si>
    <t>Bank Fee</t>
  </si>
  <si>
    <t>001583</t>
  </si>
  <si>
    <t xml:space="preserve">LIDIYA  </t>
  </si>
  <si>
    <t>001596</t>
  </si>
  <si>
    <t>AP - IN</t>
  </si>
  <si>
    <t>Australian Securities &amp; Investments Commission-March 20--221</t>
  </si>
  <si>
    <t>Annual  review fees</t>
  </si>
  <si>
    <t>001571</t>
  </si>
  <si>
    <t>Re allocate</t>
  </si>
  <si>
    <t>001582</t>
  </si>
  <si>
    <t>annual review fees</t>
  </si>
  <si>
    <t>Lease Payment</t>
  </si>
  <si>
    <t>001499</t>
  </si>
  <si>
    <t>001514</t>
  </si>
  <si>
    <t>001534</t>
  </si>
  <si>
    <t>001544</t>
  </si>
  <si>
    <t>001548</t>
  </si>
  <si>
    <t>001561</t>
  </si>
  <si>
    <t>001564</t>
  </si>
  <si>
    <t>001567</t>
  </si>
  <si>
    <t>001575</t>
  </si>
  <si>
    <t>001584</t>
  </si>
  <si>
    <t>001594</t>
  </si>
  <si>
    <t>001597</t>
  </si>
  <si>
    <t>Depreciation</t>
  </si>
  <si>
    <t>001500</t>
  </si>
  <si>
    <t>001516</t>
  </si>
  <si>
    <t>001538</t>
  </si>
  <si>
    <t>001547</t>
  </si>
  <si>
    <t>001549</t>
  </si>
  <si>
    <t>001562</t>
  </si>
  <si>
    <t>001565</t>
  </si>
  <si>
    <t>001568</t>
  </si>
  <si>
    <t>001581</t>
  </si>
  <si>
    <t>001590</t>
  </si>
  <si>
    <t>001595</t>
  </si>
  <si>
    <t>001598</t>
  </si>
  <si>
    <t xml:space="preserve">      307194</t>
  </si>
  <si>
    <t>Intercompany trnsfrs</t>
  </si>
  <si>
    <t>001476</t>
  </si>
  <si>
    <t xml:space="preserve">           0</t>
  </si>
  <si>
    <t>Built Projects Pty Ltd</t>
  </si>
  <si>
    <t>001475</t>
  </si>
  <si>
    <t xml:space="preserve">      907194</t>
  </si>
  <si>
    <t>001484</t>
  </si>
  <si>
    <t>Shadeform Sails</t>
  </si>
  <si>
    <t>001485</t>
  </si>
  <si>
    <t xml:space="preserve">      240719</t>
  </si>
  <si>
    <t>001490</t>
  </si>
  <si>
    <t>Kyson Property Maintenance</t>
  </si>
  <si>
    <t>001489</t>
  </si>
  <si>
    <t>Terrace Floors &amp; Furnishings</t>
  </si>
  <si>
    <t xml:space="preserve">     1081947</t>
  </si>
  <si>
    <t>Inv758 paid twice to KYSON</t>
  </si>
  <si>
    <t>001507</t>
  </si>
  <si>
    <t>ENGIE - form. Spectrum fire</t>
  </si>
  <si>
    <t>001496</t>
  </si>
  <si>
    <t xml:space="preserve">      608194</t>
  </si>
  <si>
    <t>001495</t>
  </si>
  <si>
    <t xml:space="preserve">     6081943</t>
  </si>
  <si>
    <t>001506</t>
  </si>
  <si>
    <t>001505</t>
  </si>
  <si>
    <t>Workspace Commercial Furniture</t>
  </si>
  <si>
    <t>001504</t>
  </si>
  <si>
    <t>Reverse - Cheques from AP Batch 272</t>
  </si>
  <si>
    <t>001509</t>
  </si>
  <si>
    <t>001513</t>
  </si>
  <si>
    <t>Higgins Coatings</t>
  </si>
  <si>
    <t xml:space="preserve">      609197</t>
  </si>
  <si>
    <t>001533</t>
  </si>
  <si>
    <t>001521</t>
  </si>
  <si>
    <t>001531</t>
  </si>
  <si>
    <t xml:space="preserve">     2309194</t>
  </si>
  <si>
    <t>001530</t>
  </si>
  <si>
    <t>001532</t>
  </si>
  <si>
    <t>001537</t>
  </si>
  <si>
    <t>BMV Cabinets</t>
  </si>
  <si>
    <t xml:space="preserve">      101019</t>
  </si>
  <si>
    <t>001546</t>
  </si>
  <si>
    <t>001542</t>
  </si>
  <si>
    <t>FDC Construction &amp; Fitout SA</t>
  </si>
  <si>
    <t>001545</t>
  </si>
  <si>
    <t>Eastside Earthmoving &amp; Demolition</t>
  </si>
  <si>
    <t>001553</t>
  </si>
  <si>
    <t xml:space="preserve">     1212196</t>
  </si>
  <si>
    <t>001560</t>
  </si>
  <si>
    <t xml:space="preserve">     1312194</t>
  </si>
  <si>
    <t>001558</t>
  </si>
  <si>
    <t>Tricia Barker</t>
  </si>
  <si>
    <t>001557</t>
  </si>
  <si>
    <t>Reverse - Batch Number 000557</t>
  </si>
  <si>
    <t>001559</t>
  </si>
  <si>
    <t xml:space="preserve">      302208</t>
  </si>
  <si>
    <t>001566</t>
  </si>
  <si>
    <t xml:space="preserve">      302209</t>
  </si>
  <si>
    <t>001573</t>
  </si>
  <si>
    <t xml:space="preserve">          23</t>
  </si>
  <si>
    <t>Australian Securities &amp; Investments Commission</t>
  </si>
  <si>
    <t>001574</t>
  </si>
  <si>
    <t>001580</t>
  </si>
  <si>
    <t xml:space="preserve">      904207</t>
  </si>
  <si>
    <t>001579</t>
  </si>
  <si>
    <t>001593</t>
  </si>
  <si>
    <t>Electronic Clearing -GIP</t>
  </si>
  <si>
    <t>AP - PY</t>
  </si>
  <si>
    <t>B0008-Built Projects Pty Ltd</t>
  </si>
  <si>
    <t>001474</t>
  </si>
  <si>
    <t>S0008-Shadeform Sails</t>
  </si>
  <si>
    <t>001483</t>
  </si>
  <si>
    <t>001488</t>
  </si>
  <si>
    <t xml:space="preserve">CHRIS   </t>
  </si>
  <si>
    <t>K0003-Kyson Property Maintenance</t>
  </si>
  <si>
    <t>T0001-Terrace Floors &amp; Furnishings</t>
  </si>
  <si>
    <t>S0002-ENGIE - form. Spectrum fire</t>
  </si>
  <si>
    <t>001494</t>
  </si>
  <si>
    <t>001498</t>
  </si>
  <si>
    <t>W0003-Workspace Commercial Furniture</t>
  </si>
  <si>
    <t>001503</t>
  </si>
  <si>
    <t>-22/08/2019</t>
  </si>
  <si>
    <t>001508</t>
  </si>
  <si>
    <t>H0002-Higgins Coatings</t>
  </si>
  <si>
    <t>001512</t>
  </si>
  <si>
    <t>001520</t>
  </si>
  <si>
    <t>001527</t>
  </si>
  <si>
    <t>001529</t>
  </si>
  <si>
    <t>B0009-BMV Cabinets</t>
  </si>
  <si>
    <t>001536</t>
  </si>
  <si>
    <t>001541</t>
  </si>
  <si>
    <t>F0002-FDC Construction &amp; Fitout SA</t>
  </si>
  <si>
    <t>001543</t>
  </si>
  <si>
    <t>E0001-Eastside Earthmoving &amp; Demolition</t>
  </si>
  <si>
    <t>001552</t>
  </si>
  <si>
    <t>T0003-Tricia Barker</t>
  </si>
  <si>
    <t>001556</t>
  </si>
  <si>
    <t>001570</t>
  </si>
  <si>
    <t>A0001-Australian Securities &amp; Investments Commission</t>
  </si>
  <si>
    <t>000000000023</t>
  </si>
  <si>
    <t>001572</t>
  </si>
  <si>
    <t>001578</t>
  </si>
  <si>
    <t>001592</t>
  </si>
  <si>
    <t>Building Improvements-6 Circuit Dr</t>
  </si>
  <si>
    <t>Eastside Earthmoving &amp; Demolition-Dec 19--8906</t>
  </si>
  <si>
    <t>Hendon, demolition</t>
  </si>
  <si>
    <t>001551</t>
  </si>
  <si>
    <t>Eastside Earthmoving &amp; Demolition-Dec 19--8907</t>
  </si>
  <si>
    <t>Hendon -demolition</t>
  </si>
  <si>
    <t>Re allocate Demolition Work - Substation</t>
  </si>
  <si>
    <t>001563</t>
  </si>
  <si>
    <t>Kyson Property Maintenance-March 20--1607</t>
  </si>
  <si>
    <t>200E amenities upgrade</t>
  </si>
  <si>
    <t>001569</t>
  </si>
  <si>
    <t>Terrace Floors &amp; Furnishings-March 20--TF008925</t>
  </si>
  <si>
    <t>200E new carpet</t>
  </si>
  <si>
    <t>001576</t>
  </si>
  <si>
    <t>Terrace Floors &amp; Furnishings-May 20--TF009119</t>
  </si>
  <si>
    <t>200E scrape floor, feather finish</t>
  </si>
  <si>
    <t>001591</t>
  </si>
  <si>
    <t>Built Projects Pty Ltd-July 19--1626</t>
  </si>
  <si>
    <t>33F l7 NEW TENANCY PROJECT</t>
  </si>
  <si>
    <t>001487</t>
  </si>
  <si>
    <t>Kyson Property Maintenance-July 19--757</t>
  </si>
  <si>
    <t>33F L7 fit doors, cables etc</t>
  </si>
  <si>
    <t>Kyson Property Maintenance-July 19--758</t>
  </si>
  <si>
    <t>25F L8 removal office workstations etc</t>
  </si>
  <si>
    <t>Terrace Floors &amp; Furnishings-July 19--TF008058</t>
  </si>
  <si>
    <t>33F floor boards L7</t>
  </si>
  <si>
    <t>AP - CR</t>
  </si>
  <si>
    <t>TF008130</t>
  </si>
  <si>
    <t>33F credit for returns</t>
  </si>
  <si>
    <t>ENGIE - form. Spectrum fire-July 19--2175527</t>
  </si>
  <si>
    <t>33F fire protect. fitout</t>
  </si>
  <si>
    <t>001493</t>
  </si>
  <si>
    <t>ENGIE - form. Spectrum fire-July 19--2183105</t>
  </si>
  <si>
    <t>33F fire protection fitout</t>
  </si>
  <si>
    <t>Re allocate capital spend to Roots</t>
  </si>
  <si>
    <t>001501</t>
  </si>
  <si>
    <t>Workspace Commercial Furniture-July 19--3829</t>
  </si>
  <si>
    <t>33F 30% deposit for project</t>
  </si>
  <si>
    <t>001497</t>
  </si>
  <si>
    <t>Kyson Property Maintenance-Aug 19--851</t>
  </si>
  <si>
    <t>33F L7 install benches</t>
  </si>
  <si>
    <t>Built Projects Pty Ltd-Aug 19--1627</t>
  </si>
  <si>
    <t>33F L7 Connexion extra cost for kitchen</t>
  </si>
  <si>
    <t>001502</t>
  </si>
  <si>
    <t>CN 1627</t>
  </si>
  <si>
    <t>Wrong company</t>
  </si>
  <si>
    <t>001510</t>
  </si>
  <si>
    <t>Higgins Coatings-Aug 19--186079053</t>
  </si>
  <si>
    <t>33F L7 painting</t>
  </si>
  <si>
    <t>001511</t>
  </si>
  <si>
    <t>Kyson Property Maintenance-Aug 19--879</t>
  </si>
  <si>
    <t>33F L9 Tiling foyer</t>
  </si>
  <si>
    <t>Kyson Property Maintenance-Aug 19--890</t>
  </si>
  <si>
    <t>33F bathrooms L6,7,9</t>
  </si>
  <si>
    <t>Kyson Property Maintenance-Aug 19--892</t>
  </si>
  <si>
    <t>33F L9 bathroom</t>
  </si>
  <si>
    <t>Re allocate dble pmt of invoice to GPM</t>
  </si>
  <si>
    <t>001523</t>
  </si>
  <si>
    <t>001517</t>
  </si>
  <si>
    <t>001522</t>
  </si>
  <si>
    <t>001525</t>
  </si>
  <si>
    <t>001524</t>
  </si>
  <si>
    <t>Built Projects Pty Ltd-Sept 19--1634</t>
  </si>
  <si>
    <t>33F L6,7,9 toilet , kitchen projects</t>
  </si>
  <si>
    <t>001519</t>
  </si>
  <si>
    <t>Terrace Floors &amp; Furnishings-Sept 19--TF008282</t>
  </si>
  <si>
    <t>33F L6 kitchen job</t>
  </si>
  <si>
    <t>001518</t>
  </si>
  <si>
    <t>Kyson Property Maintenance-Sept 19--913</t>
  </si>
  <si>
    <t>33F L9 tiling</t>
  </si>
  <si>
    <t>001526</t>
  </si>
  <si>
    <t>Kyson Property Maintenance-Sept 19--985</t>
  </si>
  <si>
    <t>33F L6,7,9 Urinals</t>
  </si>
  <si>
    <t>Workspace Commercial Furniture-Sept 19--40888</t>
  </si>
  <si>
    <t>33F workstations installation</t>
  </si>
  <si>
    <t>001528</t>
  </si>
  <si>
    <t>BMV Cabinets-Sept 19--3647</t>
  </si>
  <si>
    <t>33F L6 cupboards/ fittings</t>
  </si>
  <si>
    <t>001535</t>
  </si>
  <si>
    <t>ENGIE - form. Spectrum fire-Sept 19--2231190</t>
  </si>
  <si>
    <t>33F fire protec fitout</t>
  </si>
  <si>
    <t>Higgins Coatings-Sept 19--186079799</t>
  </si>
  <si>
    <t>33F painting L6</t>
  </si>
  <si>
    <t>FDC Construction &amp; Fitout SA-Oct 19--500558</t>
  </si>
  <si>
    <t>33F L6 EMA Legal</t>
  </si>
  <si>
    <t>001539</t>
  </si>
  <si>
    <t>ENGIE - form. Spectrum fire-Oct 19--2232759</t>
  </si>
  <si>
    <t>33F sprinkler upgrade</t>
  </si>
  <si>
    <t>001540</t>
  </si>
  <si>
    <t>Re allocate EMA Legal works</t>
  </si>
  <si>
    <t>001550</t>
  </si>
  <si>
    <t>Terrace Floors &amp; Furnishings-April 20--TF008944</t>
  </si>
  <si>
    <t>33F L9 new carpet</t>
  </si>
  <si>
    <t>001577</t>
  </si>
  <si>
    <t>Shadeform Sails-July 19--19174</t>
  </si>
  <si>
    <t>174F shade sails</t>
  </si>
  <si>
    <t>001482</t>
  </si>
  <si>
    <t>CN TB1128</t>
  </si>
  <si>
    <t>credit</t>
  </si>
  <si>
    <t>001554</t>
  </si>
  <si>
    <t>Tricia Barker-Dec 19--TB1137</t>
  </si>
  <si>
    <t>25H hand made rug</t>
  </si>
  <si>
    <t>001555</t>
  </si>
  <si>
    <t>(Reallocation of loan balances @ 30/06/2020)</t>
  </si>
  <si>
    <t>001599</t>
  </si>
  <si>
    <t>Profit/Loss Distribution-174 Fullarton Road</t>
  </si>
  <si>
    <t>Profit/Loss Distribution-200 East Terrace</t>
  </si>
  <si>
    <t>Profit/Loss Distribution-33 Franklin Street</t>
  </si>
  <si>
    <t>Profit/Loss Distribution-Unit 12-25 Hutt Street</t>
  </si>
  <si>
    <t>1621</t>
  </si>
  <si>
    <t>1622</t>
  </si>
  <si>
    <t>19174</t>
  </si>
  <si>
    <t>1626</t>
  </si>
  <si>
    <t>757</t>
  </si>
  <si>
    <t>758</t>
  </si>
  <si>
    <t>TF008058</t>
  </si>
  <si>
    <t>2183105</t>
  </si>
  <si>
    <t>2175527</t>
  </si>
  <si>
    <t>3829</t>
  </si>
  <si>
    <t>851</t>
  </si>
  <si>
    <t>1627</t>
  </si>
  <si>
    <t>186079053</t>
  </si>
  <si>
    <t>879</t>
  </si>
  <si>
    <t>890</t>
  </si>
  <si>
    <t>892</t>
  </si>
  <si>
    <t>1634</t>
  </si>
  <si>
    <t>TF008282</t>
  </si>
  <si>
    <t>913</t>
  </si>
  <si>
    <t>985</t>
  </si>
  <si>
    <t>40888</t>
  </si>
  <si>
    <t>3647</t>
  </si>
  <si>
    <t>186079799</t>
  </si>
  <si>
    <t>2231190</t>
  </si>
  <si>
    <t>500558</t>
  </si>
  <si>
    <t>2232759</t>
  </si>
  <si>
    <t>8906</t>
  </si>
  <si>
    <t>8907</t>
  </si>
  <si>
    <t>TB1137</t>
  </si>
  <si>
    <t>1607</t>
  </si>
  <si>
    <t>22136074032MARCH 20</t>
  </si>
  <si>
    <t>TF008925</t>
  </si>
  <si>
    <t>TF008944</t>
  </si>
  <si>
    <t>TF009119</t>
  </si>
  <si>
    <t xml:space="preserve">Rental Income-6 Circuit Dr                                  </t>
  </si>
  <si>
    <t xml:space="preserve">Rental Income-200 East Tce                                  </t>
  </si>
  <si>
    <t xml:space="preserve">Rental Income-33 Franklin St                                </t>
  </si>
  <si>
    <t xml:space="preserve">Rental Income-174 Fullarton Rd                              </t>
  </si>
  <si>
    <t xml:space="preserve">Rental Income-25 Hutt St                                    </t>
  </si>
  <si>
    <t xml:space="preserve">Other Income-6 Circuit Dr                                   </t>
  </si>
  <si>
    <t xml:space="preserve">Other Income-200 East Tce                                   </t>
  </si>
  <si>
    <t xml:space="preserve">Other Income-33 Franklin St                                 </t>
  </si>
  <si>
    <t xml:space="preserve">Other Income-174 Fullarton Rd                               </t>
  </si>
  <si>
    <t xml:space="preserve">Other Income-25 Hutt St                                     </t>
  </si>
  <si>
    <t xml:space="preserve">Interest Received-6 Circuit Dr                              </t>
  </si>
  <si>
    <t xml:space="preserve">Interest Received-200 East Tce                              </t>
  </si>
  <si>
    <t xml:space="preserve">Interest Received-33 Franklin St                            </t>
  </si>
  <si>
    <t xml:space="preserve">Interest Received-174 Fullarton Rd                          </t>
  </si>
  <si>
    <t xml:space="preserve">Interest Received-25 Hutt St                                </t>
  </si>
  <si>
    <t xml:space="preserve">Bank Fees &amp; Charges-6 Circuit Dr                            </t>
  </si>
  <si>
    <t xml:space="preserve">Bank Fees &amp; Charges-200 East Tce                            </t>
  </si>
  <si>
    <t xml:space="preserve">Bank Fees &amp; Charges-33 Franklin St                          </t>
  </si>
  <si>
    <t xml:space="preserve">Bank Fees &amp; Charges-174 Fullarton Rd                        </t>
  </si>
  <si>
    <t xml:space="preserve">Bank Fees &amp; Charges-25 Hutt St                              </t>
  </si>
  <si>
    <t xml:space="preserve">Fees &amp; Charges - REALLOCATE                                 </t>
  </si>
  <si>
    <t xml:space="preserve">Fees &amp; Charges-6 Circuit Dr                                 </t>
  </si>
  <si>
    <t xml:space="preserve">Fees &amp; Charges-200 East Tce                                 </t>
  </si>
  <si>
    <t xml:space="preserve">Fees &amp; Charges-33 Franklin St                               </t>
  </si>
  <si>
    <t xml:space="preserve">Fees &amp; Charges-174 Fullarton Rd                             </t>
  </si>
  <si>
    <t xml:space="preserve">Fees &amp; Charges-25 Hutt St                                   </t>
  </si>
  <si>
    <t xml:space="preserve">Lease Payments-6 Circuit Dr                                 </t>
  </si>
  <si>
    <t xml:space="preserve">Lease Payments-200 East Tce                                 </t>
  </si>
  <si>
    <t xml:space="preserve">Lease Payments-33 Franklin St                               </t>
  </si>
  <si>
    <t xml:space="preserve">Lease Payments-174 Fullarton Rd                             </t>
  </si>
  <si>
    <t xml:space="preserve">Lease Payments-25 Hutt St                                   </t>
  </si>
  <si>
    <t xml:space="preserve">Depreciation - Build Write Off-6 Circuit Dr                 </t>
  </si>
  <si>
    <t xml:space="preserve">Depreciation - Build Write Off-200 East Tce                 </t>
  </si>
  <si>
    <t xml:space="preserve">Depreciation - Build Write Off-33 Franklin St               </t>
  </si>
  <si>
    <t xml:space="preserve">Depreciation - Build Write Off-174 Fullarton Rd             </t>
  </si>
  <si>
    <t xml:space="preserve">Depreciation - Build Write Off-25 Hutt St                   </t>
  </si>
  <si>
    <t xml:space="preserve">Depreciation - Build Improvements-6 Circuit Dr              </t>
  </si>
  <si>
    <t xml:space="preserve">Depreciation - Build Improvements-200 East Tce              </t>
  </si>
  <si>
    <t xml:space="preserve">Depreciation - Build Improvements-33 Franklin St            </t>
  </si>
  <si>
    <t xml:space="preserve">Depreciation - Build Improvements-174 Fullarton Rd          </t>
  </si>
  <si>
    <t xml:space="preserve">Depreciation - Build Improvements-25 Hutt St                </t>
  </si>
  <si>
    <t xml:space="preserve">Depreciation - Furniture &amp; Fittings-6 Circuit Dr            </t>
  </si>
  <si>
    <t xml:space="preserve">Depreciation - Furniture &amp; Fittings-200 East Tce            </t>
  </si>
  <si>
    <t xml:space="preserve">Depreciation - Furniture &amp; Fittings-33 Franklin St          </t>
  </si>
  <si>
    <t xml:space="preserve">Depreciation - Furniture &amp; Fittings-174 Fullarton Rd        </t>
  </si>
  <si>
    <t xml:space="preserve">Depreciation - Furniture &amp; Fittings-25 Hutt St              </t>
  </si>
  <si>
    <t xml:space="preserve">Depreciation - Office Furniture-6 Circuit Dr                </t>
  </si>
  <si>
    <t xml:space="preserve">Depreciation - Office Furniture-200 East Tce                </t>
  </si>
  <si>
    <t xml:space="preserve">Depreciation - Office Furniture-33 Franklin St              </t>
  </si>
  <si>
    <t xml:space="preserve">Depreciation - Office Furniture-174 Fullarton Rd            </t>
  </si>
  <si>
    <t xml:space="preserve">Depreciation - Office Furniture-25 Hutt St                  </t>
  </si>
  <si>
    <t xml:space="preserve">Depreciation - Plant &amp; Equip-6 Circuit Dr                   </t>
  </si>
  <si>
    <t xml:space="preserve">Depreciation - Plant &amp; Equip-200 East Tce                   </t>
  </si>
  <si>
    <t xml:space="preserve">Depreciation - Plant &amp; Equip-33 Franklin St                 </t>
  </si>
  <si>
    <t xml:space="preserve">Depreciation - Plant &amp; Equip-174 Fullarton Rd               </t>
  </si>
  <si>
    <t xml:space="preserve">Depreciation - Plant &amp; Equip-25 Hutt St                     </t>
  </si>
  <si>
    <t xml:space="preserve">Depreciation: Low Value Pool-6 Circuit Dr                   </t>
  </si>
  <si>
    <t xml:space="preserve">Depreciation: Low Value Pool-200 East Tce                   </t>
  </si>
  <si>
    <t xml:space="preserve">Depreciation: Low Value Pool-33 Franklin St                 </t>
  </si>
  <si>
    <t xml:space="preserve">Depreciation: Low Value Pool-174 Fullarton Rd               </t>
  </si>
  <si>
    <t xml:space="preserve">Depreciation: Low Value Pool-25 Hutt St                     </t>
  </si>
  <si>
    <t xml:space="preserve">Extra Ordinary Expenses-GIP                                 </t>
  </si>
  <si>
    <t xml:space="preserve">Captial loss-GIP                                            </t>
  </si>
  <si>
    <t xml:space="preserve">Income Tax-GIP                                              </t>
  </si>
  <si>
    <t xml:space="preserve">National Australia Bank-GIP                                 </t>
  </si>
  <si>
    <t xml:space="preserve">Undeposited Funds-GIP                                       </t>
  </si>
  <si>
    <t xml:space="preserve">Undeposited Funds - Credit Cards-GIP                        </t>
  </si>
  <si>
    <t xml:space="preserve">Electronic Clearing -GIP                                    </t>
  </si>
  <si>
    <t xml:space="preserve">Trade Debtor-GIP                                            </t>
  </si>
  <si>
    <t xml:space="preserve">Preliminary Expense-GIP                                     </t>
  </si>
  <si>
    <t xml:space="preserve">Prepaid - Land Tax-GIP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</si>
  <si>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</si>
  <si>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</si>
  <si>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</si>
  <si>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Land &amp; Buildings-6 Circuit Dr                               </t>
  </si>
  <si>
    <t xml:space="preserve">Land &amp; Buildings-200 East Tce                               </t>
  </si>
  <si>
    <t xml:space="preserve">Land &amp; Buildings-33 Franklin St                             </t>
  </si>
  <si>
    <t xml:space="preserve">Land &amp; Buildings-174 Fullarton Rd                           </t>
  </si>
  <si>
    <t xml:space="preserve">Land &amp; Buildings-25 Hutt St                                 </t>
  </si>
  <si>
    <t xml:space="preserve">Building Improvements-6 Circuit Dr                          </t>
  </si>
  <si>
    <t xml:space="preserve">Building Improvements-200 East Tce                          </t>
  </si>
  <si>
    <t xml:space="preserve">Building Improvements-33 Franklin St                        </t>
  </si>
  <si>
    <t xml:space="preserve">Building Improvements-174 Fullarton Rd                      </t>
  </si>
  <si>
    <t xml:space="preserve">Building Improvements-25 Hutt St                            </t>
  </si>
  <si>
    <t xml:space="preserve">Furniture &amp; Fittings-6 Circuit Dr                           </t>
  </si>
  <si>
    <t xml:space="preserve">Furniture &amp; Fittings-200 East Tce                           </t>
  </si>
  <si>
    <t xml:space="preserve">Furniture &amp; Fittings-33 Franklin St                         </t>
  </si>
  <si>
    <t xml:space="preserve">Furniture &amp; Fittings-174 Fullarton Rd                       </t>
  </si>
  <si>
    <t xml:space="preserve">Furniture &amp; Fittings-25 Hutt St                             </t>
  </si>
  <si>
    <t xml:space="preserve">Office Furniture-6 Circuit Dr                               </t>
  </si>
  <si>
    <t xml:space="preserve">Office Furniture-200 East Tce                               </t>
  </si>
  <si>
    <t xml:space="preserve">Office Furniture-33 Franklin St                             </t>
  </si>
  <si>
    <t xml:space="preserve">Office Furniture-174 Fullarton Rd                           </t>
  </si>
  <si>
    <t xml:space="preserve">Office Furniture-25 Hutt St                                 </t>
  </si>
  <si>
    <t xml:space="preserve">Plant &amp; Equipment-6 Circuit Dr                              </t>
  </si>
  <si>
    <t xml:space="preserve">Plant &amp; Equipment-200 East Tce                              </t>
  </si>
  <si>
    <t xml:space="preserve">Plant &amp; Equipment-33 Franklin St                            </t>
  </si>
  <si>
    <t xml:space="preserve">Plant &amp; Equipment-174 Fullarton Rd                          </t>
  </si>
  <si>
    <t xml:space="preserve">Plant &amp; Equipment-25 Hutt St                                </t>
  </si>
  <si>
    <t xml:space="preserve">Low Value Pool - Current-6 Circuit Dr                       </t>
  </si>
  <si>
    <t xml:space="preserve">Low Value Pool - Current-200 East Tce                       </t>
  </si>
  <si>
    <t xml:space="preserve">Low Value Pool - Current-33 Franklin St                     </t>
  </si>
  <si>
    <t xml:space="preserve">Low Value Pool - Current-174 Fullarton Rd                   </t>
  </si>
  <si>
    <t xml:space="preserve">Low Value Pool - Current-25 Hutt St                         </t>
  </si>
  <si>
    <t xml:space="preserve">Low Value Pool - Previous Years-6 Circuit Dr                </t>
  </si>
  <si>
    <t xml:space="preserve">Low Value Pool - Previous Years-200 East Tce                </t>
  </si>
  <si>
    <t xml:space="preserve">Low Value Pool - Previous Years-33 Franklin St              </t>
  </si>
  <si>
    <t xml:space="preserve">Low Value Pool - Previous Years-174 Fullarton Rd            </t>
  </si>
  <si>
    <t xml:space="preserve">Low Value Pool - Previous Years-25 Hutt St                  </t>
  </si>
  <si>
    <t xml:space="preserve">Less Accum Depreciation-6 Circuit Dr                        </t>
  </si>
  <si>
    <t xml:space="preserve">Less Accum Depreciation-200 East Tce                        </t>
  </si>
  <si>
    <t xml:space="preserve">Less Accum Depreciation-33 Franklin St                      </t>
  </si>
  <si>
    <t xml:space="preserve">Less Accum Depreciation-174 Fullarton Rd                    </t>
  </si>
  <si>
    <t xml:space="preserve">Less Accum Depreciation-25 Hutt St                          </t>
  </si>
  <si>
    <t xml:space="preserve">Less Accum Depn - Build Write Off-6 Circuit Dr              </t>
  </si>
  <si>
    <t xml:space="preserve">Less Accum Depn - Build Write Off-200 East Tce              </t>
  </si>
  <si>
    <t xml:space="preserve">Less Accum Depn - Build Write Off-33 Franklin St            </t>
  </si>
  <si>
    <t xml:space="preserve">Less Accum Depn - Build Write Off-174 Fullarton Rd          </t>
  </si>
  <si>
    <t xml:space="preserve">Less Accum Depn - Build Write Off-25 Hutt St                </t>
  </si>
  <si>
    <t xml:space="preserve">Less Accum Depn - Build Improvements-6 Circuit Dr           </t>
  </si>
  <si>
    <t xml:space="preserve">Less Accum Depn - Build Improvements-200 East Tce           </t>
  </si>
  <si>
    <t xml:space="preserve">Less Accum Depn - Build Improvements-33 Franklin St         </t>
  </si>
  <si>
    <t xml:space="preserve">Less Accum Depn - Build Improvements-174 Fullarton Rd       </t>
  </si>
  <si>
    <t xml:space="preserve">Less Accum Depn - Build Improvements-25 Hutt St             </t>
  </si>
  <si>
    <t xml:space="preserve">Less Accum Depn - Furniture &amp; Fittings-6 Circuit Dr         </t>
  </si>
  <si>
    <t xml:space="preserve">Less Accum Depn - Furniture &amp; Fittings-200 East Tce         </t>
  </si>
  <si>
    <t xml:space="preserve">Less Accum Depn - Furniture &amp; Fittings-33 Franklin St       </t>
  </si>
  <si>
    <t xml:space="preserve">Less Accum Depn - Furniture &amp; Fittings-174 Fullarton Rd     </t>
  </si>
  <si>
    <t xml:space="preserve">Less Accum Depn - Furniture &amp; Fittings-25 Hutt St           </t>
  </si>
  <si>
    <t xml:space="preserve">Less Depn - Office Furniture-6 Circuit Dr                   </t>
  </si>
  <si>
    <t xml:space="preserve">Less Depn - Office Furniture-200 East Tce                   </t>
  </si>
  <si>
    <t xml:space="preserve">Less Depn - Office Furniture-33 Franklin St                 </t>
  </si>
  <si>
    <t xml:space="preserve">Less Depn - Office Furniture-174 Fullarton Rd               </t>
  </si>
  <si>
    <t xml:space="preserve">Less Depn - Office Furniture-25 Hutt St                     </t>
  </si>
  <si>
    <t xml:space="preserve">Less Accum Depn - Plant &amp; Equip-6 Circuit Dr                </t>
  </si>
  <si>
    <t xml:space="preserve">Less Accum Depn - Plant &amp; Equip-200 East Tce                </t>
  </si>
  <si>
    <t xml:space="preserve">Less Accum Depn - Plant &amp; Equip-33 Franklin St              </t>
  </si>
  <si>
    <t xml:space="preserve">Less Accum Depn - Plant &amp; Equip-174 Fullarton Rd            </t>
  </si>
  <si>
    <t xml:space="preserve">Less Accum Depn - Plant &amp; Equip-25 Hutt St                  </t>
  </si>
  <si>
    <t xml:space="preserve">Less Accum Dep - Low Value Pool-6 Circuit Dr                </t>
  </si>
  <si>
    <t xml:space="preserve">Less Accum Dep - Low Value Pool-200 East Tce                </t>
  </si>
  <si>
    <t xml:space="preserve">Less Accum Dep - Low Value Pool-33 Franklin St              </t>
  </si>
  <si>
    <t xml:space="preserve">Less Accum Dep - Low Value Pool-174 Fullarton Rd            </t>
  </si>
  <si>
    <t xml:space="preserve">Less Accum Dep - Low Value Pool-25 Hutt St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</si>
  <si>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</si>
  <si>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</si>
  <si>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</si>
  <si>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</si>
  <si>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</si>
  <si>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</si>
  <si>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</si>
  <si>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</si>
  <si>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</si>
  <si>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</si>
  <si>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</si>
  <si>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</si>
  <si>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</si>
  <si>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Bill of Exchange-23F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</si>
  <si>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</si>
  <si>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</si>
  <si>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</si>
  <si>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</si>
  <si>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</si>
  <si>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</si>
  <si>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</si>
  <si>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</si>
  <si>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</si>
  <si>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</si>
  <si>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</si>
  <si>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</si>
  <si>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Bill of Exchange - JMFT                                     </t>
  </si>
  <si>
    <t xml:space="preserve">Bill of Exchange - Offset-23F                               </t>
  </si>
  <si>
    <t xml:space="preserve">Bill of Exchange - Offset-EPH                               </t>
  </si>
  <si>
    <t xml:space="preserve">Bill of Exchange - Offset-EPI                               </t>
  </si>
  <si>
    <t xml:space="preserve">Bill of Exchange - Offset-FPP                               </t>
  </si>
  <si>
    <t xml:space="preserve">Bill of Exchange - Offset-GBLT                              </t>
  </si>
  <si>
    <t xml:space="preserve">Bill of Exchange - Offset-GPM                               </t>
  </si>
  <si>
    <t xml:space="preserve">Bill of Exchange - Offset-OPC                               </t>
  </si>
  <si>
    <t xml:space="preserve">Bill of Exchange - Offset-RIUP                              </t>
  </si>
  <si>
    <t xml:space="preserve">Bill of Exchange - Offset-ROOTS                             </t>
  </si>
  <si>
    <t xml:space="preserve">Bill of Exchange - Offset-SOLE                              </t>
  </si>
  <si>
    <t xml:space="preserve">Bill of Exchange - Offset-TAR                               </t>
  </si>
  <si>
    <t xml:space="preserve">Bill of Exchange - Offset-TAT                               </t>
  </si>
  <si>
    <t xml:space="preserve">Bill of Exchange - Offset-TMV                               </t>
  </si>
  <si>
    <t xml:space="preserve">Prepaid Lease-APT                                           </t>
  </si>
  <si>
    <t xml:space="preserve">Prepaid Lease-JMFT  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</si>
  <si>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</si>
  <si>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</si>
  <si>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</si>
  <si>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</si>
  <si>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</si>
  <si>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</si>
  <si>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</si>
  <si>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</si>
  <si>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</si>
  <si>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</si>
  <si>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</si>
  <si>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</si>
  <si>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</si>
  <si>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</si>
  <si>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</si>
  <si>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Creditor-GIP                                          </t>
  </si>
  <si>
    <t xml:space="preserve">Accruals-GIP                                                </t>
  </si>
  <si>
    <t xml:space="preserve">GST Paid-GIP                                                </t>
  </si>
  <si>
    <t xml:space="preserve">GST Collected-GIP                                           </t>
  </si>
  <si>
    <t xml:space="preserve">GST Control -GIP                                            </t>
  </si>
  <si>
    <t xml:space="preserve">Retained Earnings-GIP                                       </t>
  </si>
  <si>
    <t xml:space="preserve">Current Earnings-GIP                                        </t>
  </si>
  <si>
    <t xml:space="preserve">Issued Capital-GIP               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</si>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</sst>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167" fontId="43" fillId="0" borderId="47" xfId="3" applyNumberFormat="1" applyFont="1" applyBorder="1" applyAlignment="1">
      <alignment horizontal="center"/>
    </xf>
    <xf numFmtId="49" fontId="0" fillId="8" borderId="0" xfId="0" applyNumberForma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9" borderId="48" xfId="0" applyNumberFormat="1" applyFill="1" applyBorder="1" applyAlignment="1">
      <alignment horizontal="center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" fontId="0" fillId="9" borderId="0" xfId="0" applyNumberFormat="1" applyFill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168" fontId="0" fillId="0" borderId="0" xfId="4" applyNumberFormat="1" applyFont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10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6652615741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A1" zoomScale="80" workbookViewId="0">
      <selection activeCell="BM2" sqref="BM2"/>
    </sheetView>
  </sheetViews>
  <sheetFormatPr defaultRowHeight="12.75" x14ac:dyDescent="0.2"/>
  <cols>
    <col min="1" max="1" width="14.85546875" bestFit="1" customWidth="1"/>
    <col min="2" max="2" width="51.710937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bestFit="1" customWidth="1"/>
    <col min="26" max="26" width="12.7109375" bestFit="1" customWidth="1"/>
    <col min="27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48" width="11.5703125" customWidth="1"/>
    <col min="49" max="50" width="11.5703125" bestFit="1" customWidth="1"/>
    <col min="51" max="51" width="12" bestFit="1" customWidth="1"/>
    <col min="52" max="52" width="11.5703125" bestFit="1" customWidth="1"/>
    <col min="53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55.5703125" bestFit="1" customWidth="1"/>
    <col min="66" max="66" width="15.28515625" bestFit="1" customWidth="1"/>
    <col min="67" max="67" width="13.7109375" bestFit="1" customWidth="1"/>
    <col min="68" max="68" width="12.28515625" bestFit="1" customWidth="1"/>
    <col min="69" max="69" width="13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536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549</v>
      </c>
      <c r="B2" t="s">
        <v>1022</v>
      </c>
      <c r="C2" t="s">
        <v>1023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775</v>
      </c>
      <c r="H2" t="s">
        <v>1024</v>
      </c>
      <c r="I2" t="s">
        <v>1025</v>
      </c>
      <c r="J2" t="s">
        <v>1026</v>
      </c>
      <c r="K2" t="s">
        <v>1026</v>
      </c>
      <c r="L2" t="s">
        <v>1026</v>
      </c>
      <c r="M2" t="s">
        <v>1026</v>
      </c>
      <c r="N2" t="s">
        <v>1026</v>
      </c>
      <c r="O2" t="s">
        <v>1026</v>
      </c>
      <c r="P2" t="s">
        <v>1026</v>
      </c>
      <c r="Q2" t="s">
        <v>1027</v>
      </c>
      <c r="R2" t="s">
        <v>1028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12101.75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756.359375</v>
      </c>
      <c r="BI2">
        <v>2653.7893749999998</v>
      </c>
      <c r="BJ2">
        <v>1911.2262499999999</v>
      </c>
      <c r="BK2">
        <v>-1426.4156250000001</v>
      </c>
      <c r="BL2">
        <v>0</v>
      </c>
      <c r="BM2" t="s">
        <v>1029</v>
      </c>
      <c r="BN2">
        <v>20190701</v>
      </c>
      <c r="BO2">
        <v>0</v>
      </c>
      <c r="BP2" t="s">
        <v>238</v>
      </c>
      <c r="BQ2">
        <v>0</v>
      </c>
      <c r="BR2">
        <v>2020</v>
      </c>
      <c r="BS2" t="s">
        <v>115</v>
      </c>
      <c r="BT2">
        <v>0</v>
      </c>
    </row>
    <row r="3" spans="1:72" x14ac:dyDescent="0.2">
      <c r="A3" t="s">
        <v>577</v>
      </c>
      <c r="B3" t="s">
        <v>1030</v>
      </c>
      <c r="C3" t="s">
        <v>1023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776</v>
      </c>
      <c r="H3" t="s">
        <v>1024</v>
      </c>
      <c r="I3" t="s">
        <v>1031</v>
      </c>
      <c r="J3" t="s">
        <v>1026</v>
      </c>
      <c r="K3" t="s">
        <v>1026</v>
      </c>
      <c r="L3" t="s">
        <v>1026</v>
      </c>
      <c r="M3" t="s">
        <v>1026</v>
      </c>
      <c r="N3" t="s">
        <v>1026</v>
      </c>
      <c r="O3" t="s">
        <v>1026</v>
      </c>
      <c r="P3" t="s">
        <v>1026</v>
      </c>
      <c r="Q3" t="s">
        <v>1027</v>
      </c>
      <c r="R3" t="s">
        <v>1028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-547091.84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-550940.47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-34433.779374999998</v>
      </c>
      <c r="BI3">
        <v>-33649.901250000003</v>
      </c>
      <c r="BJ3">
        <v>-34270.273125</v>
      </c>
      <c r="BK3">
        <v>-26316.752499999999</v>
      </c>
      <c r="BL3">
        <v>0</v>
      </c>
      <c r="BM3" t="s">
        <v>1029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115</v>
      </c>
      <c r="BT3">
        <v>0</v>
      </c>
    </row>
    <row r="4" spans="1:72" x14ac:dyDescent="0.2">
      <c r="A4" t="s">
        <v>578</v>
      </c>
      <c r="B4" t="s">
        <v>1032</v>
      </c>
      <c r="C4" t="s">
        <v>1023</v>
      </c>
      <c r="D4">
        <f>IF(TYPE="R",40,IF(ISNA(INDEX(Categories!D:E,MATCH(GROUPTYPE,Categories!D:D,0),2)),0,INDEX(Categories!D:E,MATCH(GROUPTYPE,Categories!D:D,0),2)))</f>
        <v>8</v>
      </c>
      <c r="E4" t="str">
        <f>IF(TYPE="R","Retained Earnings",IF(ISNA(INDEX(Categories!D:F,MATCH(GLCATCODE,Categories!E:E,0),3)),0,INDEX(Categories!D:F,MATCH(GLCATCODE,Categories!E:E,0),3)))</f>
        <v>Revenue</v>
      </c>
      <c r="F4" t="s">
        <v>238</v>
      </c>
      <c r="G4" t="s">
        <v>777</v>
      </c>
      <c r="H4" t="s">
        <v>1024</v>
      </c>
      <c r="I4" t="s">
        <v>1033</v>
      </c>
      <c r="J4" t="s">
        <v>1026</v>
      </c>
      <c r="K4" t="s">
        <v>1026</v>
      </c>
      <c r="L4" t="s">
        <v>1026</v>
      </c>
      <c r="M4" t="s">
        <v>1026</v>
      </c>
      <c r="N4" t="s">
        <v>1026</v>
      </c>
      <c r="O4" t="s">
        <v>1026</v>
      </c>
      <c r="P4" t="s">
        <v>1026</v>
      </c>
      <c r="Q4" t="s">
        <v>1027</v>
      </c>
      <c r="R4" t="s">
        <v>1028</v>
      </c>
      <c r="S4">
        <f>VLOOKUP(ACCOUNTEXSEG,Sheet6!$A$2:$C$4000,3,TRUE)</f>
        <v>0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-412169.74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-333889.39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-20868.086875000001</v>
      </c>
      <c r="BI4">
        <v>-27073.966250000001</v>
      </c>
      <c r="BJ4">
        <v>-18865.5625</v>
      </c>
      <c r="BK4">
        <v>-18674.698124999999</v>
      </c>
      <c r="BL4">
        <v>0</v>
      </c>
      <c r="BM4" t="s">
        <v>1029</v>
      </c>
      <c r="BN4">
        <v>20190701</v>
      </c>
      <c r="BO4">
        <v>0</v>
      </c>
      <c r="BP4" t="s">
        <v>238</v>
      </c>
      <c r="BQ4">
        <v>0</v>
      </c>
      <c r="BR4">
        <v>2020</v>
      </c>
      <c r="BS4" t="s">
        <v>115</v>
      </c>
      <c r="BT4">
        <v>0</v>
      </c>
    </row>
    <row r="5" spans="1:72" x14ac:dyDescent="0.2">
      <c r="A5" t="s">
        <v>579</v>
      </c>
      <c r="B5" t="s">
        <v>1034</v>
      </c>
      <c r="C5" t="s">
        <v>1023</v>
      </c>
      <c r="D5">
        <f>IF(TYPE="R",40,IF(ISNA(INDEX(Categories!D:E,MATCH(GROUPTYPE,Categories!D:D,0),2)),0,INDEX(Categories!D:E,MATCH(GROUPTYPE,Categories!D:D,0),2)))</f>
        <v>8</v>
      </c>
      <c r="E5" t="str">
        <f>IF(TYPE="R","Retained Earnings",IF(ISNA(INDEX(Categories!D:F,MATCH(GLCATCODE,Categories!E:E,0),3)),0,INDEX(Categories!D:F,MATCH(GLCATCODE,Categories!E:E,0),3)))</f>
        <v>Revenue</v>
      </c>
      <c r="F5" t="s">
        <v>238</v>
      </c>
      <c r="G5" t="s">
        <v>778</v>
      </c>
      <c r="H5" t="s">
        <v>1024</v>
      </c>
      <c r="I5" t="s">
        <v>1035</v>
      </c>
      <c r="J5" t="s">
        <v>1026</v>
      </c>
      <c r="K5" t="s">
        <v>1026</v>
      </c>
      <c r="L5" t="s">
        <v>1026</v>
      </c>
      <c r="M5" t="s">
        <v>1026</v>
      </c>
      <c r="N5" t="s">
        <v>1026</v>
      </c>
      <c r="O5" t="s">
        <v>1026</v>
      </c>
      <c r="P5" t="s">
        <v>1026</v>
      </c>
      <c r="Q5" t="s">
        <v>1027</v>
      </c>
      <c r="R5" t="s">
        <v>1028</v>
      </c>
      <c r="S5">
        <f>VLOOKUP(ACCOUNTEXSEG,Sheet6!$A$2:$C$4000,3,TRUE)</f>
        <v>0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-337785.99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-390922.83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-24432.676875000001</v>
      </c>
      <c r="BI5">
        <v>-23777.427500000002</v>
      </c>
      <c r="BJ5">
        <v>-23537.880625000002</v>
      </c>
      <c r="BK5">
        <v>-23765.490624999999</v>
      </c>
      <c r="BL5">
        <v>0</v>
      </c>
      <c r="BM5" t="s">
        <v>1029</v>
      </c>
      <c r="BN5">
        <v>20190701</v>
      </c>
      <c r="BO5">
        <v>0</v>
      </c>
      <c r="BP5" t="s">
        <v>238</v>
      </c>
      <c r="BQ5">
        <v>0</v>
      </c>
      <c r="BR5">
        <v>2020</v>
      </c>
      <c r="BS5" t="s">
        <v>115</v>
      </c>
      <c r="BT5">
        <v>0</v>
      </c>
    </row>
    <row r="6" spans="1:72" x14ac:dyDescent="0.2">
      <c r="A6" t="s">
        <v>580</v>
      </c>
      <c r="B6" t="s">
        <v>1036</v>
      </c>
      <c r="C6" t="s">
        <v>1023</v>
      </c>
      <c r="D6">
        <f>IF(TYPE="R",40,IF(ISNA(INDEX(Categories!D:E,MATCH(GROUPTYPE,Categories!D:D,0),2)),0,INDEX(Categories!D:E,MATCH(GROUPTYPE,Categories!D:D,0),2)))</f>
        <v>8</v>
      </c>
      <c r="E6" t="str">
        <f>IF(TYPE="R","Retained Earnings",IF(ISNA(INDEX(Categories!D:F,MATCH(GLCATCODE,Categories!E:E,0),3)),0,INDEX(Categories!D:F,MATCH(GLCATCODE,Categories!E:E,0),3)))</f>
        <v>Revenue</v>
      </c>
      <c r="F6" t="s">
        <v>238</v>
      </c>
      <c r="G6" t="s">
        <v>779</v>
      </c>
      <c r="H6" t="s">
        <v>1024</v>
      </c>
      <c r="I6" t="s">
        <v>1037</v>
      </c>
      <c r="J6" t="s">
        <v>1026</v>
      </c>
      <c r="K6" t="s">
        <v>1026</v>
      </c>
      <c r="L6" t="s">
        <v>1026</v>
      </c>
      <c r="M6" t="s">
        <v>1026</v>
      </c>
      <c r="N6" t="s">
        <v>1026</v>
      </c>
      <c r="O6" t="s">
        <v>1026</v>
      </c>
      <c r="P6" t="s">
        <v>1026</v>
      </c>
      <c r="Q6" t="s">
        <v>1027</v>
      </c>
      <c r="R6" t="s">
        <v>1028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-53248.41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-43197.15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-2699.8218750000001</v>
      </c>
      <c r="BI6">
        <v>-3463.0237499999998</v>
      </c>
      <c r="BJ6">
        <v>-1813.651875</v>
      </c>
      <c r="BK6">
        <v>-2854.8112500000002</v>
      </c>
      <c r="BL6">
        <v>0</v>
      </c>
      <c r="BM6" t="s">
        <v>1029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115</v>
      </c>
      <c r="BT6">
        <v>0</v>
      </c>
    </row>
    <row r="7" spans="1:72" x14ac:dyDescent="0.2">
      <c r="A7" t="s">
        <v>550</v>
      </c>
      <c r="B7" t="s">
        <v>1038</v>
      </c>
      <c r="C7" t="s">
        <v>1039</v>
      </c>
      <c r="D7">
        <f>IF(TYPE="R",40,IF(ISNA(INDEX(Categories!D:E,MATCH(GROUPTYPE,Categories!D:D,0),2)),0,INDEX(Categories!D:E,MATCH(GROUPTYPE,Categories!D:D,0),2)))</f>
        <v>12</v>
      </c>
      <c r="E7" t="str">
        <f>IF(TYPE="R","Retained Earnings",IF(ISNA(INDEX(Categories!D:F,MATCH(GLCATCODE,Categories!E:E,0),3)),0,INDEX(Categories!D:F,MATCH(GLCATCODE,Categories!E:E,0),3)))</f>
        <v>Other Income</v>
      </c>
      <c r="F7" t="s">
        <v>238</v>
      </c>
      <c r="G7" t="s">
        <v>785</v>
      </c>
      <c r="H7" t="s">
        <v>1040</v>
      </c>
      <c r="I7" t="s">
        <v>1025</v>
      </c>
      <c r="J7" t="s">
        <v>1026</v>
      </c>
      <c r="K7" t="s">
        <v>1026</v>
      </c>
      <c r="L7" t="s">
        <v>1026</v>
      </c>
      <c r="M7" t="s">
        <v>1026</v>
      </c>
      <c r="N7" t="s">
        <v>1026</v>
      </c>
      <c r="O7" t="s">
        <v>1026</v>
      </c>
      <c r="P7" t="s">
        <v>1026</v>
      </c>
      <c r="Q7" t="s">
        <v>1027</v>
      </c>
      <c r="R7" t="s">
        <v>1028</v>
      </c>
      <c r="S7">
        <f>VLOOKUP(ACCOUNTEXSEG,Sheet6!$A$2:$C$4000,3,TRUE)</f>
        <v>0</v>
      </c>
      <c r="T7">
        <f>IF(ACCTTYPE="I",0,OPENBALN)</f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-4.4374999999999998E-2</v>
      </c>
      <c r="BJ7">
        <v>-1.8124999999999999E-2</v>
      </c>
      <c r="BK7">
        <v>-0.2</v>
      </c>
      <c r="BL7">
        <v>0</v>
      </c>
      <c r="BM7" t="s">
        <v>1029</v>
      </c>
      <c r="BN7">
        <v>20190701</v>
      </c>
      <c r="BO7">
        <v>0</v>
      </c>
      <c r="BP7" t="s">
        <v>238</v>
      </c>
      <c r="BQ7">
        <v>0</v>
      </c>
      <c r="BR7">
        <v>2020</v>
      </c>
      <c r="BS7" t="s">
        <v>120</v>
      </c>
      <c r="BT7">
        <v>0</v>
      </c>
    </row>
    <row r="8" spans="1:72" x14ac:dyDescent="0.2">
      <c r="A8" t="s">
        <v>581</v>
      </c>
      <c r="B8" t="s">
        <v>1041</v>
      </c>
      <c r="C8" t="s">
        <v>1039</v>
      </c>
      <c r="D8">
        <f>IF(TYPE="R",40,IF(ISNA(INDEX(Categories!D:E,MATCH(GROUPTYPE,Categories!D:D,0),2)),0,INDEX(Categories!D:E,MATCH(GROUPTYPE,Categories!D:D,0),2)))</f>
        <v>12</v>
      </c>
      <c r="E8" t="str">
        <f>IF(TYPE="R","Retained Earnings",IF(ISNA(INDEX(Categories!D:F,MATCH(GLCATCODE,Categories!E:E,0),3)),0,INDEX(Categories!D:F,MATCH(GLCATCODE,Categories!E:E,0),3)))</f>
        <v>Other Income</v>
      </c>
      <c r="F8" t="s">
        <v>238</v>
      </c>
      <c r="G8" t="s">
        <v>786</v>
      </c>
      <c r="H8" t="s">
        <v>1040</v>
      </c>
      <c r="I8" t="s">
        <v>1031</v>
      </c>
      <c r="J8" t="s">
        <v>1026</v>
      </c>
      <c r="K8" t="s">
        <v>1026</v>
      </c>
      <c r="L8" t="s">
        <v>1026</v>
      </c>
      <c r="M8" t="s">
        <v>1026</v>
      </c>
      <c r="N8" t="s">
        <v>1026</v>
      </c>
      <c r="O8" t="s">
        <v>1026</v>
      </c>
      <c r="P8" t="s">
        <v>1026</v>
      </c>
      <c r="Q8" t="s">
        <v>1027</v>
      </c>
      <c r="R8" t="s">
        <v>1028</v>
      </c>
      <c r="S8">
        <f>VLOOKUP(ACCOUNTEXSEG,Sheet6!$A$2:$C$4000,3,TRUE)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-4.3124999999999997E-2</v>
      </c>
      <c r="BJ8">
        <v>-1.5625E-2</v>
      </c>
      <c r="BK8">
        <v>-0.19312499999999999</v>
      </c>
      <c r="BL8">
        <v>0</v>
      </c>
      <c r="BM8" t="s">
        <v>1029</v>
      </c>
      <c r="BN8">
        <v>20190701</v>
      </c>
      <c r="BO8">
        <v>0</v>
      </c>
      <c r="BP8" t="s">
        <v>238</v>
      </c>
      <c r="BQ8">
        <v>0</v>
      </c>
      <c r="BR8">
        <v>2020</v>
      </c>
      <c r="BS8" t="s">
        <v>120</v>
      </c>
      <c r="BT8">
        <v>0</v>
      </c>
    </row>
    <row r="9" spans="1:72" x14ac:dyDescent="0.2">
      <c r="A9" t="s">
        <v>582</v>
      </c>
      <c r="B9" t="s">
        <v>1042</v>
      </c>
      <c r="C9" t="s">
        <v>1039</v>
      </c>
      <c r="D9">
        <f>IF(TYPE="R",40,IF(ISNA(INDEX(Categories!D:E,MATCH(GROUPTYPE,Categories!D:D,0),2)),0,INDEX(Categories!D:E,MATCH(GROUPTYPE,Categories!D:D,0),2)))</f>
        <v>12</v>
      </c>
      <c r="E9" t="str">
        <f>IF(TYPE="R","Retained Earnings",IF(ISNA(INDEX(Categories!D:F,MATCH(GLCATCODE,Categories!E:E,0),3)),0,INDEX(Categories!D:F,MATCH(GLCATCODE,Categories!E:E,0),3)))</f>
        <v>Other Income</v>
      </c>
      <c r="F9" t="s">
        <v>238</v>
      </c>
      <c r="G9" t="s">
        <v>787</v>
      </c>
      <c r="H9" t="s">
        <v>1040</v>
      </c>
      <c r="I9" t="s">
        <v>1033</v>
      </c>
      <c r="J9" t="s">
        <v>1026</v>
      </c>
      <c r="K9" t="s">
        <v>1026</v>
      </c>
      <c r="L9" t="s">
        <v>1026</v>
      </c>
      <c r="M9" t="s">
        <v>1026</v>
      </c>
      <c r="N9" t="s">
        <v>1026</v>
      </c>
      <c r="O9" t="s">
        <v>1026</v>
      </c>
      <c r="P9" t="s">
        <v>1026</v>
      </c>
      <c r="Q9" t="s">
        <v>1027</v>
      </c>
      <c r="R9" t="s">
        <v>1028</v>
      </c>
      <c r="S9">
        <f>VLOOKUP(ACCOUNTEXSEG,Sheet6!$A$2:$C$4000,3,TRUE)</f>
        <v>0</v>
      </c>
      <c r="T9">
        <f>IF(ACCTTYPE="I",0,OPENBALN)</f>
        <v>0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-4.0625000000000001E-2</v>
      </c>
      <c r="BJ9">
        <v>-1.4999999999999999E-2</v>
      </c>
      <c r="BK9">
        <v>-0.19062499999999999</v>
      </c>
      <c r="BL9">
        <v>0</v>
      </c>
      <c r="BM9" t="s">
        <v>1029</v>
      </c>
      <c r="BN9">
        <v>20190701</v>
      </c>
      <c r="BO9">
        <v>0</v>
      </c>
      <c r="BP9" t="s">
        <v>238</v>
      </c>
      <c r="BQ9">
        <v>0</v>
      </c>
      <c r="BR9">
        <v>2020</v>
      </c>
      <c r="BS9" t="s">
        <v>120</v>
      </c>
      <c r="BT9">
        <v>0</v>
      </c>
    </row>
    <row r="10" spans="1:72" x14ac:dyDescent="0.2">
      <c r="A10" t="s">
        <v>583</v>
      </c>
      <c r="B10" t="s">
        <v>1043</v>
      </c>
      <c r="C10" t="s">
        <v>1039</v>
      </c>
      <c r="D10">
        <f>IF(TYPE="R",40,IF(ISNA(INDEX(Categories!D:E,MATCH(GROUPTYPE,Categories!D:D,0),2)),0,INDEX(Categories!D:E,MATCH(GROUPTYPE,Categories!D:D,0),2)))</f>
        <v>12</v>
      </c>
      <c r="E10" t="str">
        <f>IF(TYPE="R","Retained Earnings",IF(ISNA(INDEX(Categories!D:F,MATCH(GLCATCODE,Categories!E:E,0),3)),0,INDEX(Categories!D:F,MATCH(GLCATCODE,Categories!E:E,0),3)))</f>
        <v>Other Income</v>
      </c>
      <c r="F10" t="s">
        <v>238</v>
      </c>
      <c r="G10" t="s">
        <v>788</v>
      </c>
      <c r="H10" t="s">
        <v>1040</v>
      </c>
      <c r="I10" t="s">
        <v>1035</v>
      </c>
      <c r="J10" t="s">
        <v>1026</v>
      </c>
      <c r="K10" t="s">
        <v>1026</v>
      </c>
      <c r="L10" t="s">
        <v>1026</v>
      </c>
      <c r="M10" t="s">
        <v>1026</v>
      </c>
      <c r="N10" t="s">
        <v>1026</v>
      </c>
      <c r="O10" t="s">
        <v>1026</v>
      </c>
      <c r="P10" t="s">
        <v>1026</v>
      </c>
      <c r="Q10" t="s">
        <v>1027</v>
      </c>
      <c r="R10" t="s">
        <v>1028</v>
      </c>
      <c r="S10">
        <f>VLOOKUP(ACCOUNTEXSEG,Sheet6!$A$2:$C$4000,3,TRUE)</f>
        <v>0</v>
      </c>
      <c r="T10">
        <f>IF(ACCTTYPE="I",0,OPENBALN)</f>
        <v>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-4.0625000000000001E-2</v>
      </c>
      <c r="BJ10">
        <v>-1.4375000000000001E-2</v>
      </c>
      <c r="BK10">
        <v>-0.19062499999999999</v>
      </c>
      <c r="BL10">
        <v>0</v>
      </c>
      <c r="BM10" t="s">
        <v>1029</v>
      </c>
      <c r="BN10">
        <v>20190701</v>
      </c>
      <c r="BO10">
        <v>0</v>
      </c>
      <c r="BP10" t="s">
        <v>238</v>
      </c>
      <c r="BQ10">
        <v>0</v>
      </c>
      <c r="BR10">
        <v>2020</v>
      </c>
      <c r="BS10" t="s">
        <v>120</v>
      </c>
      <c r="BT10">
        <v>0</v>
      </c>
    </row>
    <row r="11" spans="1:72" x14ac:dyDescent="0.2">
      <c r="A11" t="s">
        <v>584</v>
      </c>
      <c r="B11" t="s">
        <v>1044</v>
      </c>
      <c r="C11" t="s">
        <v>1039</v>
      </c>
      <c r="D11">
        <f>IF(TYPE="R",40,IF(ISNA(INDEX(Categories!D:E,MATCH(GROUPTYPE,Categories!D:D,0),2)),0,INDEX(Categories!D:E,MATCH(GROUPTYPE,Categories!D:D,0),2)))</f>
        <v>12</v>
      </c>
      <c r="E11" t="str">
        <f>IF(TYPE="R","Retained Earnings",IF(ISNA(INDEX(Categories!D:F,MATCH(GLCATCODE,Categories!E:E,0),3)),0,INDEX(Categories!D:F,MATCH(GLCATCODE,Categories!E:E,0),3)))</f>
        <v>Other Income</v>
      </c>
      <c r="F11" t="s">
        <v>238</v>
      </c>
      <c r="G11" t="s">
        <v>789</v>
      </c>
      <c r="H11" t="s">
        <v>1040</v>
      </c>
      <c r="I11" t="s">
        <v>1037</v>
      </c>
      <c r="J11" t="s">
        <v>1026</v>
      </c>
      <c r="K11" t="s">
        <v>1026</v>
      </c>
      <c r="L11" t="s">
        <v>1026</v>
      </c>
      <c r="M11" t="s">
        <v>1026</v>
      </c>
      <c r="N11" t="s">
        <v>1026</v>
      </c>
      <c r="O11" t="s">
        <v>1026</v>
      </c>
      <c r="P11" t="s">
        <v>1026</v>
      </c>
      <c r="Q11" t="s">
        <v>1027</v>
      </c>
      <c r="R11" t="s">
        <v>1028</v>
      </c>
      <c r="S11">
        <f>VLOOKUP(ACCOUNTEXSEG,Sheet6!$A$2:$C$4000,3,TRUE)</f>
        <v>0</v>
      </c>
      <c r="T11">
        <f>IF(ACCTTYPE="I",0,OPENBALN)</f>
        <v>0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-3.6874999999999998E-2</v>
      </c>
      <c r="BJ11">
        <v>-1.4375000000000001E-2</v>
      </c>
      <c r="BK11">
        <v>-0.1925</v>
      </c>
      <c r="BL11">
        <v>0</v>
      </c>
      <c r="BM11" t="s">
        <v>1029</v>
      </c>
      <c r="BN11">
        <v>20190701</v>
      </c>
      <c r="BO11">
        <v>0</v>
      </c>
      <c r="BP11" t="s">
        <v>238</v>
      </c>
      <c r="BQ11">
        <v>0</v>
      </c>
      <c r="BR11">
        <v>2020</v>
      </c>
      <c r="BS11" t="s">
        <v>120</v>
      </c>
      <c r="BT11">
        <v>0</v>
      </c>
    </row>
    <row r="12" spans="1:72" x14ac:dyDescent="0.2">
      <c r="A12" t="s">
        <v>551</v>
      </c>
      <c r="B12" t="s">
        <v>1045</v>
      </c>
      <c r="C12" t="s">
        <v>1046</v>
      </c>
      <c r="D12">
        <f>IF(TYPE="R",40,IF(ISNA(INDEX(Categories!D:E,MATCH(GROUPTYPE,Categories!D:D,0),2)),0,INDEX(Categories!D:E,MATCH(GROUPTYPE,Categories!D:D,0),2)))</f>
        <v>13</v>
      </c>
      <c r="E12" t="str">
        <f>IF(TYPE="R","Retained Earnings",IF(ISNA(INDEX(Categories!D:F,MATCH(GLCATCODE,Categories!E:E,0),3)),0,INDEX(Categories!D:F,MATCH(GLCATCODE,Categories!E:E,0),3)))</f>
        <v>Cost and Expenses</v>
      </c>
      <c r="F12" t="s">
        <v>238</v>
      </c>
      <c r="G12" t="s">
        <v>790</v>
      </c>
      <c r="H12" t="s">
        <v>1047</v>
      </c>
      <c r="I12" t="s">
        <v>1025</v>
      </c>
      <c r="J12" t="s">
        <v>1026</v>
      </c>
      <c r="K12" t="s">
        <v>1026</v>
      </c>
      <c r="L12" t="s">
        <v>1026</v>
      </c>
      <c r="M12" t="s">
        <v>1026</v>
      </c>
      <c r="N12" t="s">
        <v>1026</v>
      </c>
      <c r="O12" t="s">
        <v>1026</v>
      </c>
      <c r="P12" t="s">
        <v>1026</v>
      </c>
      <c r="Q12" t="s">
        <v>1027</v>
      </c>
      <c r="R12" t="s">
        <v>1048</v>
      </c>
      <c r="S12">
        <f>VLOOKUP(ACCOUNTEXSEG,Sheet6!$A$2:$C$4000,3,TRUE)</f>
        <v>0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0.25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1.5625E-2</v>
      </c>
      <c r="BI12">
        <v>2.7574999999999998</v>
      </c>
      <c r="BJ12">
        <v>3.0074999999999998</v>
      </c>
      <c r="BK12">
        <v>3.0150000000000001</v>
      </c>
      <c r="BL12">
        <v>0</v>
      </c>
      <c r="BM12" t="s">
        <v>1029</v>
      </c>
      <c r="BN12">
        <v>20190701</v>
      </c>
      <c r="BO12">
        <v>0</v>
      </c>
      <c r="BP12" t="s">
        <v>238</v>
      </c>
      <c r="BQ12">
        <v>0</v>
      </c>
      <c r="BR12">
        <v>2020</v>
      </c>
      <c r="BS12" t="s">
        <v>123</v>
      </c>
      <c r="BT12">
        <v>0</v>
      </c>
    </row>
    <row r="13" spans="1:72" x14ac:dyDescent="0.2">
      <c r="A13" t="s">
        <v>585</v>
      </c>
      <c r="B13" t="s">
        <v>1049</v>
      </c>
      <c r="C13" t="s">
        <v>1046</v>
      </c>
      <c r="D13">
        <f>IF(TYPE="R",40,IF(ISNA(INDEX(Categories!D:E,MATCH(GROUPTYPE,Categories!D:D,0),2)),0,INDEX(Categories!D:E,MATCH(GROUPTYPE,Categories!D:D,0),2)))</f>
        <v>13</v>
      </c>
      <c r="E13" t="str">
        <f>IF(TYPE="R","Retained Earnings",IF(ISNA(INDEX(Categories!D:F,MATCH(GLCATCODE,Categories!E:E,0),3)),0,INDEX(Categories!D:F,MATCH(GLCATCODE,Categories!E:E,0),3)))</f>
        <v>Cost and Expenses</v>
      </c>
      <c r="F13" t="s">
        <v>238</v>
      </c>
      <c r="G13" t="s">
        <v>791</v>
      </c>
      <c r="H13" t="s">
        <v>1047</v>
      </c>
      <c r="I13" t="s">
        <v>1031</v>
      </c>
      <c r="J13" t="s">
        <v>1026</v>
      </c>
      <c r="K13" t="s">
        <v>1026</v>
      </c>
      <c r="L13" t="s">
        <v>1026</v>
      </c>
      <c r="M13" t="s">
        <v>1026</v>
      </c>
      <c r="N13" t="s">
        <v>1026</v>
      </c>
      <c r="O13" t="s">
        <v>1026</v>
      </c>
      <c r="P13" t="s">
        <v>1026</v>
      </c>
      <c r="Q13" t="s">
        <v>1027</v>
      </c>
      <c r="R13" t="s">
        <v>1048</v>
      </c>
      <c r="S13">
        <f>VLOOKUP(ACCOUNTEXSEG,Sheet6!$A$2:$C$4000,3,TRUE)</f>
        <v>0</v>
      </c>
      <c r="T13">
        <f>IF(ACCTTYPE="I",0,OPENBALN)</f>
        <v>0</v>
      </c>
      <c r="U13">
        <v>0</v>
      </c>
      <c r="V13">
        <v>0</v>
      </c>
      <c r="W13">
        <v>0</v>
      </c>
      <c r="X13">
        <v>0.15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0</v>
      </c>
      <c r="AX13">
        <v>0.15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9.3749999999999997E-3</v>
      </c>
      <c r="BI13">
        <v>2.7574999999999998</v>
      </c>
      <c r="BJ13">
        <v>3.0074999999999998</v>
      </c>
      <c r="BK13">
        <v>3.0150000000000001</v>
      </c>
      <c r="BL13">
        <v>0</v>
      </c>
      <c r="BM13" t="s">
        <v>1029</v>
      </c>
      <c r="BN13">
        <v>20190701</v>
      </c>
      <c r="BO13">
        <v>0</v>
      </c>
      <c r="BP13" t="s">
        <v>238</v>
      </c>
      <c r="BQ13">
        <v>0</v>
      </c>
      <c r="BR13">
        <v>2020</v>
      </c>
      <c r="BS13" t="s">
        <v>123</v>
      </c>
      <c r="BT13">
        <v>0</v>
      </c>
    </row>
    <row r="14" spans="1:72" x14ac:dyDescent="0.2">
      <c r="A14" t="s">
        <v>586</v>
      </c>
      <c r="B14" t="s">
        <v>1050</v>
      </c>
      <c r="C14" t="s">
        <v>1046</v>
      </c>
      <c r="D14">
        <f>IF(TYPE="R",40,IF(ISNA(INDEX(Categories!D:E,MATCH(GROUPTYPE,Categories!D:D,0),2)),0,INDEX(Categories!D:E,MATCH(GROUPTYPE,Categories!D:D,0),2)))</f>
        <v>13</v>
      </c>
      <c r="E14" t="str">
        <f>IF(TYPE="R","Retained Earnings",IF(ISNA(INDEX(Categories!D:F,MATCH(GLCATCODE,Categories!E:E,0),3)),0,INDEX(Categories!D:F,MATCH(GLCATCODE,Categories!E:E,0),3)))</f>
        <v>Cost and Expenses</v>
      </c>
      <c r="F14" t="s">
        <v>238</v>
      </c>
      <c r="G14" t="s">
        <v>792</v>
      </c>
      <c r="H14" t="s">
        <v>1047</v>
      </c>
      <c r="I14" t="s">
        <v>1033</v>
      </c>
      <c r="J14" t="s">
        <v>1026</v>
      </c>
      <c r="K14" t="s">
        <v>1026</v>
      </c>
      <c r="L14" t="s">
        <v>1026</v>
      </c>
      <c r="M14" t="s">
        <v>1026</v>
      </c>
      <c r="N14" t="s">
        <v>1026</v>
      </c>
      <c r="O14" t="s">
        <v>1026</v>
      </c>
      <c r="P14" t="s">
        <v>1026</v>
      </c>
      <c r="Q14" t="s">
        <v>1027</v>
      </c>
      <c r="R14" t="s">
        <v>1048</v>
      </c>
      <c r="S14">
        <f>VLOOKUP(ACCOUNTEXSEG,Sheet6!$A$2:$C$4000,3,TRUE)</f>
        <v>0</v>
      </c>
      <c r="T14">
        <f>IF(ACCTTYPE="I",0,OPENBALN)</f>
        <v>0</v>
      </c>
      <c r="U14">
        <v>0</v>
      </c>
      <c r="V14">
        <v>0</v>
      </c>
      <c r="W14">
        <v>0</v>
      </c>
      <c r="X14">
        <v>0.15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0.15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9.3749999999999997E-3</v>
      </c>
      <c r="BI14">
        <v>2.7574999999999998</v>
      </c>
      <c r="BJ14">
        <v>3.0074999999999998</v>
      </c>
      <c r="BK14">
        <v>3.0150000000000001</v>
      </c>
      <c r="BL14">
        <v>0</v>
      </c>
      <c r="BM14" t="s">
        <v>1029</v>
      </c>
      <c r="BN14">
        <v>20190701</v>
      </c>
      <c r="BO14">
        <v>0</v>
      </c>
      <c r="BP14" t="s">
        <v>238</v>
      </c>
      <c r="BQ14">
        <v>0</v>
      </c>
      <c r="BR14">
        <v>2020</v>
      </c>
      <c r="BS14" t="s">
        <v>123</v>
      </c>
      <c r="BT14">
        <v>0</v>
      </c>
    </row>
    <row r="15" spans="1:72" x14ac:dyDescent="0.2">
      <c r="A15" t="s">
        <v>587</v>
      </c>
      <c r="B15" t="s">
        <v>1051</v>
      </c>
      <c r="C15" t="s">
        <v>1046</v>
      </c>
      <c r="D15">
        <f>IF(TYPE="R",40,IF(ISNA(INDEX(Categories!D:E,MATCH(GROUPTYPE,Categories!D:D,0),2)),0,INDEX(Categories!D:E,MATCH(GROUPTYPE,Categories!D:D,0),2)))</f>
        <v>13</v>
      </c>
      <c r="E15" t="str">
        <f>IF(TYPE="R","Retained Earnings",IF(ISNA(INDEX(Categories!D:F,MATCH(GLCATCODE,Categories!E:E,0),3)),0,INDEX(Categories!D:F,MATCH(GLCATCODE,Categories!E:E,0),3)))</f>
        <v>Cost and Expenses</v>
      </c>
      <c r="F15" t="s">
        <v>238</v>
      </c>
      <c r="G15" t="s">
        <v>793</v>
      </c>
      <c r="H15" t="s">
        <v>1047</v>
      </c>
      <c r="I15" t="s">
        <v>1035</v>
      </c>
      <c r="J15" t="s">
        <v>1026</v>
      </c>
      <c r="K15" t="s">
        <v>1026</v>
      </c>
      <c r="L15" t="s">
        <v>1026</v>
      </c>
      <c r="M15" t="s">
        <v>1026</v>
      </c>
      <c r="N15" t="s">
        <v>1026</v>
      </c>
      <c r="O15" t="s">
        <v>1026</v>
      </c>
      <c r="P15" t="s">
        <v>1026</v>
      </c>
      <c r="Q15" t="s">
        <v>1027</v>
      </c>
      <c r="R15" t="s">
        <v>1048</v>
      </c>
      <c r="S15">
        <f>VLOOKUP(ACCOUNTEXSEG,Sheet6!$A$2:$C$4000,3,TRUE)</f>
        <v>0</v>
      </c>
      <c r="T15">
        <f>IF(ACCTTYPE="I",0,OPENBALN)</f>
        <v>0</v>
      </c>
      <c r="U15">
        <v>0</v>
      </c>
      <c r="V15">
        <v>0</v>
      </c>
      <c r="W15">
        <v>0</v>
      </c>
      <c r="X15">
        <v>0.15</v>
      </c>
      <c r="Y15" s="179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0</v>
      </c>
      <c r="AW15">
        <v>0</v>
      </c>
      <c r="AX15">
        <v>0.15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9.3749999999999997E-3</v>
      </c>
      <c r="BI15">
        <v>2.7574999999999998</v>
      </c>
      <c r="BJ15">
        <v>3.0074999999999998</v>
      </c>
      <c r="BK15">
        <v>3.0150000000000001</v>
      </c>
      <c r="BL15">
        <v>0</v>
      </c>
      <c r="BM15" t="s">
        <v>1029</v>
      </c>
      <c r="BN15">
        <v>20190701</v>
      </c>
      <c r="BO15">
        <v>0</v>
      </c>
      <c r="BP15" t="s">
        <v>238</v>
      </c>
      <c r="BQ15">
        <v>0</v>
      </c>
      <c r="BR15">
        <v>2020</v>
      </c>
      <c r="BS15" t="s">
        <v>123</v>
      </c>
      <c r="BT15">
        <v>0</v>
      </c>
    </row>
    <row r="16" spans="1:72" x14ac:dyDescent="0.2">
      <c r="A16" t="s">
        <v>588</v>
      </c>
      <c r="B16" t="s">
        <v>1052</v>
      </c>
      <c r="C16" t="s">
        <v>1046</v>
      </c>
      <c r="D16">
        <f>IF(TYPE="R",40,IF(ISNA(INDEX(Categories!D:E,MATCH(GROUPTYPE,Categories!D:D,0),2)),0,INDEX(Categories!D:E,MATCH(GROUPTYPE,Categories!D:D,0),2)))</f>
        <v>13</v>
      </c>
      <c r="E16" t="str">
        <f>IF(TYPE="R","Retained Earnings",IF(ISNA(INDEX(Categories!D:F,MATCH(GLCATCODE,Categories!E:E,0),3)),0,INDEX(Categories!D:F,MATCH(GLCATCODE,Categories!E:E,0),3)))</f>
        <v>Cost and Expenses</v>
      </c>
      <c r="F16" t="s">
        <v>238</v>
      </c>
      <c r="G16" t="s">
        <v>794</v>
      </c>
      <c r="H16" t="s">
        <v>1047</v>
      </c>
      <c r="I16" t="s">
        <v>1037</v>
      </c>
      <c r="J16" t="s">
        <v>1026</v>
      </c>
      <c r="K16" t="s">
        <v>1026</v>
      </c>
      <c r="L16" t="s">
        <v>1026</v>
      </c>
      <c r="M16" t="s">
        <v>1026</v>
      </c>
      <c r="N16" t="s">
        <v>1026</v>
      </c>
      <c r="O16" t="s">
        <v>1026</v>
      </c>
      <c r="P16" t="s">
        <v>1026</v>
      </c>
      <c r="Q16" t="s">
        <v>1027</v>
      </c>
      <c r="R16" t="s">
        <v>1048</v>
      </c>
      <c r="S16">
        <f>VLOOKUP(ACCOUNTEXSEG,Sheet6!$A$2:$C$4000,3,TRUE)</f>
        <v>0</v>
      </c>
      <c r="T16">
        <f>IF(ACCTTYPE="I",0,OPENBALN)</f>
        <v>0</v>
      </c>
      <c r="U16">
        <v>0</v>
      </c>
      <c r="V16">
        <v>0</v>
      </c>
      <c r="W16">
        <v>0</v>
      </c>
      <c r="X16">
        <v>0.15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0</v>
      </c>
      <c r="AV16">
        <v>0</v>
      </c>
      <c r="AW16">
        <v>0</v>
      </c>
      <c r="AX16">
        <v>0.15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9.3749999999999997E-3</v>
      </c>
      <c r="BI16">
        <v>2.7574999999999998</v>
      </c>
      <c r="BJ16">
        <v>3.0074999999999998</v>
      </c>
      <c r="BK16">
        <v>3.0150000000000001</v>
      </c>
      <c r="BL16">
        <v>0</v>
      </c>
      <c r="BM16" t="s">
        <v>1029</v>
      </c>
      <c r="BN16">
        <v>20190701</v>
      </c>
      <c r="BO16">
        <v>0</v>
      </c>
      <c r="BP16" t="s">
        <v>238</v>
      </c>
      <c r="BQ16">
        <v>0</v>
      </c>
      <c r="BR16">
        <v>2020</v>
      </c>
      <c r="BS16" t="s">
        <v>123</v>
      </c>
      <c r="BT16">
        <v>0</v>
      </c>
    </row>
    <row r="17" spans="1:72" x14ac:dyDescent="0.2">
      <c r="A17" t="s">
        <v>552</v>
      </c>
      <c r="B17" t="s">
        <v>1053</v>
      </c>
      <c r="C17" t="s">
        <v>1046</v>
      </c>
      <c r="D17">
        <f>IF(TYPE="R",40,IF(ISNA(INDEX(Categories!D:E,MATCH(GROUPTYPE,Categories!D:D,0),2)),0,INDEX(Categories!D:E,MATCH(GROUPTYPE,Categories!D:D,0),2)))</f>
        <v>13</v>
      </c>
      <c r="E17" t="str">
        <f>IF(TYPE="R","Retained Earnings",IF(ISNA(INDEX(Categories!D:F,MATCH(GLCATCODE,Categories!E:E,0),3)),0,INDEX(Categories!D:F,MATCH(GLCATCODE,Categories!E:E,0),3)))</f>
        <v>Cost and Expenses</v>
      </c>
      <c r="F17" t="s">
        <v>238</v>
      </c>
      <c r="G17" t="s">
        <v>796</v>
      </c>
      <c r="H17" t="s">
        <v>1054</v>
      </c>
      <c r="I17" t="s">
        <v>1025</v>
      </c>
      <c r="J17" t="s">
        <v>1026</v>
      </c>
      <c r="K17" t="s">
        <v>1026</v>
      </c>
      <c r="L17" t="s">
        <v>1026</v>
      </c>
      <c r="M17" t="s">
        <v>1026</v>
      </c>
      <c r="N17" t="s">
        <v>1026</v>
      </c>
      <c r="O17" t="s">
        <v>1026</v>
      </c>
      <c r="P17" t="s">
        <v>1026</v>
      </c>
      <c r="Q17" t="s">
        <v>1027</v>
      </c>
      <c r="R17" t="s">
        <v>1048</v>
      </c>
      <c r="S17">
        <f>VLOOKUP(ACCOUNTEXSEG,Sheet6!$A$2:$C$4000,3,TRUE)</f>
        <v>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52.6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3.2875000000000001</v>
      </c>
      <c r="BI17">
        <v>3.1749999999999998</v>
      </c>
      <c r="BJ17">
        <v>3.1124999999999998</v>
      </c>
      <c r="BK17">
        <v>3.0750000000000002</v>
      </c>
      <c r="BL17">
        <v>0</v>
      </c>
      <c r="BM17" t="s">
        <v>1029</v>
      </c>
      <c r="BN17">
        <v>20190701</v>
      </c>
      <c r="BO17">
        <v>0</v>
      </c>
      <c r="BP17" t="s">
        <v>238</v>
      </c>
      <c r="BQ17">
        <v>0</v>
      </c>
      <c r="BR17">
        <v>2020</v>
      </c>
      <c r="BS17" t="s">
        <v>123</v>
      </c>
      <c r="BT17">
        <v>0</v>
      </c>
    </row>
    <row r="18" spans="1:72" x14ac:dyDescent="0.2">
      <c r="A18" t="s">
        <v>589</v>
      </c>
      <c r="B18" t="s">
        <v>1055</v>
      </c>
      <c r="C18" t="s">
        <v>1046</v>
      </c>
      <c r="D18">
        <f>IF(TYPE="R",40,IF(ISNA(INDEX(Categories!D:E,MATCH(GROUPTYPE,Categories!D:D,0),2)),0,INDEX(Categories!D:E,MATCH(GROUPTYPE,Categories!D:D,0),2)))</f>
        <v>13</v>
      </c>
      <c r="E18" t="str">
        <f>IF(TYPE="R","Retained Earnings",IF(ISNA(INDEX(Categories!D:F,MATCH(GLCATCODE,Categories!E:E,0),3)),0,INDEX(Categories!D:F,MATCH(GLCATCODE,Categories!E:E,0),3)))</f>
        <v>Cost and Expenses</v>
      </c>
      <c r="F18" t="s">
        <v>238</v>
      </c>
      <c r="G18" t="s">
        <v>797</v>
      </c>
      <c r="H18" t="s">
        <v>1054</v>
      </c>
      <c r="I18" t="s">
        <v>1031</v>
      </c>
      <c r="J18" t="s">
        <v>1026</v>
      </c>
      <c r="K18" t="s">
        <v>1026</v>
      </c>
      <c r="L18" t="s">
        <v>1026</v>
      </c>
      <c r="M18" t="s">
        <v>1026</v>
      </c>
      <c r="N18" t="s">
        <v>1026</v>
      </c>
      <c r="O18" t="s">
        <v>1026</v>
      </c>
      <c r="P18" t="s">
        <v>1026</v>
      </c>
      <c r="Q18" t="s">
        <v>1027</v>
      </c>
      <c r="R18" t="s">
        <v>1048</v>
      </c>
      <c r="S18">
        <f>VLOOKUP(ACCOUNTEXSEG,Sheet6!$A$2:$C$4000,3,TRUE)</f>
        <v>0</v>
      </c>
      <c r="T18">
        <f>IF(ACCTTYPE="I",0,OPENBALN)</f>
        <v>0</v>
      </c>
      <c r="U18">
        <v>0</v>
      </c>
      <c r="V18">
        <v>0</v>
      </c>
      <c r="W18">
        <v>66.75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4.42</v>
      </c>
      <c r="AI18">
        <v>4.42</v>
      </c>
      <c r="AJ18">
        <v>4.42</v>
      </c>
      <c r="AK18">
        <v>4.42</v>
      </c>
      <c r="AL18">
        <v>4.42</v>
      </c>
      <c r="AM18">
        <v>4.42</v>
      </c>
      <c r="AN18">
        <v>5.56</v>
      </c>
      <c r="AO18">
        <v>5.56</v>
      </c>
      <c r="AP18">
        <v>5.56</v>
      </c>
      <c r="AQ18">
        <v>5.56</v>
      </c>
      <c r="AR18">
        <v>5.56</v>
      </c>
      <c r="AS18">
        <v>5.56</v>
      </c>
      <c r="AT18">
        <v>5.56</v>
      </c>
      <c r="AU18" s="179">
        <v>0</v>
      </c>
      <c r="AV18">
        <v>0</v>
      </c>
      <c r="AW18">
        <v>0</v>
      </c>
      <c r="AX18">
        <v>52.6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3.2875000000000001</v>
      </c>
      <c r="BI18">
        <v>3.1749999999999998</v>
      </c>
      <c r="BJ18">
        <v>3.1124999999999998</v>
      </c>
      <c r="BK18">
        <v>3.0750000000000002</v>
      </c>
      <c r="BL18">
        <v>3.3149999999999999</v>
      </c>
      <c r="BM18" t="s">
        <v>1029</v>
      </c>
      <c r="BN18">
        <v>20190701</v>
      </c>
      <c r="BO18">
        <v>0</v>
      </c>
      <c r="BP18" t="s">
        <v>238</v>
      </c>
      <c r="BQ18">
        <v>0</v>
      </c>
      <c r="BR18">
        <v>2020</v>
      </c>
      <c r="BS18" t="s">
        <v>123</v>
      </c>
      <c r="BT18">
        <v>0</v>
      </c>
    </row>
    <row r="19" spans="1:72" x14ac:dyDescent="0.2">
      <c r="A19" t="s">
        <v>590</v>
      </c>
      <c r="B19" t="s">
        <v>1056</v>
      </c>
      <c r="C19" t="s">
        <v>1046</v>
      </c>
      <c r="D19">
        <f>IF(TYPE="R",40,IF(ISNA(INDEX(Categories!D:E,MATCH(GROUPTYPE,Categories!D:D,0),2)),0,INDEX(Categories!D:E,MATCH(GROUPTYPE,Categories!D:D,0),2)))</f>
        <v>13</v>
      </c>
      <c r="E19" t="str">
        <f>IF(TYPE="R","Retained Earnings",IF(ISNA(INDEX(Categories!D:F,MATCH(GLCATCODE,Categories!E:E,0),3)),0,INDEX(Categories!D:F,MATCH(GLCATCODE,Categories!E:E,0),3)))</f>
        <v>Cost and Expenses</v>
      </c>
      <c r="F19" t="s">
        <v>238</v>
      </c>
      <c r="G19" t="s">
        <v>798</v>
      </c>
      <c r="H19" t="s">
        <v>1054</v>
      </c>
      <c r="I19" t="s">
        <v>1033</v>
      </c>
      <c r="J19" t="s">
        <v>1026</v>
      </c>
      <c r="K19" t="s">
        <v>1026</v>
      </c>
      <c r="L19" t="s">
        <v>1026</v>
      </c>
      <c r="M19" t="s">
        <v>1026</v>
      </c>
      <c r="N19" t="s">
        <v>1026</v>
      </c>
      <c r="O19" t="s">
        <v>1026</v>
      </c>
      <c r="P19" t="s">
        <v>1026</v>
      </c>
      <c r="Q19" t="s">
        <v>1027</v>
      </c>
      <c r="R19" t="s">
        <v>1048</v>
      </c>
      <c r="S19">
        <f>VLOOKUP(ACCOUNTEXSEG,Sheet6!$A$2:$C$4000,3,TRUE)</f>
        <v>0</v>
      </c>
      <c r="T19">
        <f>IF(ACCTTYPE="I",0,OPENBALN)</f>
        <v>0</v>
      </c>
      <c r="U19">
        <v>0</v>
      </c>
      <c r="V19">
        <v>0</v>
      </c>
      <c r="W19">
        <v>66.75</v>
      </c>
      <c r="X19">
        <v>0</v>
      </c>
      <c r="Y19" s="17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4.42</v>
      </c>
      <c r="AI19">
        <v>4.42</v>
      </c>
      <c r="AJ19">
        <v>4.42</v>
      </c>
      <c r="AK19">
        <v>4.42</v>
      </c>
      <c r="AL19">
        <v>4.42</v>
      </c>
      <c r="AM19">
        <v>4.42</v>
      </c>
      <c r="AN19">
        <v>5.58</v>
      </c>
      <c r="AO19">
        <v>5.58</v>
      </c>
      <c r="AP19">
        <v>5.58</v>
      </c>
      <c r="AQ19">
        <v>5.58</v>
      </c>
      <c r="AR19">
        <v>5.58</v>
      </c>
      <c r="AS19">
        <v>5.58</v>
      </c>
      <c r="AT19">
        <v>5.58</v>
      </c>
      <c r="AU19" s="179">
        <v>0</v>
      </c>
      <c r="AV19">
        <v>0</v>
      </c>
      <c r="AW19">
        <v>0</v>
      </c>
      <c r="AX19">
        <v>52.6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3.2875000000000001</v>
      </c>
      <c r="BI19">
        <v>3.1749999999999998</v>
      </c>
      <c r="BJ19">
        <v>3.1124999999999998</v>
      </c>
      <c r="BK19">
        <v>3.0750000000000002</v>
      </c>
      <c r="BL19">
        <v>3.3149999999999999</v>
      </c>
      <c r="BM19" t="s">
        <v>1029</v>
      </c>
      <c r="BN19">
        <v>20190701</v>
      </c>
      <c r="BO19">
        <v>0</v>
      </c>
      <c r="BP19" t="s">
        <v>238</v>
      </c>
      <c r="BQ19">
        <v>0</v>
      </c>
      <c r="BR19">
        <v>2020</v>
      </c>
      <c r="BS19" t="s">
        <v>123</v>
      </c>
      <c r="BT19">
        <v>0</v>
      </c>
    </row>
    <row r="20" spans="1:72" x14ac:dyDescent="0.2">
      <c r="A20" t="s">
        <v>591</v>
      </c>
      <c r="B20" t="s">
        <v>1057</v>
      </c>
      <c r="C20" t="s">
        <v>1046</v>
      </c>
      <c r="D20">
        <f>IF(TYPE="R",40,IF(ISNA(INDEX(Categories!D:E,MATCH(GROUPTYPE,Categories!D:D,0),2)),0,INDEX(Categories!D:E,MATCH(GROUPTYPE,Categories!D:D,0),2)))</f>
        <v>13</v>
      </c>
      <c r="E20" t="str">
        <f>IF(TYPE="R","Retained Earnings",IF(ISNA(INDEX(Categories!D:F,MATCH(GLCATCODE,Categories!E:E,0),3)),0,INDEX(Categories!D:F,MATCH(GLCATCODE,Categories!E:E,0),3)))</f>
        <v>Cost and Expenses</v>
      </c>
      <c r="F20" t="s">
        <v>238</v>
      </c>
      <c r="G20" t="s">
        <v>799</v>
      </c>
      <c r="H20" t="s">
        <v>1054</v>
      </c>
      <c r="I20" t="s">
        <v>1035</v>
      </c>
      <c r="J20" t="s">
        <v>1026</v>
      </c>
      <c r="K20" t="s">
        <v>1026</v>
      </c>
      <c r="L20" t="s">
        <v>1026</v>
      </c>
      <c r="M20" t="s">
        <v>1026</v>
      </c>
      <c r="N20" t="s">
        <v>1026</v>
      </c>
      <c r="O20" t="s">
        <v>1026</v>
      </c>
      <c r="P20" t="s">
        <v>1026</v>
      </c>
      <c r="Q20" t="s">
        <v>1027</v>
      </c>
      <c r="R20" t="s">
        <v>1048</v>
      </c>
      <c r="S20">
        <f>VLOOKUP(ACCOUNTEXSEG,Sheet6!$A$2:$C$4000,3,TRUE)</f>
        <v>0</v>
      </c>
      <c r="T20">
        <f>IF(ACCTTYPE="I",0,OPENBALN)</f>
        <v>0</v>
      </c>
      <c r="U20">
        <v>0</v>
      </c>
      <c r="V20">
        <v>0</v>
      </c>
      <c r="W20">
        <v>66.75</v>
      </c>
      <c r="X20">
        <v>0</v>
      </c>
      <c r="Y20" s="179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4.42</v>
      </c>
      <c r="AI20">
        <v>4.42</v>
      </c>
      <c r="AJ20">
        <v>4.42</v>
      </c>
      <c r="AK20">
        <v>4.42</v>
      </c>
      <c r="AL20">
        <v>4.42</v>
      </c>
      <c r="AM20">
        <v>4.42</v>
      </c>
      <c r="AN20">
        <v>5.58</v>
      </c>
      <c r="AO20">
        <v>5.58</v>
      </c>
      <c r="AP20">
        <v>5.58</v>
      </c>
      <c r="AQ20">
        <v>5.58</v>
      </c>
      <c r="AR20">
        <v>5.58</v>
      </c>
      <c r="AS20">
        <v>5.58</v>
      </c>
      <c r="AT20">
        <v>5.58</v>
      </c>
      <c r="AU20" s="179">
        <v>0</v>
      </c>
      <c r="AV20">
        <v>0</v>
      </c>
      <c r="AW20">
        <v>0</v>
      </c>
      <c r="AX20">
        <v>52.6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3.2875000000000001</v>
      </c>
      <c r="BI20">
        <v>3.1749999999999998</v>
      </c>
      <c r="BJ20">
        <v>3.1124999999999998</v>
      </c>
      <c r="BK20">
        <v>3.0750000000000002</v>
      </c>
      <c r="BL20">
        <v>3.3149999999999999</v>
      </c>
      <c r="BM20" t="s">
        <v>1029</v>
      </c>
      <c r="BN20">
        <v>20190701</v>
      </c>
      <c r="BO20">
        <v>0</v>
      </c>
      <c r="BP20" t="s">
        <v>238</v>
      </c>
      <c r="BQ20">
        <v>0</v>
      </c>
      <c r="BR20">
        <v>2020</v>
      </c>
      <c r="BS20" t="s">
        <v>123</v>
      </c>
      <c r="BT20">
        <v>0</v>
      </c>
    </row>
    <row r="21" spans="1:72" x14ac:dyDescent="0.2">
      <c r="A21" t="s">
        <v>592</v>
      </c>
      <c r="B21" t="s">
        <v>1058</v>
      </c>
      <c r="C21" t="s">
        <v>1046</v>
      </c>
      <c r="D21">
        <f>IF(TYPE="R",40,IF(ISNA(INDEX(Categories!D:E,MATCH(GROUPTYPE,Categories!D:D,0),2)),0,INDEX(Categories!D:E,MATCH(GROUPTYPE,Categories!D:D,0),2)))</f>
        <v>13</v>
      </c>
      <c r="E21" t="str">
        <f>IF(TYPE="R","Retained Earnings",IF(ISNA(INDEX(Categories!D:F,MATCH(GLCATCODE,Categories!E:E,0),3)),0,INDEX(Categories!D:F,MATCH(GLCATCODE,Categories!E:E,0),3)))</f>
        <v>Cost and Expenses</v>
      </c>
      <c r="F21" t="s">
        <v>238</v>
      </c>
      <c r="G21" t="s">
        <v>800</v>
      </c>
      <c r="H21" t="s">
        <v>1054</v>
      </c>
      <c r="I21" t="s">
        <v>1037</v>
      </c>
      <c r="J21" t="s">
        <v>1026</v>
      </c>
      <c r="K21" t="s">
        <v>1026</v>
      </c>
      <c r="L21" t="s">
        <v>1026</v>
      </c>
      <c r="M21" t="s">
        <v>1026</v>
      </c>
      <c r="N21" t="s">
        <v>1026</v>
      </c>
      <c r="O21" t="s">
        <v>1026</v>
      </c>
      <c r="P21" t="s">
        <v>1026</v>
      </c>
      <c r="Q21" t="s">
        <v>1027</v>
      </c>
      <c r="R21" t="s">
        <v>1048</v>
      </c>
      <c r="S21">
        <f>VLOOKUP(ACCOUNTEXSEG,Sheet6!$A$2:$C$4000,3,TRUE)</f>
        <v>0</v>
      </c>
      <c r="T21">
        <f>IF(ACCTTYPE="I",0,OPENBALN)</f>
        <v>0</v>
      </c>
      <c r="U21">
        <v>0</v>
      </c>
      <c r="V21">
        <v>0</v>
      </c>
      <c r="W21">
        <v>66.75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4.42</v>
      </c>
      <c r="AI21">
        <v>4.42</v>
      </c>
      <c r="AJ21">
        <v>4.42</v>
      </c>
      <c r="AK21">
        <v>4.42</v>
      </c>
      <c r="AL21">
        <v>4.42</v>
      </c>
      <c r="AM21">
        <v>4.42</v>
      </c>
      <c r="AN21">
        <v>5.58</v>
      </c>
      <c r="AO21">
        <v>5.58</v>
      </c>
      <c r="AP21">
        <v>5.58</v>
      </c>
      <c r="AQ21">
        <v>5.58</v>
      </c>
      <c r="AR21">
        <v>5.58</v>
      </c>
      <c r="AS21">
        <v>5.58</v>
      </c>
      <c r="AT21">
        <v>5.58</v>
      </c>
      <c r="AU21" s="179">
        <v>0</v>
      </c>
      <c r="AV21">
        <v>0</v>
      </c>
      <c r="AW21">
        <v>0</v>
      </c>
      <c r="AX21">
        <v>52.6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3.2875000000000001</v>
      </c>
      <c r="BI21">
        <v>3.1749999999999998</v>
      </c>
      <c r="BJ21">
        <v>3.1124999999999998</v>
      </c>
      <c r="BK21">
        <v>3.0750000000000002</v>
      </c>
      <c r="BL21">
        <v>3.3149999999999999</v>
      </c>
      <c r="BM21" t="s">
        <v>1029</v>
      </c>
      <c r="BN21">
        <v>20190701</v>
      </c>
      <c r="BO21">
        <v>0</v>
      </c>
      <c r="BP21" t="s">
        <v>238</v>
      </c>
      <c r="BQ21">
        <v>0</v>
      </c>
      <c r="BR21">
        <v>2020</v>
      </c>
      <c r="BS21" t="s">
        <v>123</v>
      </c>
      <c r="BT21">
        <v>0</v>
      </c>
    </row>
    <row r="22" spans="1:72" x14ac:dyDescent="0.2">
      <c r="A22" t="s">
        <v>593</v>
      </c>
      <c r="B22" t="s">
        <v>1059</v>
      </c>
      <c r="C22" t="s">
        <v>1046</v>
      </c>
      <c r="D22">
        <f>IF(TYPE="R",40,IF(ISNA(INDEX(Categories!D:E,MATCH(GROUPTYPE,Categories!D:D,0),2)),0,INDEX(Categories!D:E,MATCH(GROUPTYPE,Categories!D:D,0),2)))</f>
        <v>13</v>
      </c>
      <c r="E22" t="str">
        <f>IF(TYPE="R","Retained Earnings",IF(ISNA(INDEX(Categories!D:F,MATCH(GLCATCODE,Categories!E:E,0),3)),0,INDEX(Categories!D:F,MATCH(GLCATCODE,Categories!E:E,0),3)))</f>
        <v>Cost and Expenses</v>
      </c>
      <c r="F22" t="s">
        <v>238</v>
      </c>
      <c r="G22" t="s">
        <v>801</v>
      </c>
      <c r="H22" t="s">
        <v>1060</v>
      </c>
      <c r="I22" t="s">
        <v>1025</v>
      </c>
      <c r="J22" t="s">
        <v>1026</v>
      </c>
      <c r="K22" t="s">
        <v>1026</v>
      </c>
      <c r="L22" t="s">
        <v>1026</v>
      </c>
      <c r="M22" t="s">
        <v>1026</v>
      </c>
      <c r="N22" t="s">
        <v>1026</v>
      </c>
      <c r="O22" t="s">
        <v>1026</v>
      </c>
      <c r="P22" t="s">
        <v>1026</v>
      </c>
      <c r="Q22" t="s">
        <v>1027</v>
      </c>
      <c r="R22" t="s">
        <v>1048</v>
      </c>
      <c r="S22">
        <f>VLOOKUP(ACCOUNTEXSEG,Sheet6!$A$2:$C$4000,3,TRUE)</f>
        <v>247500</v>
      </c>
      <c r="T22">
        <f>IF(ACCTTYPE="I",0,OPENBALN)</f>
        <v>0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41250</v>
      </c>
      <c r="AV22">
        <v>41250</v>
      </c>
      <c r="AW22">
        <v>41250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23203.125</v>
      </c>
      <c r="BI22">
        <v>30937.5</v>
      </c>
      <c r="BJ22">
        <v>30937.5</v>
      </c>
      <c r="BK22">
        <v>30937.5</v>
      </c>
      <c r="BL22">
        <v>0</v>
      </c>
      <c r="BM22" t="s">
        <v>1029</v>
      </c>
      <c r="BN22">
        <v>20190701</v>
      </c>
      <c r="BO22">
        <v>0</v>
      </c>
      <c r="BP22" t="s">
        <v>238</v>
      </c>
      <c r="BQ22">
        <v>0</v>
      </c>
      <c r="BR22">
        <v>2020</v>
      </c>
      <c r="BS22" t="s">
        <v>123</v>
      </c>
      <c r="BT22">
        <v>0</v>
      </c>
    </row>
    <row r="23" spans="1:72" x14ac:dyDescent="0.2">
      <c r="A23" t="s">
        <v>594</v>
      </c>
      <c r="B23" t="s">
        <v>1061</v>
      </c>
      <c r="C23" t="s">
        <v>1046</v>
      </c>
      <c r="D23">
        <f>IF(TYPE="R",40,IF(ISNA(INDEX(Categories!D:E,MATCH(GROUPTYPE,Categories!D:D,0),2)),0,INDEX(Categories!D:E,MATCH(GROUPTYPE,Categories!D:D,0),2)))</f>
        <v>13</v>
      </c>
      <c r="E23" t="str">
        <f>IF(TYPE="R","Retained Earnings",IF(ISNA(INDEX(Categories!D:F,MATCH(GLCATCODE,Categories!E:E,0),3)),0,INDEX(Categories!D:F,MATCH(GLCATCODE,Categories!E:E,0),3)))</f>
        <v>Cost and Expenses</v>
      </c>
      <c r="F23" t="s">
        <v>238</v>
      </c>
      <c r="G23" t="s">
        <v>802</v>
      </c>
      <c r="H23" t="s">
        <v>1060</v>
      </c>
      <c r="I23" t="s">
        <v>1031</v>
      </c>
      <c r="J23" t="s">
        <v>1026</v>
      </c>
      <c r="K23" t="s">
        <v>1026</v>
      </c>
      <c r="L23" t="s">
        <v>1026</v>
      </c>
      <c r="M23" t="s">
        <v>1026</v>
      </c>
      <c r="N23" t="s">
        <v>1026</v>
      </c>
      <c r="O23" t="s">
        <v>1026</v>
      </c>
      <c r="P23" t="s">
        <v>1026</v>
      </c>
      <c r="Q23" t="s">
        <v>1027</v>
      </c>
      <c r="R23" t="s">
        <v>1048</v>
      </c>
      <c r="S23">
        <f>VLOOKUP(ACCOUNTEXSEG,Sheet6!$A$2:$C$4000,3,TRUE)</f>
        <v>559764</v>
      </c>
      <c r="T23">
        <f>IF(ACCTTYPE="I",0,OPENBALN)</f>
        <v>0</v>
      </c>
      <c r="U23">
        <v>93294</v>
      </c>
      <c r="V23">
        <v>93294</v>
      </c>
      <c r="W23">
        <v>93294</v>
      </c>
      <c r="X23">
        <v>93294</v>
      </c>
      <c r="Y23" s="179">
        <v>93294</v>
      </c>
      <c r="Z23">
        <v>93294</v>
      </c>
      <c r="AA23">
        <v>93294</v>
      </c>
      <c r="AB23">
        <v>93294</v>
      </c>
      <c r="AC23">
        <v>93294</v>
      </c>
      <c r="AD23">
        <v>93294</v>
      </c>
      <c r="AE23">
        <v>93294</v>
      </c>
      <c r="AF23">
        <v>93294</v>
      </c>
      <c r="AG23">
        <v>93294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93294</v>
      </c>
      <c r="AV23">
        <v>93294</v>
      </c>
      <c r="AW23">
        <v>93294</v>
      </c>
      <c r="AX23">
        <v>93294</v>
      </c>
      <c r="AY23">
        <v>93294</v>
      </c>
      <c r="AZ23">
        <v>93294</v>
      </c>
      <c r="BA23">
        <v>93294</v>
      </c>
      <c r="BB23">
        <v>93294</v>
      </c>
      <c r="BC23">
        <v>93294</v>
      </c>
      <c r="BD23">
        <v>93294</v>
      </c>
      <c r="BE23">
        <v>93294</v>
      </c>
      <c r="BF23">
        <v>93294</v>
      </c>
      <c r="BG23">
        <v>93294</v>
      </c>
      <c r="BH23">
        <v>69970.5</v>
      </c>
      <c r="BI23">
        <v>69970.5</v>
      </c>
      <c r="BJ23">
        <v>69970.5</v>
      </c>
      <c r="BK23">
        <v>69970.5</v>
      </c>
      <c r="BL23">
        <v>0</v>
      </c>
      <c r="BM23" t="s">
        <v>1029</v>
      </c>
      <c r="BN23">
        <v>20190701</v>
      </c>
      <c r="BO23">
        <v>559764</v>
      </c>
      <c r="BP23" t="s">
        <v>238</v>
      </c>
      <c r="BQ23">
        <v>559764</v>
      </c>
      <c r="BR23">
        <v>2020</v>
      </c>
      <c r="BS23" t="s">
        <v>123</v>
      </c>
      <c r="BT23">
        <v>559764</v>
      </c>
    </row>
    <row r="24" spans="1:72" x14ac:dyDescent="0.2">
      <c r="A24" t="s">
        <v>595</v>
      </c>
      <c r="B24" t="s">
        <v>1062</v>
      </c>
      <c r="C24" t="s">
        <v>1046</v>
      </c>
      <c r="D24">
        <f>IF(TYPE="R",40,IF(ISNA(INDEX(Categories!D:E,MATCH(GROUPTYPE,Categories!D:D,0),2)),0,INDEX(Categories!D:E,MATCH(GROUPTYPE,Categories!D:D,0),2)))</f>
        <v>13</v>
      </c>
      <c r="E24" t="str">
        <f>IF(TYPE="R","Retained Earnings",IF(ISNA(INDEX(Categories!D:F,MATCH(GLCATCODE,Categories!E:E,0),3)),0,INDEX(Categories!D:F,MATCH(GLCATCODE,Categories!E:E,0),3)))</f>
        <v>Cost and Expenses</v>
      </c>
      <c r="F24" t="s">
        <v>238</v>
      </c>
      <c r="G24" t="s">
        <v>803</v>
      </c>
      <c r="H24" t="s">
        <v>1060</v>
      </c>
      <c r="I24" t="s">
        <v>1033</v>
      </c>
      <c r="J24" t="s">
        <v>1026</v>
      </c>
      <c r="K24" t="s">
        <v>1026</v>
      </c>
      <c r="L24" t="s">
        <v>1026</v>
      </c>
      <c r="M24" t="s">
        <v>1026</v>
      </c>
      <c r="N24" t="s">
        <v>1026</v>
      </c>
      <c r="O24" t="s">
        <v>1026</v>
      </c>
      <c r="P24" t="s">
        <v>1026</v>
      </c>
      <c r="Q24" t="s">
        <v>1027</v>
      </c>
      <c r="R24" t="s">
        <v>1048</v>
      </c>
      <c r="S24">
        <f>VLOOKUP(ACCOUNTEXSEG,Sheet6!$A$2:$C$4000,3,TRUE)</f>
        <v>397318.5</v>
      </c>
      <c r="T24">
        <f>IF(ACCTTYPE="I",0,OPENBALN)</f>
        <v>0</v>
      </c>
      <c r="U24">
        <v>66219.75</v>
      </c>
      <c r="V24">
        <v>66219.75</v>
      </c>
      <c r="W24">
        <v>66219.75</v>
      </c>
      <c r="X24">
        <v>66219.75</v>
      </c>
      <c r="Y24" s="179">
        <v>66219.75</v>
      </c>
      <c r="Z24">
        <v>66219.75</v>
      </c>
      <c r="AA24">
        <v>66219.75</v>
      </c>
      <c r="AB24">
        <v>66219.75</v>
      </c>
      <c r="AC24">
        <v>66219.75</v>
      </c>
      <c r="AD24">
        <v>66219.75</v>
      </c>
      <c r="AE24">
        <v>66219.75</v>
      </c>
      <c r="AF24">
        <v>66219.75</v>
      </c>
      <c r="AG24">
        <v>66219.75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66219.75</v>
      </c>
      <c r="AV24">
        <v>66219.75</v>
      </c>
      <c r="AW24">
        <v>66219.75</v>
      </c>
      <c r="AX24">
        <v>66219.75</v>
      </c>
      <c r="AY24">
        <v>66219.75</v>
      </c>
      <c r="AZ24">
        <v>66219.75</v>
      </c>
      <c r="BA24">
        <v>66219.75</v>
      </c>
      <c r="BB24">
        <v>66219.75</v>
      </c>
      <c r="BC24">
        <v>66219.75</v>
      </c>
      <c r="BD24">
        <v>66219.75</v>
      </c>
      <c r="BE24">
        <v>66219.75</v>
      </c>
      <c r="BF24">
        <v>66219.75</v>
      </c>
      <c r="BG24">
        <v>66219.75</v>
      </c>
      <c r="BH24">
        <v>49664.8125</v>
      </c>
      <c r="BI24">
        <v>49664.8125</v>
      </c>
      <c r="BJ24">
        <v>49664.8125</v>
      </c>
      <c r="BK24">
        <v>49664.8125</v>
      </c>
      <c r="BL24">
        <v>0</v>
      </c>
      <c r="BM24" t="s">
        <v>1029</v>
      </c>
      <c r="BN24">
        <v>20190701</v>
      </c>
      <c r="BO24">
        <v>397318.5</v>
      </c>
      <c r="BP24" t="s">
        <v>238</v>
      </c>
      <c r="BQ24">
        <v>397318.5</v>
      </c>
      <c r="BR24">
        <v>2020</v>
      </c>
      <c r="BS24" t="s">
        <v>123</v>
      </c>
      <c r="BT24">
        <v>397318.5</v>
      </c>
    </row>
    <row r="25" spans="1:72" x14ac:dyDescent="0.2">
      <c r="A25" t="s">
        <v>596</v>
      </c>
      <c r="B25" t="s">
        <v>1063</v>
      </c>
      <c r="C25" t="s">
        <v>1046</v>
      </c>
      <c r="D25">
        <f>IF(TYPE="R",40,IF(ISNA(INDEX(Categories!D:E,MATCH(GROUPTYPE,Categories!D:D,0),2)),0,INDEX(Categories!D:E,MATCH(GROUPTYPE,Categories!D:D,0),2)))</f>
        <v>13</v>
      </c>
      <c r="E25" t="str">
        <f>IF(TYPE="R","Retained Earnings",IF(ISNA(INDEX(Categories!D:F,MATCH(GLCATCODE,Categories!E:E,0),3)),0,INDEX(Categories!D:F,MATCH(GLCATCODE,Categories!E:E,0),3)))</f>
        <v>Cost and Expenses</v>
      </c>
      <c r="F25" t="s">
        <v>238</v>
      </c>
      <c r="G25" t="s">
        <v>804</v>
      </c>
      <c r="H25" t="s">
        <v>1060</v>
      </c>
      <c r="I25" t="s">
        <v>1035</v>
      </c>
      <c r="J25" t="s">
        <v>1026</v>
      </c>
      <c r="K25" t="s">
        <v>1026</v>
      </c>
      <c r="L25" t="s">
        <v>1026</v>
      </c>
      <c r="M25" t="s">
        <v>1026</v>
      </c>
      <c r="N25" t="s">
        <v>1026</v>
      </c>
      <c r="O25" t="s">
        <v>1026</v>
      </c>
      <c r="P25" t="s">
        <v>1026</v>
      </c>
      <c r="Q25" t="s">
        <v>1027</v>
      </c>
      <c r="R25" t="s">
        <v>1048</v>
      </c>
      <c r="S25">
        <f>VLOOKUP(ACCOUNTEXSEG,Sheet6!$A$2:$C$4000,3,TRUE)</f>
        <v>141387</v>
      </c>
      <c r="T25">
        <f>IF(ACCTTYPE="I",0,OPENBALN)</f>
        <v>0</v>
      </c>
      <c r="U25">
        <v>23564.5</v>
      </c>
      <c r="V25">
        <v>23564.5</v>
      </c>
      <c r="W25">
        <v>23564.5</v>
      </c>
      <c r="X25">
        <v>23564.5</v>
      </c>
      <c r="Y25" s="179">
        <v>23564.5</v>
      </c>
      <c r="Z25">
        <v>23564.5</v>
      </c>
      <c r="AA25">
        <v>23564.5</v>
      </c>
      <c r="AB25">
        <v>23564.5</v>
      </c>
      <c r="AC25">
        <v>23564.5</v>
      </c>
      <c r="AD25">
        <v>23564.5</v>
      </c>
      <c r="AE25">
        <v>23564.5</v>
      </c>
      <c r="AF25">
        <v>23564.5</v>
      </c>
      <c r="AG25">
        <v>23564.5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23564.5</v>
      </c>
      <c r="AV25">
        <v>23564.5</v>
      </c>
      <c r="AW25">
        <v>23564.5</v>
      </c>
      <c r="AX25">
        <v>23564.5</v>
      </c>
      <c r="AY25">
        <v>23564.5</v>
      </c>
      <c r="AZ25">
        <v>23564.5</v>
      </c>
      <c r="BA25">
        <v>23564.5</v>
      </c>
      <c r="BB25">
        <v>23564.5</v>
      </c>
      <c r="BC25">
        <v>23564.5</v>
      </c>
      <c r="BD25">
        <v>23564.5</v>
      </c>
      <c r="BE25">
        <v>23564.5</v>
      </c>
      <c r="BF25">
        <v>23564.5</v>
      </c>
      <c r="BG25">
        <v>23564.5</v>
      </c>
      <c r="BH25">
        <v>17673.375</v>
      </c>
      <c r="BI25">
        <v>17673.375</v>
      </c>
      <c r="BJ25">
        <v>17673.375</v>
      </c>
      <c r="BK25">
        <v>17673.375</v>
      </c>
      <c r="BL25">
        <v>0</v>
      </c>
      <c r="BM25" t="s">
        <v>1029</v>
      </c>
      <c r="BN25">
        <v>20190701</v>
      </c>
      <c r="BO25">
        <v>141387</v>
      </c>
      <c r="BP25" t="s">
        <v>238</v>
      </c>
      <c r="BQ25">
        <v>141387</v>
      </c>
      <c r="BR25">
        <v>2020</v>
      </c>
      <c r="BS25" t="s">
        <v>123</v>
      </c>
      <c r="BT25">
        <v>141387</v>
      </c>
    </row>
    <row r="26" spans="1:72" x14ac:dyDescent="0.2">
      <c r="A26" t="s">
        <v>597</v>
      </c>
      <c r="B26" t="s">
        <v>1064</v>
      </c>
      <c r="C26" t="s">
        <v>1046</v>
      </c>
      <c r="D26">
        <f>IF(TYPE="R",40,IF(ISNA(INDEX(Categories!D:E,MATCH(GROUPTYPE,Categories!D:D,0),2)),0,INDEX(Categories!D:E,MATCH(GROUPTYPE,Categories!D:D,0),2)))</f>
        <v>13</v>
      </c>
      <c r="E26" t="str">
        <f>IF(TYPE="R","Retained Earnings",IF(ISNA(INDEX(Categories!D:F,MATCH(GLCATCODE,Categories!E:E,0),3)),0,INDEX(Categories!D:F,MATCH(GLCATCODE,Categories!E:E,0),3)))</f>
        <v>Cost and Expenses</v>
      </c>
      <c r="F26" t="s">
        <v>238</v>
      </c>
      <c r="G26" t="s">
        <v>805</v>
      </c>
      <c r="H26" t="s">
        <v>1060</v>
      </c>
      <c r="I26" t="s">
        <v>1037</v>
      </c>
      <c r="J26" t="s">
        <v>1026</v>
      </c>
      <c r="K26" t="s">
        <v>1026</v>
      </c>
      <c r="L26" t="s">
        <v>1026</v>
      </c>
      <c r="M26" t="s">
        <v>1026</v>
      </c>
      <c r="N26" t="s">
        <v>1026</v>
      </c>
      <c r="O26" t="s">
        <v>1026</v>
      </c>
      <c r="P26" t="s">
        <v>1026</v>
      </c>
      <c r="Q26" t="s">
        <v>1027</v>
      </c>
      <c r="R26" t="s">
        <v>1048</v>
      </c>
      <c r="S26">
        <f>VLOOKUP(ACCOUNTEXSEG,Sheet6!$A$2:$C$4000,3,TRUE)</f>
        <v>34755</v>
      </c>
      <c r="T26">
        <f>IF(ACCTTYPE="I",0,OPENBALN)</f>
        <v>0</v>
      </c>
      <c r="U26">
        <v>5792.5</v>
      </c>
      <c r="V26">
        <v>5792.5</v>
      </c>
      <c r="W26">
        <v>5792.5</v>
      </c>
      <c r="X26">
        <v>5792.5</v>
      </c>
      <c r="Y26" s="179">
        <v>5792.5</v>
      </c>
      <c r="Z26">
        <v>5792.5</v>
      </c>
      <c r="AA26">
        <v>5792.5</v>
      </c>
      <c r="AB26">
        <v>5792.5</v>
      </c>
      <c r="AC26">
        <v>5792.5</v>
      </c>
      <c r="AD26">
        <v>5792.5</v>
      </c>
      <c r="AE26">
        <v>5792.5</v>
      </c>
      <c r="AF26">
        <v>5792.5</v>
      </c>
      <c r="AG26">
        <v>5792.5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5792.5</v>
      </c>
      <c r="AV26">
        <v>5792.5</v>
      </c>
      <c r="AW26">
        <v>5792.5</v>
      </c>
      <c r="AX26">
        <v>5792.5</v>
      </c>
      <c r="AY26">
        <v>5792.5</v>
      </c>
      <c r="AZ26">
        <v>5792.5</v>
      </c>
      <c r="BA26">
        <v>5792.5</v>
      </c>
      <c r="BB26">
        <v>5792.5</v>
      </c>
      <c r="BC26">
        <v>5792.5</v>
      </c>
      <c r="BD26">
        <v>5792.5</v>
      </c>
      <c r="BE26">
        <v>5792.5</v>
      </c>
      <c r="BF26">
        <v>5792.5</v>
      </c>
      <c r="BG26">
        <v>5792.5</v>
      </c>
      <c r="BH26">
        <v>4344.375</v>
      </c>
      <c r="BI26">
        <v>4344.375</v>
      </c>
      <c r="BJ26">
        <v>4344.375</v>
      </c>
      <c r="BK26">
        <v>4344.375</v>
      </c>
      <c r="BL26">
        <v>0</v>
      </c>
      <c r="BM26" t="s">
        <v>1029</v>
      </c>
      <c r="BN26">
        <v>20190701</v>
      </c>
      <c r="BO26">
        <v>34755</v>
      </c>
      <c r="BP26" t="s">
        <v>238</v>
      </c>
      <c r="BQ26">
        <v>34755</v>
      </c>
      <c r="BR26">
        <v>2020</v>
      </c>
      <c r="BS26" t="s">
        <v>123</v>
      </c>
      <c r="BT26">
        <v>34755</v>
      </c>
    </row>
    <row r="27" spans="1:72" x14ac:dyDescent="0.2">
      <c r="A27" t="s">
        <v>598</v>
      </c>
      <c r="B27" t="s">
        <v>1065</v>
      </c>
      <c r="C27" t="s">
        <v>1066</v>
      </c>
      <c r="D27">
        <f>IF(TYPE="R",40,IF(ISNA(INDEX(Categories!D:E,MATCH(GROUPTYPE,Categories!D:D,0),2)),0,INDEX(Categories!D:E,MATCH(GROUPTYPE,Categories!D:D,0),2)))</f>
        <v>13</v>
      </c>
      <c r="E27" t="str">
        <f>IF(TYPE="R","Retained Earnings",IF(ISNA(INDEX(Categories!D:F,MATCH(GLCATCODE,Categories!E:E,0),3)),0,INDEX(Categories!D:F,MATCH(GLCATCODE,Categories!E:E,0),3)))</f>
        <v>Cost and Expenses</v>
      </c>
      <c r="F27" t="s">
        <v>238</v>
      </c>
      <c r="G27" t="s">
        <v>812</v>
      </c>
      <c r="H27" t="s">
        <v>1067</v>
      </c>
      <c r="I27" t="s">
        <v>1031</v>
      </c>
      <c r="J27" t="s">
        <v>1026</v>
      </c>
      <c r="K27" t="s">
        <v>1026</v>
      </c>
      <c r="L27" t="s">
        <v>1026</v>
      </c>
      <c r="M27" t="s">
        <v>1026</v>
      </c>
      <c r="N27" t="s">
        <v>1026</v>
      </c>
      <c r="O27" t="s">
        <v>1026</v>
      </c>
      <c r="P27" t="s">
        <v>1026</v>
      </c>
      <c r="Q27" t="s">
        <v>1027</v>
      </c>
      <c r="R27" t="s">
        <v>1048</v>
      </c>
      <c r="S27">
        <f>VLOOKUP(ACCOUNTEXSEG,Sheet6!$A$2:$C$4000,3,TRUE)</f>
        <v>16555.560000000001</v>
      </c>
      <c r="T27">
        <f>IF(ACCTTYPE="I",0,OPENBALN)</f>
        <v>0</v>
      </c>
      <c r="U27">
        <v>2778.17</v>
      </c>
      <c r="V27">
        <v>2598.9299999999998</v>
      </c>
      <c r="W27">
        <v>2778.17</v>
      </c>
      <c r="X27">
        <v>2688.55</v>
      </c>
      <c r="Y27" s="179">
        <v>2778.17</v>
      </c>
      <c r="Z27">
        <v>2688.55</v>
      </c>
      <c r="AA27">
        <v>2864.54</v>
      </c>
      <c r="AB27">
        <v>2862.76</v>
      </c>
      <c r="AC27">
        <v>2739.44</v>
      </c>
      <c r="AD27">
        <v>2830.76</v>
      </c>
      <c r="AE27">
        <v>2739.44</v>
      </c>
      <c r="AF27">
        <v>2830.76</v>
      </c>
      <c r="AG27">
        <v>2830.76</v>
      </c>
      <c r="AH27">
        <v>2778.17</v>
      </c>
      <c r="AI27">
        <v>2598.9299999999998</v>
      </c>
      <c r="AJ27">
        <v>2778.17</v>
      </c>
      <c r="AK27">
        <v>2688.55</v>
      </c>
      <c r="AL27">
        <v>2778.17</v>
      </c>
      <c r="AM27">
        <v>2688.55</v>
      </c>
      <c r="AN27">
        <v>2960.34</v>
      </c>
      <c r="AO27">
        <v>2958.56</v>
      </c>
      <c r="AP27">
        <v>2832.15</v>
      </c>
      <c r="AQ27">
        <v>2926.56</v>
      </c>
      <c r="AR27">
        <v>2832.15</v>
      </c>
      <c r="AS27">
        <v>2926.56</v>
      </c>
      <c r="AT27">
        <v>2926.56</v>
      </c>
      <c r="AU27" s="179">
        <v>2778.17</v>
      </c>
      <c r="AV27">
        <v>2509.3200000000002</v>
      </c>
      <c r="AW27">
        <v>2778.17</v>
      </c>
      <c r="AX27">
        <v>2688.55</v>
      </c>
      <c r="AY27">
        <v>2778.17</v>
      </c>
      <c r="AZ27">
        <v>2688.55</v>
      </c>
      <c r="BA27">
        <v>2811.95</v>
      </c>
      <c r="BB27">
        <v>2811.95</v>
      </c>
      <c r="BC27">
        <v>2688.55</v>
      </c>
      <c r="BD27">
        <v>2778.17</v>
      </c>
      <c r="BE27">
        <v>2688.55</v>
      </c>
      <c r="BF27">
        <v>2778.17</v>
      </c>
      <c r="BG27">
        <v>2778.17</v>
      </c>
      <c r="BH27">
        <v>2048.5306249999999</v>
      </c>
      <c r="BI27">
        <v>2016.0918750000001</v>
      </c>
      <c r="BJ27">
        <v>2036.8387499999999</v>
      </c>
      <c r="BK27">
        <v>533.63625000000002</v>
      </c>
      <c r="BL27">
        <v>2054.1312499999999</v>
      </c>
      <c r="BM27" t="s">
        <v>1029</v>
      </c>
      <c r="BN27">
        <v>20190701</v>
      </c>
      <c r="BO27">
        <v>16867.7</v>
      </c>
      <c r="BP27" t="s">
        <v>238</v>
      </c>
      <c r="BQ27">
        <v>16557.34</v>
      </c>
      <c r="BR27">
        <v>2020</v>
      </c>
      <c r="BS27" t="s">
        <v>16</v>
      </c>
      <c r="BT27">
        <v>16867.7</v>
      </c>
    </row>
    <row r="28" spans="1:72" x14ac:dyDescent="0.2">
      <c r="A28" t="s">
        <v>599</v>
      </c>
      <c r="B28" t="s">
        <v>1068</v>
      </c>
      <c r="C28" t="s">
        <v>1066</v>
      </c>
      <c r="D28">
        <f>IF(TYPE="R",40,IF(ISNA(INDEX(Categories!D:E,MATCH(GROUPTYPE,Categories!D:D,0),2)),0,INDEX(Categories!D:E,MATCH(GROUPTYPE,Categories!D:D,0),2)))</f>
        <v>13</v>
      </c>
      <c r="E28" t="str">
        <f>IF(TYPE="R","Retained Earnings",IF(ISNA(INDEX(Categories!D:F,MATCH(GLCATCODE,Categories!E:E,0),3)),0,INDEX(Categories!D:F,MATCH(GLCATCODE,Categories!E:E,0),3)))</f>
        <v>Cost and Expenses</v>
      </c>
      <c r="F28" t="s">
        <v>238</v>
      </c>
      <c r="G28" t="s">
        <v>813</v>
      </c>
      <c r="H28" t="s">
        <v>1067</v>
      </c>
      <c r="I28" t="s">
        <v>1033</v>
      </c>
      <c r="J28" t="s">
        <v>1026</v>
      </c>
      <c r="K28" t="s">
        <v>1026</v>
      </c>
      <c r="L28" t="s">
        <v>1026</v>
      </c>
      <c r="M28" t="s">
        <v>1026</v>
      </c>
      <c r="N28" t="s">
        <v>1026</v>
      </c>
      <c r="O28" t="s">
        <v>1026</v>
      </c>
      <c r="P28" t="s">
        <v>1026</v>
      </c>
      <c r="Q28" t="s">
        <v>1027</v>
      </c>
      <c r="R28" t="s">
        <v>1048</v>
      </c>
      <c r="S28">
        <f>VLOOKUP(ACCOUNTEXSEG,Sheet6!$A$2:$C$4000,3,TRUE)</f>
        <v>79399.789999999994</v>
      </c>
      <c r="T28">
        <f>IF(ACCTTYPE="I",0,OPENBALN)</f>
        <v>0</v>
      </c>
      <c r="U28">
        <v>14704.4</v>
      </c>
      <c r="V28">
        <v>13281.39</v>
      </c>
      <c r="W28">
        <v>14704.4</v>
      </c>
      <c r="X28">
        <v>14230.06</v>
      </c>
      <c r="Y28" s="179">
        <v>14704.4</v>
      </c>
      <c r="Z28">
        <v>14230.06</v>
      </c>
      <c r="AA28">
        <v>16584.060000000001</v>
      </c>
      <c r="AB28">
        <v>16721.080000000002</v>
      </c>
      <c r="AC28">
        <v>16186.61</v>
      </c>
      <c r="AD28">
        <v>16729.57</v>
      </c>
      <c r="AE28">
        <v>16186.61</v>
      </c>
      <c r="AF28">
        <v>16729.57</v>
      </c>
      <c r="AG28">
        <v>16729.57</v>
      </c>
      <c r="AH28">
        <v>14704.4</v>
      </c>
      <c r="AI28">
        <v>13281.39</v>
      </c>
      <c r="AJ28">
        <v>14704.4</v>
      </c>
      <c r="AK28">
        <v>14230.06</v>
      </c>
      <c r="AL28">
        <v>14704.4</v>
      </c>
      <c r="AM28">
        <v>14230.06</v>
      </c>
      <c r="AN28">
        <v>16584.060000000001</v>
      </c>
      <c r="AO28">
        <v>16721.080000000002</v>
      </c>
      <c r="AP28">
        <v>16186.61</v>
      </c>
      <c r="AQ28">
        <v>16729.57</v>
      </c>
      <c r="AR28">
        <v>16186.61</v>
      </c>
      <c r="AS28">
        <v>16729.57</v>
      </c>
      <c r="AT28">
        <v>16729.57</v>
      </c>
      <c r="AU28" s="179">
        <v>13430.37</v>
      </c>
      <c r="AV28">
        <v>12130.65</v>
      </c>
      <c r="AW28">
        <v>13430.37</v>
      </c>
      <c r="AX28">
        <v>12997.13</v>
      </c>
      <c r="AY28">
        <v>13430.37</v>
      </c>
      <c r="AZ28">
        <v>12997.13</v>
      </c>
      <c r="BA28">
        <v>14436.95</v>
      </c>
      <c r="BB28">
        <v>14436.95</v>
      </c>
      <c r="BC28">
        <v>14190.06</v>
      </c>
      <c r="BD28">
        <v>14704.4</v>
      </c>
      <c r="BE28">
        <v>14230.06</v>
      </c>
      <c r="BF28">
        <v>14704.4</v>
      </c>
      <c r="BG28">
        <v>14704.4</v>
      </c>
      <c r="BH28">
        <v>9863.4881249999999</v>
      </c>
      <c r="BI28">
        <v>9793.6762500000004</v>
      </c>
      <c r="BJ28">
        <v>8396.0168749999993</v>
      </c>
      <c r="BK28">
        <v>7421.5906249999998</v>
      </c>
      <c r="BL28">
        <v>10801.03</v>
      </c>
      <c r="BM28" t="s">
        <v>1029</v>
      </c>
      <c r="BN28">
        <v>20190701</v>
      </c>
      <c r="BO28">
        <v>99137.5</v>
      </c>
      <c r="BP28" t="s">
        <v>238</v>
      </c>
      <c r="BQ28">
        <v>86702.82</v>
      </c>
      <c r="BR28">
        <v>2020</v>
      </c>
      <c r="BS28" t="s">
        <v>16</v>
      </c>
      <c r="BT28">
        <v>99137.5</v>
      </c>
    </row>
    <row r="29" spans="1:72" x14ac:dyDescent="0.2">
      <c r="A29" t="s">
        <v>600</v>
      </c>
      <c r="B29" t="s">
        <v>1069</v>
      </c>
      <c r="C29" t="s">
        <v>1066</v>
      </c>
      <c r="D29">
        <f>IF(TYPE="R",40,IF(ISNA(INDEX(Categories!D:E,MATCH(GROUPTYPE,Categories!D:D,0),2)),0,INDEX(Categories!D:E,MATCH(GROUPTYPE,Categories!D:D,0),2)))</f>
        <v>13</v>
      </c>
      <c r="E29" t="str">
        <f>IF(TYPE="R","Retained Earnings",IF(ISNA(INDEX(Categories!D:F,MATCH(GLCATCODE,Categories!E:E,0),3)),0,INDEX(Categories!D:F,MATCH(GLCATCODE,Categories!E:E,0),3)))</f>
        <v>Cost and Expenses</v>
      </c>
      <c r="F29" t="s">
        <v>238</v>
      </c>
      <c r="G29" t="s">
        <v>814</v>
      </c>
      <c r="H29" t="s">
        <v>1067</v>
      </c>
      <c r="I29" t="s">
        <v>1035</v>
      </c>
      <c r="J29" t="s">
        <v>1026</v>
      </c>
      <c r="K29" t="s">
        <v>1026</v>
      </c>
      <c r="L29" t="s">
        <v>1026</v>
      </c>
      <c r="M29" t="s">
        <v>1026</v>
      </c>
      <c r="N29" t="s">
        <v>1026</v>
      </c>
      <c r="O29" t="s">
        <v>1026</v>
      </c>
      <c r="P29" t="s">
        <v>1026</v>
      </c>
      <c r="Q29" t="s">
        <v>1027</v>
      </c>
      <c r="R29" t="s">
        <v>1048</v>
      </c>
      <c r="S29">
        <f>VLOOKUP(ACCOUNTEXSEG,Sheet6!$A$2:$C$4000,3,TRUE)</f>
        <v>12838.86</v>
      </c>
      <c r="T29">
        <f>IF(ACCTTYPE="I",0,OPENBALN)</f>
        <v>0</v>
      </c>
      <c r="U29">
        <v>2182.0100000000002</v>
      </c>
      <c r="V29">
        <v>1970.84</v>
      </c>
      <c r="W29">
        <v>2182.0100000000002</v>
      </c>
      <c r="X29">
        <v>2111.62</v>
      </c>
      <c r="Y29" s="179">
        <v>2182.0100000000002</v>
      </c>
      <c r="Z29">
        <v>2090.0700000000002</v>
      </c>
      <c r="AA29">
        <v>2003.47</v>
      </c>
      <c r="AB29">
        <v>2003.47</v>
      </c>
      <c r="AC29">
        <v>1938.84</v>
      </c>
      <c r="AD29">
        <v>2003.47</v>
      </c>
      <c r="AE29">
        <v>1938.84</v>
      </c>
      <c r="AF29">
        <v>2003.47</v>
      </c>
      <c r="AG29">
        <v>2003.47</v>
      </c>
      <c r="AH29">
        <v>2182.0100000000002</v>
      </c>
      <c r="AI29">
        <v>1970.84</v>
      </c>
      <c r="AJ29">
        <v>2182.0100000000002</v>
      </c>
      <c r="AK29">
        <v>2111.62</v>
      </c>
      <c r="AL29">
        <v>2182.0100000000002</v>
      </c>
      <c r="AM29">
        <v>2090.0700000000002</v>
      </c>
      <c r="AN29">
        <v>2003.47</v>
      </c>
      <c r="AO29">
        <v>2003.47</v>
      </c>
      <c r="AP29">
        <v>1938.84</v>
      </c>
      <c r="AQ29">
        <v>2003.47</v>
      </c>
      <c r="AR29">
        <v>1938.84</v>
      </c>
      <c r="AS29">
        <v>2003.47</v>
      </c>
      <c r="AT29">
        <v>2003.47</v>
      </c>
      <c r="AU29" s="179">
        <v>2163.0700000000002</v>
      </c>
      <c r="AV29">
        <v>1953.74</v>
      </c>
      <c r="AW29">
        <v>2163.0700000000002</v>
      </c>
      <c r="AX29">
        <v>2093.29</v>
      </c>
      <c r="AY29">
        <v>2163.0700000000002</v>
      </c>
      <c r="AZ29">
        <v>2093.29</v>
      </c>
      <c r="BA29">
        <v>2182.0100000000002</v>
      </c>
      <c r="BB29">
        <v>2182.0100000000002</v>
      </c>
      <c r="BC29">
        <v>2111.62</v>
      </c>
      <c r="BD29">
        <v>2182.0100000000002</v>
      </c>
      <c r="BE29">
        <v>2111.62</v>
      </c>
      <c r="BF29">
        <v>2182.0100000000002</v>
      </c>
      <c r="BG29">
        <v>2182.0100000000002</v>
      </c>
      <c r="BH29">
        <v>1591.774375</v>
      </c>
      <c r="BI29">
        <v>1489.70875</v>
      </c>
      <c r="BJ29">
        <v>1490.546875</v>
      </c>
      <c r="BK29">
        <v>1228.27</v>
      </c>
      <c r="BL29">
        <v>1604.365</v>
      </c>
      <c r="BM29" t="s">
        <v>1029</v>
      </c>
      <c r="BN29">
        <v>20190701</v>
      </c>
      <c r="BO29">
        <v>11891.56</v>
      </c>
      <c r="BP29" t="s">
        <v>238</v>
      </c>
      <c r="BQ29">
        <v>12951.28</v>
      </c>
      <c r="BR29">
        <v>2020</v>
      </c>
      <c r="BS29" t="s">
        <v>16</v>
      </c>
      <c r="BT29">
        <v>11891.56</v>
      </c>
    </row>
    <row r="30" spans="1:72" x14ac:dyDescent="0.2">
      <c r="A30" t="s">
        <v>602</v>
      </c>
      <c r="B30" t="s">
        <v>1070</v>
      </c>
      <c r="C30" t="s">
        <v>1066</v>
      </c>
      <c r="D30">
        <f>IF(TYPE="R",40,IF(ISNA(INDEX(Categories!D:E,MATCH(GROUPTYPE,Categories!D:D,0),2)),0,INDEX(Categories!D:E,MATCH(GROUPTYPE,Categories!D:D,0),2)))</f>
        <v>13</v>
      </c>
      <c r="E30" t="str">
        <f>IF(TYPE="R","Retained Earnings",IF(ISNA(INDEX(Categories!D:F,MATCH(GLCATCODE,Categories!E:E,0),3)),0,INDEX(Categories!D:F,MATCH(GLCATCODE,Categories!E:E,0),3)))</f>
        <v>Cost and Expenses</v>
      </c>
      <c r="F30" t="s">
        <v>238</v>
      </c>
      <c r="G30" t="s">
        <v>819</v>
      </c>
      <c r="H30" t="s">
        <v>1071</v>
      </c>
      <c r="I30" t="s">
        <v>1035</v>
      </c>
      <c r="J30" t="s">
        <v>1026</v>
      </c>
      <c r="K30" t="s">
        <v>1026</v>
      </c>
      <c r="L30" t="s">
        <v>1026</v>
      </c>
      <c r="M30" t="s">
        <v>1026</v>
      </c>
      <c r="N30" t="s">
        <v>1026</v>
      </c>
      <c r="O30" t="s">
        <v>1026</v>
      </c>
      <c r="P30" t="s">
        <v>1026</v>
      </c>
      <c r="Q30" t="s">
        <v>1027</v>
      </c>
      <c r="R30" t="s">
        <v>1048</v>
      </c>
      <c r="S30">
        <f>VLOOKUP(ACCOUNTEXSEG,Sheet6!$A$2:$C$4000,3,TRUE)</f>
        <v>806.58</v>
      </c>
      <c r="T30">
        <f>IF(ACCTTYPE="I",0,OPENBALN)</f>
        <v>0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123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135.88999999999999</v>
      </c>
      <c r="AV30">
        <v>122.74</v>
      </c>
      <c r="AW30">
        <v>135.88999999999999</v>
      </c>
      <c r="AX30">
        <v>131.51</v>
      </c>
      <c r="AY30">
        <v>135.88999999999999</v>
      </c>
      <c r="AZ30">
        <v>131.51</v>
      </c>
      <c r="BA30">
        <v>123</v>
      </c>
      <c r="BB30">
        <v>123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100.000625</v>
      </c>
      <c r="BI30">
        <v>100.000625</v>
      </c>
      <c r="BJ30">
        <v>100.000625</v>
      </c>
      <c r="BK30">
        <v>100.000625</v>
      </c>
      <c r="BL30">
        <v>7.6875</v>
      </c>
      <c r="BM30" t="s">
        <v>1029</v>
      </c>
      <c r="BN30">
        <v>20190701</v>
      </c>
      <c r="BO30">
        <v>0</v>
      </c>
      <c r="BP30" t="s">
        <v>238</v>
      </c>
      <c r="BQ30">
        <v>246</v>
      </c>
      <c r="BR30">
        <v>2020</v>
      </c>
      <c r="BS30" t="s">
        <v>16</v>
      </c>
      <c r="BT30">
        <v>0</v>
      </c>
    </row>
    <row r="31" spans="1:72" x14ac:dyDescent="0.2">
      <c r="A31" t="s">
        <v>603</v>
      </c>
      <c r="B31" t="s">
        <v>1072</v>
      </c>
      <c r="C31" t="s">
        <v>1066</v>
      </c>
      <c r="D31">
        <f>IF(TYPE="R",40,IF(ISNA(INDEX(Categories!D:E,MATCH(GROUPTYPE,Categories!D:D,0),2)),0,INDEX(Categories!D:E,MATCH(GROUPTYPE,Categories!D:D,0),2)))</f>
        <v>13</v>
      </c>
      <c r="E31" t="str">
        <f>IF(TYPE="R","Retained Earnings",IF(ISNA(INDEX(Categories!D:F,MATCH(GLCATCODE,Categories!E:E,0),3)),0,INDEX(Categories!D:F,MATCH(GLCATCODE,Categories!E:E,0),3)))</f>
        <v>Cost and Expenses</v>
      </c>
      <c r="F31" t="s">
        <v>238</v>
      </c>
      <c r="G31" t="s">
        <v>820</v>
      </c>
      <c r="H31" t="s">
        <v>1071</v>
      </c>
      <c r="I31" t="s">
        <v>1037</v>
      </c>
      <c r="J31" t="s">
        <v>1026</v>
      </c>
      <c r="K31" t="s">
        <v>1026</v>
      </c>
      <c r="L31" t="s">
        <v>1026</v>
      </c>
      <c r="M31" t="s">
        <v>1026</v>
      </c>
      <c r="N31" t="s">
        <v>1026</v>
      </c>
      <c r="O31" t="s">
        <v>1026</v>
      </c>
      <c r="P31" t="s">
        <v>1026</v>
      </c>
      <c r="Q31" t="s">
        <v>1027</v>
      </c>
      <c r="R31" t="s">
        <v>1048</v>
      </c>
      <c r="S31">
        <f>VLOOKUP(ACCOUNTEXSEG,Sheet6!$A$2:$C$4000,3,TRUE)</f>
        <v>1026.78</v>
      </c>
      <c r="T31">
        <f>IF(ACCTTYPE="I",0,OPENBALN)</f>
        <v>0</v>
      </c>
      <c r="U31">
        <v>323.85000000000002</v>
      </c>
      <c r="V31">
        <v>292.51</v>
      </c>
      <c r="W31">
        <v>323.85000000000002</v>
      </c>
      <c r="X31">
        <v>313.39999999999998</v>
      </c>
      <c r="Y31" s="179">
        <v>323.85000000000002</v>
      </c>
      <c r="Z31">
        <v>313.39999999999998</v>
      </c>
      <c r="AA31">
        <v>323.85000000000002</v>
      </c>
      <c r="AB31">
        <v>323.85000000000002</v>
      </c>
      <c r="AC31">
        <v>313.39999999999998</v>
      </c>
      <c r="AD31">
        <v>323.85000000000002</v>
      </c>
      <c r="AE31">
        <v>313.39999999999998</v>
      </c>
      <c r="AF31">
        <v>323.85000000000002</v>
      </c>
      <c r="AG31">
        <v>323.85000000000002</v>
      </c>
      <c r="AH31">
        <v>172.99</v>
      </c>
      <c r="AI31">
        <v>156.25</v>
      </c>
      <c r="AJ31">
        <v>172.99</v>
      </c>
      <c r="AK31">
        <v>167.41</v>
      </c>
      <c r="AL31">
        <v>172.99</v>
      </c>
      <c r="AM31">
        <v>167.41</v>
      </c>
      <c r="AN31">
        <v>323.85000000000002</v>
      </c>
      <c r="AO31">
        <v>323.85000000000002</v>
      </c>
      <c r="AP31">
        <v>313.39999999999998</v>
      </c>
      <c r="AQ31">
        <v>323.85000000000002</v>
      </c>
      <c r="AR31">
        <v>313.39999999999998</v>
      </c>
      <c r="AS31">
        <v>323.85000000000002</v>
      </c>
      <c r="AT31">
        <v>323.85000000000002</v>
      </c>
      <c r="AU31" s="179">
        <v>172.99</v>
      </c>
      <c r="AV31">
        <v>156.25</v>
      </c>
      <c r="AW31">
        <v>172.99</v>
      </c>
      <c r="AX31">
        <v>167.41</v>
      </c>
      <c r="AY31">
        <v>172.99</v>
      </c>
      <c r="AZ31">
        <v>167.41</v>
      </c>
      <c r="BA31">
        <v>321.68</v>
      </c>
      <c r="BB31">
        <v>321.68</v>
      </c>
      <c r="BC31">
        <v>311.31</v>
      </c>
      <c r="BD31">
        <v>321.68</v>
      </c>
      <c r="BE31">
        <v>311.31</v>
      </c>
      <c r="BF31">
        <v>323.85000000000002</v>
      </c>
      <c r="BG31">
        <v>323.85000000000002</v>
      </c>
      <c r="BH31">
        <v>127.30125</v>
      </c>
      <c r="BI31">
        <v>21.260625000000001</v>
      </c>
      <c r="BJ31">
        <v>21.260625000000001</v>
      </c>
      <c r="BK31">
        <v>21.260625000000001</v>
      </c>
      <c r="BL31">
        <v>127.30125</v>
      </c>
      <c r="BM31" t="s">
        <v>1029</v>
      </c>
      <c r="BN31">
        <v>20190701</v>
      </c>
      <c r="BO31">
        <v>1922.2</v>
      </c>
      <c r="BP31" t="s">
        <v>238</v>
      </c>
      <c r="BQ31">
        <v>1911.51</v>
      </c>
      <c r="BR31">
        <v>2020</v>
      </c>
      <c r="BS31" t="s">
        <v>16</v>
      </c>
      <c r="BT31">
        <v>1922.2</v>
      </c>
    </row>
    <row r="32" spans="1:72" x14ac:dyDescent="0.2">
      <c r="A32" t="s">
        <v>554</v>
      </c>
      <c r="B32" t="s">
        <v>1073</v>
      </c>
      <c r="C32" t="s">
        <v>1066</v>
      </c>
      <c r="D32">
        <f>IF(TYPE="R",40,IF(ISNA(INDEX(Categories!D:E,MATCH(GROUPTYPE,Categories!D:D,0),2)),0,INDEX(Categories!D:E,MATCH(GROUPTYPE,Categories!D:D,0),2)))</f>
        <v>13</v>
      </c>
      <c r="E32" t="str">
        <f>IF(TYPE="R","Retained Earnings",IF(ISNA(INDEX(Categories!D:F,MATCH(GLCATCODE,Categories!E:E,0),3)),0,INDEX(Categories!D:F,MATCH(GLCATCODE,Categories!E:E,0),3)))</f>
        <v>Cost and Expenses</v>
      </c>
      <c r="F32" t="s">
        <v>238</v>
      </c>
      <c r="G32" t="s">
        <v>826</v>
      </c>
      <c r="H32" t="s">
        <v>1074</v>
      </c>
      <c r="I32" t="s">
        <v>1025</v>
      </c>
      <c r="J32" t="s">
        <v>1026</v>
      </c>
      <c r="K32" t="s">
        <v>1026</v>
      </c>
      <c r="L32" t="s">
        <v>1026</v>
      </c>
      <c r="M32" t="s">
        <v>1026</v>
      </c>
      <c r="N32" t="s">
        <v>1026</v>
      </c>
      <c r="O32" t="s">
        <v>1026</v>
      </c>
      <c r="P32" t="s">
        <v>1026</v>
      </c>
      <c r="Q32" t="s">
        <v>1027</v>
      </c>
      <c r="R32" t="s">
        <v>1048</v>
      </c>
      <c r="S32">
        <f>VLOOKUP(ACCOUNTEXSEG,Sheet6!$A$2:$C$4000,3,TRUE)</f>
        <v>143.4</v>
      </c>
      <c r="T32">
        <f>IF(ACCTTYPE="I",0,OPENBALN)</f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 s="179">
        <v>24.16</v>
      </c>
      <c r="AV32">
        <v>21.82</v>
      </c>
      <c r="AW32">
        <v>24.16</v>
      </c>
      <c r="AX32">
        <v>23.38</v>
      </c>
      <c r="AY32">
        <v>24.16</v>
      </c>
      <c r="AZ32">
        <v>23.38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17.778749999999999</v>
      </c>
      <c r="BI32">
        <v>17.778749999999999</v>
      </c>
      <c r="BJ32">
        <v>17.778749999999999</v>
      </c>
      <c r="BK32">
        <v>17.778749999999999</v>
      </c>
      <c r="BL32">
        <v>0</v>
      </c>
      <c r="BM32" t="s">
        <v>1029</v>
      </c>
      <c r="BN32">
        <v>20190701</v>
      </c>
      <c r="BO32">
        <v>0</v>
      </c>
      <c r="BP32" t="s">
        <v>238</v>
      </c>
      <c r="BQ32">
        <v>0</v>
      </c>
      <c r="BR32">
        <v>2020</v>
      </c>
      <c r="BS32" t="s">
        <v>16</v>
      </c>
      <c r="BT32">
        <v>0</v>
      </c>
    </row>
    <row r="33" spans="1:72" x14ac:dyDescent="0.2">
      <c r="A33" t="s">
        <v>604</v>
      </c>
      <c r="B33" t="s">
        <v>1075</v>
      </c>
      <c r="C33" t="s">
        <v>1066</v>
      </c>
      <c r="D33">
        <f>IF(TYPE="R",40,IF(ISNA(INDEX(Categories!D:E,MATCH(GROUPTYPE,Categories!D:D,0),2)),0,INDEX(Categories!D:E,MATCH(GROUPTYPE,Categories!D:D,0),2)))</f>
        <v>13</v>
      </c>
      <c r="E33" t="str">
        <f>IF(TYPE="R","Retained Earnings",IF(ISNA(INDEX(Categories!D:F,MATCH(GLCATCODE,Categories!E:E,0),3)),0,INDEX(Categories!D:F,MATCH(GLCATCODE,Categories!E:E,0),3)))</f>
        <v>Cost and Expenses</v>
      </c>
      <c r="F33" t="s">
        <v>238</v>
      </c>
      <c r="G33" t="s">
        <v>828</v>
      </c>
      <c r="H33" t="s">
        <v>1074</v>
      </c>
      <c r="I33" t="s">
        <v>1033</v>
      </c>
      <c r="J33" t="s">
        <v>1026</v>
      </c>
      <c r="K33" t="s">
        <v>1026</v>
      </c>
      <c r="L33" t="s">
        <v>1026</v>
      </c>
      <c r="M33" t="s">
        <v>1026</v>
      </c>
      <c r="N33" t="s">
        <v>1026</v>
      </c>
      <c r="O33" t="s">
        <v>1026</v>
      </c>
      <c r="P33" t="s">
        <v>1026</v>
      </c>
      <c r="Q33" t="s">
        <v>1027</v>
      </c>
      <c r="R33" t="s">
        <v>1048</v>
      </c>
      <c r="S33">
        <f>VLOOKUP(ACCOUNTEXSEG,Sheet6!$A$2:$C$4000,3,TRUE)</f>
        <v>1502.62</v>
      </c>
      <c r="T33">
        <f>IF(ACCTTYPE="I",0,OPENBALN)</f>
        <v>0</v>
      </c>
      <c r="U33">
        <v>244.14</v>
      </c>
      <c r="V33">
        <v>220.52</v>
      </c>
      <c r="W33">
        <v>244.14</v>
      </c>
      <c r="X33">
        <v>236.27</v>
      </c>
      <c r="Y33" s="179">
        <v>244.14</v>
      </c>
      <c r="Z33">
        <v>236.27</v>
      </c>
      <c r="AA33">
        <v>225.81</v>
      </c>
      <c r="AB33">
        <v>225.81</v>
      </c>
      <c r="AC33">
        <v>218.72</v>
      </c>
      <c r="AD33">
        <v>225.81</v>
      </c>
      <c r="AE33">
        <v>218.72</v>
      </c>
      <c r="AF33">
        <v>225.81</v>
      </c>
      <c r="AG33">
        <v>225.81</v>
      </c>
      <c r="AH33">
        <v>253.06</v>
      </c>
      <c r="AI33">
        <v>229.43</v>
      </c>
      <c r="AJ33">
        <v>253.06</v>
      </c>
      <c r="AK33">
        <v>245.19</v>
      </c>
      <c r="AL33">
        <v>253.06</v>
      </c>
      <c r="AM33">
        <v>245.19</v>
      </c>
      <c r="AN33">
        <v>243.5</v>
      </c>
      <c r="AO33">
        <v>243.5</v>
      </c>
      <c r="AP33">
        <v>235.83</v>
      </c>
      <c r="AQ33">
        <v>243.5</v>
      </c>
      <c r="AR33">
        <v>235.83</v>
      </c>
      <c r="AS33">
        <v>243.5</v>
      </c>
      <c r="AT33">
        <v>243.5</v>
      </c>
      <c r="AU33" s="179">
        <v>253.06</v>
      </c>
      <c r="AV33">
        <v>229.43</v>
      </c>
      <c r="AW33">
        <v>253.06</v>
      </c>
      <c r="AX33">
        <v>245.19</v>
      </c>
      <c r="AY33">
        <v>253.06</v>
      </c>
      <c r="AZ33">
        <v>245.19</v>
      </c>
      <c r="BA33">
        <v>244.14</v>
      </c>
      <c r="BB33">
        <v>244.14</v>
      </c>
      <c r="BC33">
        <v>236.27</v>
      </c>
      <c r="BD33">
        <v>244.14</v>
      </c>
      <c r="BE33">
        <v>236.27</v>
      </c>
      <c r="BF33">
        <v>244.14</v>
      </c>
      <c r="BG33">
        <v>244.14</v>
      </c>
      <c r="BH33">
        <v>186.35062500000001</v>
      </c>
      <c r="BI33">
        <v>266.75375000000003</v>
      </c>
      <c r="BJ33">
        <v>258.10374999999999</v>
      </c>
      <c r="BK33">
        <v>164.38874999999999</v>
      </c>
      <c r="BL33">
        <v>186.35062500000001</v>
      </c>
      <c r="BM33" t="s">
        <v>1029</v>
      </c>
      <c r="BN33">
        <v>20190701</v>
      </c>
      <c r="BO33">
        <v>1340.68</v>
      </c>
      <c r="BP33" t="s">
        <v>238</v>
      </c>
      <c r="BQ33">
        <v>1449.1</v>
      </c>
      <c r="BR33">
        <v>2020</v>
      </c>
      <c r="BS33" t="s">
        <v>16</v>
      </c>
      <c r="BT33">
        <v>1340.68</v>
      </c>
    </row>
    <row r="34" spans="1:72" x14ac:dyDescent="0.2">
      <c r="A34" t="s">
        <v>605</v>
      </c>
      <c r="B34" t="s">
        <v>1076</v>
      </c>
      <c r="C34" t="s">
        <v>1066</v>
      </c>
      <c r="D34">
        <f>IF(TYPE="R",40,IF(ISNA(INDEX(Categories!D:E,MATCH(GROUPTYPE,Categories!D:D,0),2)),0,INDEX(Categories!D:E,MATCH(GROUPTYPE,Categories!D:D,0),2)))</f>
        <v>13</v>
      </c>
      <c r="E34" t="str">
        <f>IF(TYPE="R","Retained Earnings",IF(ISNA(INDEX(Categories!D:F,MATCH(GLCATCODE,Categories!E:E,0),3)),0,INDEX(Categories!D:F,MATCH(GLCATCODE,Categories!E:E,0),3)))</f>
        <v>Cost and Expenses</v>
      </c>
      <c r="F34" t="s">
        <v>238</v>
      </c>
      <c r="G34" t="s">
        <v>829</v>
      </c>
      <c r="H34" t="s">
        <v>1074</v>
      </c>
      <c r="I34" t="s">
        <v>1035</v>
      </c>
      <c r="J34" t="s">
        <v>1026</v>
      </c>
      <c r="K34" t="s">
        <v>1026</v>
      </c>
      <c r="L34" t="s">
        <v>1026</v>
      </c>
      <c r="M34" t="s">
        <v>1026</v>
      </c>
      <c r="N34" t="s">
        <v>1026</v>
      </c>
      <c r="O34" t="s">
        <v>1026</v>
      </c>
      <c r="P34" t="s">
        <v>1026</v>
      </c>
      <c r="Q34" t="s">
        <v>1027</v>
      </c>
      <c r="R34" t="s">
        <v>1048</v>
      </c>
      <c r="S34">
        <f>VLOOKUP(ACCOUNTEXSEG,Sheet6!$A$2:$C$4000,3,TRUE)</f>
        <v>720.92</v>
      </c>
      <c r="T34">
        <f>IF(ACCTTYPE="I",0,OPENBALN)</f>
        <v>0</v>
      </c>
      <c r="U34">
        <v>51.8</v>
      </c>
      <c r="V34">
        <v>46.79</v>
      </c>
      <c r="W34">
        <v>51.8</v>
      </c>
      <c r="X34">
        <v>50.13</v>
      </c>
      <c r="Y34" s="179">
        <v>51.8</v>
      </c>
      <c r="Z34">
        <v>50.13</v>
      </c>
      <c r="AA34">
        <v>51.8</v>
      </c>
      <c r="AB34">
        <v>51.8</v>
      </c>
      <c r="AC34">
        <v>50.13</v>
      </c>
      <c r="AD34">
        <v>51.8</v>
      </c>
      <c r="AE34">
        <v>50.13</v>
      </c>
      <c r="AF34">
        <v>51.8</v>
      </c>
      <c r="AG34">
        <v>51.8</v>
      </c>
      <c r="AH34">
        <v>51.8</v>
      </c>
      <c r="AI34">
        <v>46.79</v>
      </c>
      <c r="AJ34">
        <v>51.8</v>
      </c>
      <c r="AK34">
        <v>50.13</v>
      </c>
      <c r="AL34">
        <v>51.8</v>
      </c>
      <c r="AM34">
        <v>50.13</v>
      </c>
      <c r="AN34">
        <v>51.8</v>
      </c>
      <c r="AO34">
        <v>51.8</v>
      </c>
      <c r="AP34">
        <v>50.13</v>
      </c>
      <c r="AQ34">
        <v>51.8</v>
      </c>
      <c r="AR34">
        <v>50.13</v>
      </c>
      <c r="AS34">
        <v>51.8</v>
      </c>
      <c r="AT34">
        <v>51.8</v>
      </c>
      <c r="AU34" s="179">
        <v>121.46</v>
      </c>
      <c r="AV34">
        <v>109.71</v>
      </c>
      <c r="AW34">
        <v>121.46</v>
      </c>
      <c r="AX34">
        <v>117.54</v>
      </c>
      <c r="AY34">
        <v>121.46</v>
      </c>
      <c r="AZ34">
        <v>50.13</v>
      </c>
      <c r="BA34">
        <v>51.8</v>
      </c>
      <c r="BB34">
        <v>51.8</v>
      </c>
      <c r="BC34">
        <v>50.13</v>
      </c>
      <c r="BD34">
        <v>51.8</v>
      </c>
      <c r="BE34">
        <v>50.13</v>
      </c>
      <c r="BF34">
        <v>51.8</v>
      </c>
      <c r="BG34">
        <v>51.8</v>
      </c>
      <c r="BH34">
        <v>85.167500000000004</v>
      </c>
      <c r="BI34">
        <v>89.380624999999995</v>
      </c>
      <c r="BJ34">
        <v>247.23500000000001</v>
      </c>
      <c r="BK34">
        <v>248.105625</v>
      </c>
      <c r="BL34">
        <v>38.119374999999998</v>
      </c>
      <c r="BM34" t="s">
        <v>1029</v>
      </c>
      <c r="BN34">
        <v>20190701</v>
      </c>
      <c r="BO34">
        <v>307.45999999999998</v>
      </c>
      <c r="BP34" t="s">
        <v>238</v>
      </c>
      <c r="BQ34">
        <v>307.45999999999998</v>
      </c>
      <c r="BR34">
        <v>2020</v>
      </c>
      <c r="BS34" t="s">
        <v>16</v>
      </c>
      <c r="BT34">
        <v>307.45999999999998</v>
      </c>
    </row>
    <row r="35" spans="1:72" x14ac:dyDescent="0.2">
      <c r="A35" t="s">
        <v>606</v>
      </c>
      <c r="B35" t="s">
        <v>1077</v>
      </c>
      <c r="C35" t="s">
        <v>1066</v>
      </c>
      <c r="D35">
        <f>IF(TYPE="R",40,IF(ISNA(INDEX(Categories!D:E,MATCH(GROUPTYPE,Categories!D:D,0),2)),0,INDEX(Categories!D:E,MATCH(GROUPTYPE,Categories!D:D,0),2)))</f>
        <v>13</v>
      </c>
      <c r="E35" t="str">
        <f>IF(TYPE="R","Retained Earnings",IF(ISNA(INDEX(Categories!D:F,MATCH(GLCATCODE,Categories!E:E,0),3)),0,INDEX(Categories!D:F,MATCH(GLCATCODE,Categories!E:E,0),3)))</f>
        <v>Cost and Expenses</v>
      </c>
      <c r="F35" t="s">
        <v>238</v>
      </c>
      <c r="G35" t="s">
        <v>830</v>
      </c>
      <c r="H35" t="s">
        <v>1074</v>
      </c>
      <c r="I35" t="s">
        <v>1037</v>
      </c>
      <c r="J35" t="s">
        <v>1026</v>
      </c>
      <c r="K35" t="s">
        <v>1026</v>
      </c>
      <c r="L35" t="s">
        <v>1026</v>
      </c>
      <c r="M35" t="s">
        <v>1026</v>
      </c>
      <c r="N35" t="s">
        <v>1026</v>
      </c>
      <c r="O35" t="s">
        <v>1026</v>
      </c>
      <c r="P35" t="s">
        <v>1026</v>
      </c>
      <c r="Q35" t="s">
        <v>1027</v>
      </c>
      <c r="R35" t="s">
        <v>1048</v>
      </c>
      <c r="S35">
        <f>VLOOKUP(ACCOUNTEXSEG,Sheet6!$A$2:$C$4000,3,TRUE)</f>
        <v>680.74</v>
      </c>
      <c r="T35">
        <f>IF(ACCTTYPE="I",0,OPENBALN)</f>
        <v>0</v>
      </c>
      <c r="U35">
        <v>116.41</v>
      </c>
      <c r="V35">
        <v>105.15</v>
      </c>
      <c r="W35">
        <v>116.41</v>
      </c>
      <c r="X35">
        <v>112.66</v>
      </c>
      <c r="Y35" s="179">
        <v>116.41</v>
      </c>
      <c r="Z35">
        <v>112.66</v>
      </c>
      <c r="AA35">
        <v>116.41</v>
      </c>
      <c r="AB35">
        <v>116.41</v>
      </c>
      <c r="AC35">
        <v>112.66</v>
      </c>
      <c r="AD35">
        <v>116.41</v>
      </c>
      <c r="AE35">
        <v>112.66</v>
      </c>
      <c r="AF35">
        <v>116.41</v>
      </c>
      <c r="AG35">
        <v>116.41</v>
      </c>
      <c r="AH35">
        <v>114.69</v>
      </c>
      <c r="AI35">
        <v>103.59</v>
      </c>
      <c r="AJ35">
        <v>114.69</v>
      </c>
      <c r="AK35">
        <v>110.99</v>
      </c>
      <c r="AL35">
        <v>114.69</v>
      </c>
      <c r="AM35">
        <v>110.99</v>
      </c>
      <c r="AN35">
        <v>116.41</v>
      </c>
      <c r="AO35">
        <v>116.41</v>
      </c>
      <c r="AP35">
        <v>112.66</v>
      </c>
      <c r="AQ35">
        <v>116.41</v>
      </c>
      <c r="AR35">
        <v>112.66</v>
      </c>
      <c r="AS35">
        <v>116.41</v>
      </c>
      <c r="AT35">
        <v>116.41</v>
      </c>
      <c r="AU35" s="179">
        <v>114.69</v>
      </c>
      <c r="AV35">
        <v>103.59</v>
      </c>
      <c r="AW35">
        <v>114.69</v>
      </c>
      <c r="AX35">
        <v>110.99</v>
      </c>
      <c r="AY35">
        <v>114.69</v>
      </c>
      <c r="AZ35">
        <v>110.99</v>
      </c>
      <c r="BA35">
        <v>116.41</v>
      </c>
      <c r="BB35">
        <v>116.41</v>
      </c>
      <c r="BC35">
        <v>112.66</v>
      </c>
      <c r="BD35">
        <v>116.41</v>
      </c>
      <c r="BE35">
        <v>112.66</v>
      </c>
      <c r="BF35">
        <v>116.41</v>
      </c>
      <c r="BG35">
        <v>116.41</v>
      </c>
      <c r="BH35">
        <v>84.398750000000007</v>
      </c>
      <c r="BI35">
        <v>78.976249999999993</v>
      </c>
      <c r="BJ35">
        <v>78.976249999999993</v>
      </c>
      <c r="BK35">
        <v>79.192499999999995</v>
      </c>
      <c r="BL35">
        <v>84.398750000000007</v>
      </c>
      <c r="BM35" t="s">
        <v>1029</v>
      </c>
      <c r="BN35">
        <v>20190701</v>
      </c>
      <c r="BO35">
        <v>690.96</v>
      </c>
      <c r="BP35" t="s">
        <v>238</v>
      </c>
      <c r="BQ35">
        <v>690.96</v>
      </c>
      <c r="BR35">
        <v>2020</v>
      </c>
      <c r="BS35" t="s">
        <v>16</v>
      </c>
      <c r="BT35">
        <v>690.96</v>
      </c>
    </row>
    <row r="36" spans="1:72" x14ac:dyDescent="0.2">
      <c r="A36" t="s">
        <v>607</v>
      </c>
      <c r="B36" t="s">
        <v>1078</v>
      </c>
      <c r="C36" t="s">
        <v>1079</v>
      </c>
      <c r="D36">
        <f>IF(TYPE="R",40,IF(ISNA(INDEX(Categories!D:E,MATCH(GROUPTYPE,Categories!D:D,0),2)),0,INDEX(Categories!D:E,MATCH(GROUPTYPE,Categories!D:D,0),2)))</f>
        <v>20</v>
      </c>
      <c r="E36" t="str">
        <f>IF(TYPE="R","Retained Earnings",IF(ISNA(INDEX(Categories!D:F,MATCH(GLCATCODE,Categories!E:E,0),3)),0,INDEX(Categories!D:F,MATCH(GLCATCODE,Categories!E:E,0),3)))</f>
        <v>Current Assets</v>
      </c>
      <c r="F36" t="s">
        <v>239</v>
      </c>
      <c r="G36" t="s">
        <v>839</v>
      </c>
      <c r="H36" t="s">
        <v>1080</v>
      </c>
      <c r="I36" t="s">
        <v>1081</v>
      </c>
      <c r="J36" t="s">
        <v>1026</v>
      </c>
      <c r="K36" t="s">
        <v>1026</v>
      </c>
      <c r="L36" t="s">
        <v>1026</v>
      </c>
      <c r="M36" t="s">
        <v>1026</v>
      </c>
      <c r="N36" t="s">
        <v>1026</v>
      </c>
      <c r="O36" t="s">
        <v>1026</v>
      </c>
      <c r="P36" t="s">
        <v>1026</v>
      </c>
      <c r="Q36" t="s">
        <v>1027</v>
      </c>
      <c r="R36" t="s">
        <v>1048</v>
      </c>
      <c r="S36">
        <f>VLOOKUP(ACCOUNTEXSEG,Sheet6!$A$2:$C$4000,3,TRUE)</f>
        <v>4801</v>
      </c>
      <c r="T36">
        <f>IF(ACCTTYPE="I",0,OPENBALN)</f>
        <v>2995.34</v>
      </c>
      <c r="U36">
        <v>0</v>
      </c>
      <c r="V36">
        <v>60000</v>
      </c>
      <c r="W36">
        <v>-18879</v>
      </c>
      <c r="X36">
        <v>5563.4</v>
      </c>
      <c r="Y36" s="179">
        <v>-900</v>
      </c>
      <c r="Z36">
        <v>0</v>
      </c>
      <c r="AA36">
        <v>18612</v>
      </c>
      <c r="AB36">
        <v>0</v>
      </c>
      <c r="AC36">
        <v>-26950</v>
      </c>
      <c r="AD36">
        <v>-649</v>
      </c>
      <c r="AE36">
        <v>-11450.16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179">
        <v>-1000</v>
      </c>
      <c r="AV36">
        <v>0</v>
      </c>
      <c r="AW36">
        <v>-3650.45</v>
      </c>
      <c r="AX36">
        <v>236.15</v>
      </c>
      <c r="AY36">
        <v>0</v>
      </c>
      <c r="AZ36">
        <v>7325.51</v>
      </c>
      <c r="BA36">
        <v>-3624.92</v>
      </c>
      <c r="BB36">
        <v>13481.1</v>
      </c>
      <c r="BC36">
        <v>24518.67</v>
      </c>
      <c r="BD36">
        <v>-28931.360000000001</v>
      </c>
      <c r="BE36">
        <v>0</v>
      </c>
      <c r="BF36">
        <v>-10160.36</v>
      </c>
      <c r="BG36">
        <v>-10160.36</v>
      </c>
      <c r="BH36">
        <v>964.02625</v>
      </c>
      <c r="BI36">
        <v>233.22375</v>
      </c>
      <c r="BJ36">
        <v>84.064999999999998</v>
      </c>
      <c r="BK36">
        <v>222.89375000000001</v>
      </c>
      <c r="BL36">
        <v>0</v>
      </c>
      <c r="BM36" t="s">
        <v>1029</v>
      </c>
      <c r="BN36">
        <v>20190701</v>
      </c>
      <c r="BO36">
        <v>28342.58</v>
      </c>
      <c r="BP36" t="s">
        <v>239</v>
      </c>
      <c r="BQ36">
        <v>2995.34</v>
      </c>
      <c r="BR36">
        <v>2020</v>
      </c>
      <c r="BS36" t="s">
        <v>357</v>
      </c>
      <c r="BT36">
        <v>28342.58</v>
      </c>
    </row>
    <row r="37" spans="1:72" x14ac:dyDescent="0.2">
      <c r="A37" t="s">
        <v>608</v>
      </c>
      <c r="B37" t="s">
        <v>1082</v>
      </c>
      <c r="C37" t="s">
        <v>1083</v>
      </c>
      <c r="D37">
        <f>IF(TYPE="R",40,IF(ISNA(INDEX(Categories!D:E,MATCH(GROUPTYPE,Categories!D:D,0),2)),0,INDEX(Categories!D:E,MATCH(GROUPTYPE,Categories!D:D,0),2)))</f>
        <v>20</v>
      </c>
      <c r="E37" t="str">
        <f>IF(TYPE="R","Retained Earnings",IF(ISNA(INDEX(Categories!D:F,MATCH(GLCATCODE,Categories!E:E,0),3)),0,INDEX(Categories!D:F,MATCH(GLCATCODE,Categories!E:E,0),3)))</f>
        <v>Current Assets</v>
      </c>
      <c r="F37" t="s">
        <v>239</v>
      </c>
      <c r="G37" t="s">
        <v>844</v>
      </c>
      <c r="H37" t="s">
        <v>1084</v>
      </c>
      <c r="I37" t="s">
        <v>1081</v>
      </c>
      <c r="J37" t="s">
        <v>1026</v>
      </c>
      <c r="K37" t="s">
        <v>1026</v>
      </c>
      <c r="L37" t="s">
        <v>1026</v>
      </c>
      <c r="M37" t="s">
        <v>1026</v>
      </c>
      <c r="N37" t="s">
        <v>1026</v>
      </c>
      <c r="O37" t="s">
        <v>1026</v>
      </c>
      <c r="P37" t="s">
        <v>1026</v>
      </c>
      <c r="Q37" t="s">
        <v>1027</v>
      </c>
      <c r="R37" t="s">
        <v>1048</v>
      </c>
      <c r="S37">
        <f>VLOOKUP(ACCOUNTEXSEG,Sheet6!$A$2:$C$4000,3,TRUE)</f>
        <v>781.75</v>
      </c>
      <c r="T37">
        <f>IF(ACCTTYPE="I",0,OPENBALN)</f>
        <v>781.75</v>
      </c>
      <c r="U37">
        <v>0</v>
      </c>
      <c r="V37">
        <v>0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 s="179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97.71875</v>
      </c>
      <c r="BI37">
        <v>97.71875</v>
      </c>
      <c r="BJ37">
        <v>97.71875</v>
      </c>
      <c r="BK37">
        <v>97.71875</v>
      </c>
      <c r="BL37">
        <v>0</v>
      </c>
      <c r="BM37" t="s">
        <v>1029</v>
      </c>
      <c r="BN37">
        <v>20190701</v>
      </c>
      <c r="BO37">
        <v>781.75</v>
      </c>
      <c r="BP37" t="s">
        <v>239</v>
      </c>
      <c r="BQ37">
        <v>781.75</v>
      </c>
      <c r="BR37">
        <v>2020</v>
      </c>
      <c r="BS37" t="s">
        <v>359</v>
      </c>
      <c r="BT37">
        <v>781.75</v>
      </c>
    </row>
    <row r="38" spans="1:72" x14ac:dyDescent="0.2">
      <c r="A38" t="s">
        <v>432</v>
      </c>
      <c r="B38" t="s">
        <v>1085</v>
      </c>
      <c r="C38" t="s">
        <v>1083</v>
      </c>
      <c r="D38">
        <f>IF(TYPE="R",40,IF(ISNA(INDEX(Categories!D:E,MATCH(GROUPTYPE,Categories!D:D,0),2)),0,INDEX(Categories!D:E,MATCH(GROUPTYPE,Categories!D:D,0),2)))</f>
        <v>20</v>
      </c>
      <c r="E38" t="str">
        <f>IF(TYPE="R","Retained Earnings",IF(ISNA(INDEX(Categories!D:F,MATCH(GLCATCODE,Categories!E:E,0),3)),0,INDEX(Categories!D:F,MATCH(GLCATCODE,Categories!E:E,0),3)))</f>
        <v>Current Assets</v>
      </c>
      <c r="F38" t="s">
        <v>239</v>
      </c>
      <c r="G38" t="s">
        <v>847</v>
      </c>
      <c r="H38" t="s">
        <v>1086</v>
      </c>
      <c r="I38" t="s">
        <v>1087</v>
      </c>
      <c r="J38" t="s">
        <v>1026</v>
      </c>
      <c r="K38" t="s">
        <v>1026</v>
      </c>
      <c r="L38" t="s">
        <v>1026</v>
      </c>
      <c r="M38" t="s">
        <v>1026</v>
      </c>
      <c r="N38" t="s">
        <v>1026</v>
      </c>
      <c r="O38" t="s">
        <v>1026</v>
      </c>
      <c r="P38" t="s">
        <v>1026</v>
      </c>
      <c r="Q38" t="s">
        <v>1027</v>
      </c>
      <c r="R38" t="s">
        <v>1048</v>
      </c>
      <c r="S38">
        <f>VLOOKUP(ACCOUNTEXSEG,Sheet6!$A$2:$C$4000,3,TRUE)</f>
        <v>-4101</v>
      </c>
      <c r="T38">
        <f>IF(ACCTTYPE="I",0,OPENBALN)</f>
        <v>0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4101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-512.625</v>
      </c>
      <c r="BJ38">
        <v>-512.625</v>
      </c>
      <c r="BK38">
        <v>-512.625</v>
      </c>
      <c r="BL38">
        <v>0</v>
      </c>
      <c r="BM38" t="s">
        <v>1029</v>
      </c>
      <c r="BN38">
        <v>20190701</v>
      </c>
      <c r="BO38">
        <v>0</v>
      </c>
      <c r="BP38" t="s">
        <v>239</v>
      </c>
      <c r="BQ38">
        <v>0</v>
      </c>
      <c r="BR38">
        <v>2020</v>
      </c>
      <c r="BS38" t="s">
        <v>359</v>
      </c>
      <c r="BT38">
        <v>0</v>
      </c>
    </row>
    <row r="39" spans="1:72" x14ac:dyDescent="0.2">
      <c r="A39" t="s">
        <v>433</v>
      </c>
      <c r="B39" t="s">
        <v>1088</v>
      </c>
      <c r="C39" t="s">
        <v>1083</v>
      </c>
      <c r="D39">
        <f>IF(TYPE="R",40,IF(ISNA(INDEX(Categories!D:E,MATCH(GROUPTYPE,Categories!D:D,0),2)),0,INDEX(Categories!D:E,MATCH(GROUPTYPE,Categories!D:D,0),2)))</f>
        <v>20</v>
      </c>
      <c r="E39" t="str">
        <f>IF(TYPE="R","Retained Earnings",IF(ISNA(INDEX(Categories!D:F,MATCH(GLCATCODE,Categories!E:E,0),3)),0,INDEX(Categories!D:F,MATCH(GLCATCODE,Categories!E:E,0),3)))</f>
        <v>Current Assets</v>
      </c>
      <c r="F39" t="s">
        <v>239</v>
      </c>
      <c r="G39" t="s">
        <v>848</v>
      </c>
      <c r="H39" t="s">
        <v>1086</v>
      </c>
      <c r="I39" t="s">
        <v>1089</v>
      </c>
      <c r="J39" t="s">
        <v>1026</v>
      </c>
      <c r="K39" t="s">
        <v>1026</v>
      </c>
      <c r="L39" t="s">
        <v>1026</v>
      </c>
      <c r="M39" t="s">
        <v>1026</v>
      </c>
      <c r="N39" t="s">
        <v>1026</v>
      </c>
      <c r="O39" t="s">
        <v>1026</v>
      </c>
      <c r="P39" t="s">
        <v>1026</v>
      </c>
      <c r="Q39" t="s">
        <v>1027</v>
      </c>
      <c r="R39" t="s">
        <v>1048</v>
      </c>
      <c r="S39">
        <f>VLOOKUP(ACCOUNTEXSEG,Sheet6!$A$2:$C$4000,3,TRUE)</f>
        <v>-4101</v>
      </c>
      <c r="T39">
        <f>IF(ACCTTYPE="I",0,OPENBALN)</f>
        <v>0</v>
      </c>
      <c r="U39">
        <v>0</v>
      </c>
      <c r="V39">
        <v>0</v>
      </c>
      <c r="W39">
        <v>0</v>
      </c>
      <c r="X39">
        <v>0</v>
      </c>
      <c r="Y39" s="17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 s="179">
        <v>0</v>
      </c>
      <c r="AV39">
        <v>0</v>
      </c>
      <c r="AW39">
        <v>0</v>
      </c>
      <c r="AX39">
        <v>0</v>
      </c>
      <c r="AY39">
        <v>0</v>
      </c>
      <c r="AZ39">
        <v>4101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-512.625</v>
      </c>
      <c r="BJ39">
        <v>-512.625</v>
      </c>
      <c r="BK39">
        <v>-512.625</v>
      </c>
      <c r="BL39">
        <v>0</v>
      </c>
      <c r="BM39" t="s">
        <v>1029</v>
      </c>
      <c r="BN39">
        <v>20190701</v>
      </c>
      <c r="BO39">
        <v>0</v>
      </c>
      <c r="BP39" t="s">
        <v>239</v>
      </c>
      <c r="BQ39">
        <v>0</v>
      </c>
      <c r="BR39">
        <v>2020</v>
      </c>
      <c r="BS39" t="s">
        <v>359</v>
      </c>
      <c r="BT39">
        <v>0</v>
      </c>
    </row>
    <row r="40" spans="1:72" x14ac:dyDescent="0.2">
      <c r="A40" t="s">
        <v>610</v>
      </c>
      <c r="B40" t="s">
        <v>1090</v>
      </c>
      <c r="C40" t="s">
        <v>1091</v>
      </c>
      <c r="D40">
        <f>IF(TYPE="R",40,IF(ISNA(INDEX(Categories!D:E,MATCH(GROUPTYPE,Categories!D:D,0),2)),0,INDEX(Categories!D:E,MATCH(GROUPTYPE,Categories!D:D,0),2)))</f>
        <v>24</v>
      </c>
      <c r="E40" t="str">
        <f>IF(TYPE="R","Retained Earnings",IF(ISNA(INDEX(Categories!D:F,MATCH(GLCATCODE,Categories!E:E,0),3)),0,INDEX(Categories!D:F,MATCH(GLCATCODE,Categories!E:E,0),3)))</f>
        <v>Fixed Assets</v>
      </c>
      <c r="F40" t="s">
        <v>239</v>
      </c>
      <c r="G40" t="s">
        <v>855</v>
      </c>
      <c r="H40" t="s">
        <v>1092</v>
      </c>
      <c r="I40" t="s">
        <v>1031</v>
      </c>
      <c r="J40" t="s">
        <v>1026</v>
      </c>
      <c r="K40" t="s">
        <v>1026</v>
      </c>
      <c r="L40" t="s">
        <v>1026</v>
      </c>
      <c r="M40" t="s">
        <v>1026</v>
      </c>
      <c r="N40" t="s">
        <v>1026</v>
      </c>
      <c r="O40" t="s">
        <v>1026</v>
      </c>
      <c r="P40" t="s">
        <v>1026</v>
      </c>
      <c r="Q40" t="s">
        <v>1027</v>
      </c>
      <c r="R40" t="s">
        <v>1048</v>
      </c>
      <c r="S40">
        <f>VLOOKUP(ACCOUNTEXSEG,Sheet6!$A$2:$C$4000,3,TRUE)</f>
        <v>1537745.91</v>
      </c>
      <c r="T40">
        <f>IF(ACCTTYPE="I",0,OPENBALN)</f>
        <v>1538810.41</v>
      </c>
      <c r="U40">
        <v>0</v>
      </c>
      <c r="V40">
        <v>0</v>
      </c>
      <c r="W40">
        <v>25389.09</v>
      </c>
      <c r="X40">
        <v>0</v>
      </c>
      <c r="Y40" s="179">
        <v>818.18</v>
      </c>
      <c r="Z40">
        <v>0</v>
      </c>
      <c r="AA40">
        <v>-16920</v>
      </c>
      <c r="AB40">
        <v>0</v>
      </c>
      <c r="AC40">
        <v>0</v>
      </c>
      <c r="AD40">
        <v>590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179">
        <v>0</v>
      </c>
      <c r="AV40">
        <v>0</v>
      </c>
      <c r="AW40">
        <v>1064.5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192351.30124999999</v>
      </c>
      <c r="BI40">
        <v>192218.23874999999</v>
      </c>
      <c r="BJ40">
        <v>192252.09625</v>
      </c>
      <c r="BK40">
        <v>185744.82375000001</v>
      </c>
      <c r="BL40">
        <v>0</v>
      </c>
      <c r="BM40" t="s">
        <v>1029</v>
      </c>
      <c r="BN40">
        <v>20190701</v>
      </c>
      <c r="BO40">
        <v>1548687.68</v>
      </c>
      <c r="BP40" t="s">
        <v>239</v>
      </c>
      <c r="BQ40">
        <v>1538810.41</v>
      </c>
      <c r="BR40">
        <v>2020</v>
      </c>
      <c r="BS40" t="s">
        <v>360</v>
      </c>
      <c r="BT40">
        <v>1548687.68</v>
      </c>
    </row>
    <row r="41" spans="1:72" x14ac:dyDescent="0.2">
      <c r="A41" t="s">
        <v>611</v>
      </c>
      <c r="B41" t="s">
        <v>1093</v>
      </c>
      <c r="C41" t="s">
        <v>1091</v>
      </c>
      <c r="D41">
        <f>IF(TYPE="R",40,IF(ISNA(INDEX(Categories!D:E,MATCH(GROUPTYPE,Categories!D:D,0),2)),0,INDEX(Categories!D:E,MATCH(GROUPTYPE,Categories!D:D,0),2)))</f>
        <v>24</v>
      </c>
      <c r="E41" t="str">
        <f>IF(TYPE="R","Retained Earnings",IF(ISNA(INDEX(Categories!D:F,MATCH(GLCATCODE,Categories!E:E,0),3)),0,INDEX(Categories!D:F,MATCH(GLCATCODE,Categories!E:E,0),3)))</f>
        <v>Fixed Assets</v>
      </c>
      <c r="F41" t="s">
        <v>239</v>
      </c>
      <c r="G41" t="s">
        <v>856</v>
      </c>
      <c r="H41" t="s">
        <v>1092</v>
      </c>
      <c r="I41" t="s">
        <v>1033</v>
      </c>
      <c r="J41" t="s">
        <v>1026</v>
      </c>
      <c r="K41" t="s">
        <v>1026</v>
      </c>
      <c r="L41" t="s">
        <v>1026</v>
      </c>
      <c r="M41" t="s">
        <v>1026</v>
      </c>
      <c r="N41" t="s">
        <v>1026</v>
      </c>
      <c r="O41" t="s">
        <v>1026</v>
      </c>
      <c r="P41" t="s">
        <v>1026</v>
      </c>
      <c r="Q41" t="s">
        <v>1027</v>
      </c>
      <c r="R41" t="s">
        <v>1048</v>
      </c>
      <c r="S41">
        <f>VLOOKUP(ACCOUNTEXSEG,Sheet6!$A$2:$C$4000,3,TRUE)</f>
        <v>2573108.0699999998</v>
      </c>
      <c r="T41">
        <f>IF(ACCTTYPE="I",0,OPENBALN)</f>
        <v>2955572.7</v>
      </c>
      <c r="U41">
        <v>0</v>
      </c>
      <c r="V41">
        <v>0</v>
      </c>
      <c r="W41">
        <v>0</v>
      </c>
      <c r="X41">
        <v>31927.27</v>
      </c>
      <c r="Y41" s="179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 s="179">
        <v>10000</v>
      </c>
      <c r="AV41">
        <v>8000</v>
      </c>
      <c r="AW41">
        <v>0</v>
      </c>
      <c r="AX41">
        <v>0</v>
      </c>
      <c r="AY41">
        <v>0</v>
      </c>
      <c r="AZ41">
        <v>93646.94</v>
      </c>
      <c r="BA41">
        <v>73201.09</v>
      </c>
      <c r="BB41">
        <v>14579.21</v>
      </c>
      <c r="BC41">
        <v>145546.39000000001</v>
      </c>
      <c r="BD41">
        <v>43919.69</v>
      </c>
      <c r="BE41">
        <v>-6428.69</v>
      </c>
      <c r="BF41">
        <v>0</v>
      </c>
      <c r="BG41">
        <v>0</v>
      </c>
      <c r="BH41">
        <v>335594.37624999997</v>
      </c>
      <c r="BI41">
        <v>316621.46375</v>
      </c>
      <c r="BJ41">
        <v>314363.11125000002</v>
      </c>
      <c r="BK41">
        <v>268032.62874999997</v>
      </c>
      <c r="BL41">
        <v>0</v>
      </c>
      <c r="BM41" t="s">
        <v>1029</v>
      </c>
      <c r="BN41">
        <v>20190701</v>
      </c>
      <c r="BO41">
        <v>2987499.97</v>
      </c>
      <c r="BP41" t="s">
        <v>239</v>
      </c>
      <c r="BQ41">
        <v>2955572.7</v>
      </c>
      <c r="BR41">
        <v>2020</v>
      </c>
      <c r="BS41" t="s">
        <v>360</v>
      </c>
      <c r="BT41">
        <v>2987499.97</v>
      </c>
    </row>
    <row r="42" spans="1:72" x14ac:dyDescent="0.2">
      <c r="A42" t="s">
        <v>612</v>
      </c>
      <c r="B42" t="s">
        <v>1094</v>
      </c>
      <c r="C42" t="s">
        <v>1091</v>
      </c>
      <c r="D42">
        <f>IF(TYPE="R",40,IF(ISNA(INDEX(Categories!D:E,MATCH(GROUPTYPE,Categories!D:D,0),2)),0,INDEX(Categories!D:E,MATCH(GROUPTYPE,Categories!D:D,0),2)))</f>
        <v>24</v>
      </c>
      <c r="E42" t="str">
        <f>IF(TYPE="R","Retained Earnings",IF(ISNA(INDEX(Categories!D:F,MATCH(GLCATCODE,Categories!E:E,0),3)),0,INDEX(Categories!D:F,MATCH(GLCATCODE,Categories!E:E,0),3)))</f>
        <v>Fixed Assets</v>
      </c>
      <c r="F42" t="s">
        <v>239</v>
      </c>
      <c r="G42" t="s">
        <v>857</v>
      </c>
      <c r="H42" t="s">
        <v>1092</v>
      </c>
      <c r="I42" t="s">
        <v>1035</v>
      </c>
      <c r="J42" t="s">
        <v>1026</v>
      </c>
      <c r="K42" t="s">
        <v>1026</v>
      </c>
      <c r="L42" t="s">
        <v>1026</v>
      </c>
      <c r="M42" t="s">
        <v>1026</v>
      </c>
      <c r="N42" t="s">
        <v>1026</v>
      </c>
      <c r="O42" t="s">
        <v>1026</v>
      </c>
      <c r="P42" t="s">
        <v>1026</v>
      </c>
      <c r="Q42" t="s">
        <v>1027</v>
      </c>
      <c r="R42" t="s">
        <v>1048</v>
      </c>
      <c r="S42">
        <f>VLOOKUP(ACCOUNTEXSEG,Sheet6!$A$2:$C$4000,3,TRUE)</f>
        <v>336620.67</v>
      </c>
      <c r="T42">
        <f>IF(ACCTTYPE="I",0,OPENBALN)</f>
        <v>347770.67</v>
      </c>
      <c r="U42">
        <v>0</v>
      </c>
      <c r="V42">
        <v>0</v>
      </c>
      <c r="W42">
        <v>0</v>
      </c>
      <c r="X42">
        <v>0</v>
      </c>
      <c r="Y42" s="179">
        <v>0</v>
      </c>
      <c r="Z42">
        <v>0</v>
      </c>
      <c r="AA42">
        <v>0</v>
      </c>
      <c r="AB42">
        <v>7017</v>
      </c>
      <c r="AC42">
        <v>17483</v>
      </c>
      <c r="AD42">
        <v>0</v>
      </c>
      <c r="AE42">
        <v>10409.23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s="179">
        <v>0</v>
      </c>
      <c r="AV42">
        <v>0</v>
      </c>
      <c r="AW42">
        <v>3345</v>
      </c>
      <c r="AX42">
        <v>0</v>
      </c>
      <c r="AY42">
        <v>0</v>
      </c>
      <c r="AZ42">
        <v>0</v>
      </c>
      <c r="BA42">
        <v>7805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42495.708749999998</v>
      </c>
      <c r="BI42">
        <v>39968.208749999998</v>
      </c>
      <c r="BJ42">
        <v>36729.458749999998</v>
      </c>
      <c r="BK42">
        <v>35291.958749999998</v>
      </c>
      <c r="BL42">
        <v>0</v>
      </c>
      <c r="BM42" t="s">
        <v>1029</v>
      </c>
      <c r="BN42">
        <v>20190701</v>
      </c>
      <c r="BO42">
        <v>382679.9</v>
      </c>
      <c r="BP42" t="s">
        <v>239</v>
      </c>
      <c r="BQ42">
        <v>347770.67</v>
      </c>
      <c r="BR42">
        <v>2020</v>
      </c>
      <c r="BS42" t="s">
        <v>360</v>
      </c>
      <c r="BT42">
        <v>382679.9</v>
      </c>
    </row>
    <row r="43" spans="1:72" x14ac:dyDescent="0.2">
      <c r="A43" t="s">
        <v>613</v>
      </c>
      <c r="B43" t="s">
        <v>1095</v>
      </c>
      <c r="C43" t="s">
        <v>1091</v>
      </c>
      <c r="D43">
        <f>IF(TYPE="R",40,IF(ISNA(INDEX(Categories!D:E,MATCH(GROUPTYPE,Categories!D:D,0),2)),0,INDEX(Categories!D:E,MATCH(GROUPTYPE,Categories!D:D,0),2)))</f>
        <v>24</v>
      </c>
      <c r="E43" t="str">
        <f>IF(TYPE="R","Retained Earnings",IF(ISNA(INDEX(Categories!D:F,MATCH(GLCATCODE,Categories!E:E,0),3)),0,INDEX(Categories!D:F,MATCH(GLCATCODE,Categories!E:E,0),3)))</f>
        <v>Fixed Assets</v>
      </c>
      <c r="F43" t="s">
        <v>239</v>
      </c>
      <c r="G43" t="s">
        <v>858</v>
      </c>
      <c r="H43" t="s">
        <v>1092</v>
      </c>
      <c r="I43" t="s">
        <v>1037</v>
      </c>
      <c r="J43" t="s">
        <v>1026</v>
      </c>
      <c r="K43" t="s">
        <v>1026</v>
      </c>
      <c r="L43" t="s">
        <v>1026</v>
      </c>
      <c r="M43" t="s">
        <v>1026</v>
      </c>
      <c r="N43" t="s">
        <v>1026</v>
      </c>
      <c r="O43" t="s">
        <v>1026</v>
      </c>
      <c r="P43" t="s">
        <v>1026</v>
      </c>
      <c r="Q43" t="s">
        <v>1027</v>
      </c>
      <c r="R43" t="s">
        <v>1048</v>
      </c>
      <c r="S43">
        <f>VLOOKUP(ACCOUNTEXSEG,Sheet6!$A$2:$C$4000,3,TRUE)</f>
        <v>58305.8</v>
      </c>
      <c r="T43">
        <f>IF(ACCTTYPE="I",0,OPENBALN)</f>
        <v>58305.8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7288.2250000000004</v>
      </c>
      <c r="BI43">
        <v>5845.9</v>
      </c>
      <c r="BJ43">
        <v>1579.5450000000001</v>
      </c>
      <c r="BK43">
        <v>1579.5450000000001</v>
      </c>
      <c r="BL43">
        <v>0</v>
      </c>
      <c r="BM43" t="s">
        <v>1029</v>
      </c>
      <c r="BN43">
        <v>20190701</v>
      </c>
      <c r="BO43">
        <v>58305.8</v>
      </c>
      <c r="BP43" t="s">
        <v>239</v>
      </c>
      <c r="BQ43">
        <v>58305.8</v>
      </c>
      <c r="BR43">
        <v>2020</v>
      </c>
      <c r="BS43" t="s">
        <v>360</v>
      </c>
      <c r="BT43">
        <v>58305.8</v>
      </c>
    </row>
    <row r="44" spans="1:72" x14ac:dyDescent="0.2">
      <c r="A44" t="s">
        <v>615</v>
      </c>
      <c r="B44" t="s">
        <v>1096</v>
      </c>
      <c r="C44" t="s">
        <v>1091</v>
      </c>
      <c r="D44">
        <f>IF(TYPE="R",40,IF(ISNA(INDEX(Categories!D:E,MATCH(GROUPTYPE,Categories!D:D,0),2)),0,INDEX(Categories!D:E,MATCH(GROUPTYPE,Categories!D:D,0),2)))</f>
        <v>24</v>
      </c>
      <c r="E44" t="str">
        <f>IF(TYPE="R","Retained Earnings",IF(ISNA(INDEX(Categories!D:F,MATCH(GLCATCODE,Categories!E:E,0),3)),0,INDEX(Categories!D:F,MATCH(GLCATCODE,Categories!E:E,0),3)))</f>
        <v>Fixed Assets</v>
      </c>
      <c r="F44" t="s">
        <v>239</v>
      </c>
      <c r="G44" t="s">
        <v>862</v>
      </c>
      <c r="H44" t="s">
        <v>1097</v>
      </c>
      <c r="I44" t="s">
        <v>1035</v>
      </c>
      <c r="J44" t="s">
        <v>1026</v>
      </c>
      <c r="K44" t="s">
        <v>1026</v>
      </c>
      <c r="L44" t="s">
        <v>1026</v>
      </c>
      <c r="M44" t="s">
        <v>1026</v>
      </c>
      <c r="N44" t="s">
        <v>1026</v>
      </c>
      <c r="O44" t="s">
        <v>1026</v>
      </c>
      <c r="P44" t="s">
        <v>1026</v>
      </c>
      <c r="Q44" t="s">
        <v>1027</v>
      </c>
      <c r="R44" t="s">
        <v>1048</v>
      </c>
      <c r="S44">
        <f>VLOOKUP(ACCOUNTEXSEG,Sheet6!$A$2:$C$4000,3,TRUE)</f>
        <v>16000</v>
      </c>
      <c r="T44">
        <f>IF(ACCTTYPE="I",0,OPENBALN)</f>
        <v>16000</v>
      </c>
      <c r="U44">
        <v>0</v>
      </c>
      <c r="V44">
        <v>0</v>
      </c>
      <c r="W44">
        <v>0</v>
      </c>
      <c r="X44">
        <v>0</v>
      </c>
      <c r="Y44" s="179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179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2000</v>
      </c>
      <c r="BI44">
        <v>2000</v>
      </c>
      <c r="BJ44">
        <v>2000</v>
      </c>
      <c r="BK44">
        <v>2000</v>
      </c>
      <c r="BL44">
        <v>0</v>
      </c>
      <c r="BM44" t="s">
        <v>1029</v>
      </c>
      <c r="BN44">
        <v>20190701</v>
      </c>
      <c r="BO44">
        <v>16000</v>
      </c>
      <c r="BP44" t="s">
        <v>239</v>
      </c>
      <c r="BQ44">
        <v>16000</v>
      </c>
      <c r="BR44">
        <v>2020</v>
      </c>
      <c r="BS44" t="s">
        <v>360</v>
      </c>
      <c r="BT44">
        <v>16000</v>
      </c>
    </row>
    <row r="45" spans="1:72" x14ac:dyDescent="0.2">
      <c r="A45" t="s">
        <v>616</v>
      </c>
      <c r="B45" t="s">
        <v>1098</v>
      </c>
      <c r="C45" t="s">
        <v>1091</v>
      </c>
      <c r="D45">
        <f>IF(TYPE="R",40,IF(ISNA(INDEX(Categories!D:E,MATCH(GROUPTYPE,Categories!D:D,0),2)),0,INDEX(Categories!D:E,MATCH(GROUPTYPE,Categories!D:D,0),2)))</f>
        <v>24</v>
      </c>
      <c r="E45" t="str">
        <f>IF(TYPE="R","Retained Earnings",IF(ISNA(INDEX(Categories!D:F,MATCH(GLCATCODE,Categories!E:E,0),3)),0,INDEX(Categories!D:F,MATCH(GLCATCODE,Categories!E:E,0),3)))</f>
        <v>Fixed Assets</v>
      </c>
      <c r="F45" t="s">
        <v>239</v>
      </c>
      <c r="G45" t="s">
        <v>863</v>
      </c>
      <c r="H45" t="s">
        <v>1097</v>
      </c>
      <c r="I45" t="s">
        <v>1037</v>
      </c>
      <c r="J45" t="s">
        <v>1026</v>
      </c>
      <c r="K45" t="s">
        <v>1026</v>
      </c>
      <c r="L45" t="s">
        <v>1026</v>
      </c>
      <c r="M45" t="s">
        <v>1026</v>
      </c>
      <c r="N45" t="s">
        <v>1026</v>
      </c>
      <c r="O45" t="s">
        <v>1026</v>
      </c>
      <c r="P45" t="s">
        <v>1026</v>
      </c>
      <c r="Q45" t="s">
        <v>1027</v>
      </c>
      <c r="R45" t="s">
        <v>1048</v>
      </c>
      <c r="S45">
        <f>VLOOKUP(ACCOUNTEXSEG,Sheet6!$A$2:$C$4000,3,TRUE)</f>
        <v>13142.68</v>
      </c>
      <c r="T45">
        <f>IF(ACCTTYPE="I",0,OPENBALN)</f>
        <v>23534.82</v>
      </c>
      <c r="U45">
        <v>0</v>
      </c>
      <c r="V45">
        <v>0</v>
      </c>
      <c r="W45">
        <v>0</v>
      </c>
      <c r="X45">
        <v>0</v>
      </c>
      <c r="Y45" s="179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 s="179">
        <v>0</v>
      </c>
      <c r="AV45">
        <v>0</v>
      </c>
      <c r="AW45">
        <v>0</v>
      </c>
      <c r="AX45">
        <v>0</v>
      </c>
      <c r="AY45">
        <v>10137.6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254.54</v>
      </c>
      <c r="BG45">
        <v>254.54</v>
      </c>
      <c r="BH45">
        <v>2910.0349999999999</v>
      </c>
      <c r="BI45">
        <v>1642.835</v>
      </c>
      <c r="BJ45">
        <v>425.22750000000002</v>
      </c>
      <c r="BK45">
        <v>425.22750000000002</v>
      </c>
      <c r="BL45">
        <v>0</v>
      </c>
      <c r="BM45" t="s">
        <v>1029</v>
      </c>
      <c r="BN45">
        <v>20190701</v>
      </c>
      <c r="BO45">
        <v>23534.82</v>
      </c>
      <c r="BP45" t="s">
        <v>239</v>
      </c>
      <c r="BQ45">
        <v>23534.82</v>
      </c>
      <c r="BR45">
        <v>2020</v>
      </c>
      <c r="BS45" t="s">
        <v>360</v>
      </c>
      <c r="BT45">
        <v>23534.82</v>
      </c>
    </row>
    <row r="46" spans="1:72" x14ac:dyDescent="0.2">
      <c r="A46" t="s">
        <v>682</v>
      </c>
      <c r="B46" t="s">
        <v>1099</v>
      </c>
      <c r="C46" t="s">
        <v>1091</v>
      </c>
      <c r="D46">
        <f>IF(TYPE="R",40,IF(ISNA(INDEX(Categories!D:E,MATCH(GROUPTYPE,Categories!D:D,0),2)),0,INDEX(Categories!D:E,MATCH(GROUPTYPE,Categories!D:D,0),2)))</f>
        <v>24</v>
      </c>
      <c r="E46" t="str">
        <f>IF(TYPE="R","Retained Earnings",IF(ISNA(INDEX(Categories!D:F,MATCH(GLCATCODE,Categories!E:E,0),3)),0,INDEX(Categories!D:F,MATCH(GLCATCODE,Categories!E:E,0),3)))</f>
        <v>Fixed Assets</v>
      </c>
      <c r="F46" t="s">
        <v>239</v>
      </c>
      <c r="G46" t="s">
        <v>866</v>
      </c>
      <c r="H46" t="s">
        <v>1100</v>
      </c>
      <c r="I46" t="s">
        <v>1033</v>
      </c>
      <c r="J46" t="s">
        <v>1026</v>
      </c>
      <c r="K46" t="s">
        <v>1026</v>
      </c>
      <c r="L46" t="s">
        <v>1026</v>
      </c>
      <c r="M46" t="s">
        <v>1026</v>
      </c>
      <c r="N46" t="s">
        <v>1026</v>
      </c>
      <c r="O46" t="s">
        <v>1026</v>
      </c>
      <c r="P46" t="s">
        <v>1026</v>
      </c>
      <c r="Q46" t="s">
        <v>1027</v>
      </c>
      <c r="R46" t="s">
        <v>1048</v>
      </c>
      <c r="S46">
        <f>VLOOKUP(ACCOUNTEXSEG,Sheet6!$A$2:$C$4000,3,TRUE)</f>
        <v>1040.9100000000001</v>
      </c>
      <c r="T46">
        <f>IF(ACCTTYPE="I",0,OPENBALN)</f>
        <v>1040.9100000000001</v>
      </c>
      <c r="U46">
        <v>0</v>
      </c>
      <c r="V46">
        <v>0</v>
      </c>
      <c r="W46">
        <v>0</v>
      </c>
      <c r="X46">
        <v>0</v>
      </c>
      <c r="Y46" s="179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 s="179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130.11375000000001</v>
      </c>
      <c r="BI46">
        <v>130.11375000000001</v>
      </c>
      <c r="BJ46">
        <v>130.11375000000001</v>
      </c>
      <c r="BK46">
        <v>130.11375000000001</v>
      </c>
      <c r="BL46">
        <v>0</v>
      </c>
      <c r="BM46" t="s">
        <v>1029</v>
      </c>
      <c r="BN46">
        <v>20190701</v>
      </c>
      <c r="BO46">
        <v>1040.9100000000001</v>
      </c>
      <c r="BP46" t="s">
        <v>239</v>
      </c>
      <c r="BQ46">
        <v>1040.9100000000001</v>
      </c>
      <c r="BR46">
        <v>2020</v>
      </c>
      <c r="BS46" t="s">
        <v>360</v>
      </c>
      <c r="BT46">
        <v>1040.9100000000001</v>
      </c>
    </row>
    <row r="47" spans="1:72" x14ac:dyDescent="0.2">
      <c r="A47" t="s">
        <v>557</v>
      </c>
      <c r="B47" t="s">
        <v>1101</v>
      </c>
      <c r="C47" t="s">
        <v>1091</v>
      </c>
      <c r="D47">
        <f>IF(TYPE="R",40,IF(ISNA(INDEX(Categories!D:E,MATCH(GROUPTYPE,Categories!D:D,0),2)),0,INDEX(Categories!D:E,MATCH(GROUPTYPE,Categories!D:D,0),2)))</f>
        <v>24</v>
      </c>
      <c r="E47" t="str">
        <f>IF(TYPE="R","Retained Earnings",IF(ISNA(INDEX(Categories!D:F,MATCH(GLCATCODE,Categories!E:E,0),3)),0,INDEX(Categories!D:F,MATCH(GLCATCODE,Categories!E:E,0),3)))</f>
        <v>Fixed Assets</v>
      </c>
      <c r="F47" t="s">
        <v>239</v>
      </c>
      <c r="G47" t="s">
        <v>869</v>
      </c>
      <c r="H47" t="s">
        <v>1102</v>
      </c>
      <c r="I47" t="s">
        <v>1025</v>
      </c>
      <c r="J47" t="s">
        <v>1026</v>
      </c>
      <c r="K47" t="s">
        <v>1026</v>
      </c>
      <c r="L47" t="s">
        <v>1026</v>
      </c>
      <c r="M47" t="s">
        <v>1026</v>
      </c>
      <c r="N47" t="s">
        <v>1026</v>
      </c>
      <c r="O47" t="s">
        <v>1026</v>
      </c>
      <c r="P47" t="s">
        <v>1026</v>
      </c>
      <c r="Q47" t="s">
        <v>1027</v>
      </c>
      <c r="R47" t="s">
        <v>1048</v>
      </c>
      <c r="S47">
        <f>VLOOKUP(ACCOUNTEXSEG,Sheet6!$A$2:$C$4000,3,TRUE)</f>
        <v>13861.2</v>
      </c>
      <c r="T47">
        <f>IF(ACCTTYPE="I",0,OPENBALN)</f>
        <v>13861.2</v>
      </c>
      <c r="U47">
        <v>0</v>
      </c>
      <c r="V47">
        <v>0</v>
      </c>
      <c r="W47">
        <v>0</v>
      </c>
      <c r="X47">
        <v>0</v>
      </c>
      <c r="Y47" s="179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 s="179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1732.65</v>
      </c>
      <c r="BI47">
        <v>355.625</v>
      </c>
      <c r="BJ47">
        <v>355.625</v>
      </c>
      <c r="BK47">
        <v>355.625</v>
      </c>
      <c r="BL47">
        <v>0</v>
      </c>
      <c r="BM47" t="s">
        <v>1029</v>
      </c>
      <c r="BN47">
        <v>20190701</v>
      </c>
      <c r="BO47">
        <v>13861.2</v>
      </c>
      <c r="BP47" t="s">
        <v>239</v>
      </c>
      <c r="BQ47">
        <v>13861.2</v>
      </c>
      <c r="BR47">
        <v>2020</v>
      </c>
      <c r="BS47" t="s">
        <v>360</v>
      </c>
      <c r="BT47">
        <v>13861.2</v>
      </c>
    </row>
    <row r="48" spans="1:72" x14ac:dyDescent="0.2">
      <c r="A48" t="s">
        <v>685</v>
      </c>
      <c r="B48" t="s">
        <v>1103</v>
      </c>
      <c r="C48" t="s">
        <v>1091</v>
      </c>
      <c r="D48">
        <f>IF(TYPE="R",40,IF(ISNA(INDEX(Categories!D:E,MATCH(GROUPTYPE,Categories!D:D,0),2)),0,INDEX(Categories!D:E,MATCH(GROUPTYPE,Categories!D:D,0),2)))</f>
        <v>24</v>
      </c>
      <c r="E48" t="str">
        <f>IF(TYPE="R","Retained Earnings",IF(ISNA(INDEX(Categories!D:F,MATCH(GLCATCODE,Categories!E:E,0),3)),0,INDEX(Categories!D:F,MATCH(GLCATCODE,Categories!E:E,0),3)))</f>
        <v>Fixed Assets</v>
      </c>
      <c r="F48" t="s">
        <v>239</v>
      </c>
      <c r="G48" t="s">
        <v>870</v>
      </c>
      <c r="H48" t="s">
        <v>1102</v>
      </c>
      <c r="I48" t="s">
        <v>1031</v>
      </c>
      <c r="J48" t="s">
        <v>1026</v>
      </c>
      <c r="K48" t="s">
        <v>1026</v>
      </c>
      <c r="L48" t="s">
        <v>1026</v>
      </c>
      <c r="M48" t="s">
        <v>1026</v>
      </c>
      <c r="N48" t="s">
        <v>1026</v>
      </c>
      <c r="O48" t="s">
        <v>1026</v>
      </c>
      <c r="P48" t="s">
        <v>1026</v>
      </c>
      <c r="Q48" t="s">
        <v>1027</v>
      </c>
      <c r="R48" t="s">
        <v>1048</v>
      </c>
      <c r="S48">
        <f>VLOOKUP(ACCOUNTEXSEG,Sheet6!$A$2:$C$4000,3,TRUE)</f>
        <v>0</v>
      </c>
      <c r="T48">
        <f>IF(ACCTTYPE="I",0,OPENBALN)</f>
        <v>0</v>
      </c>
      <c r="U48">
        <v>0</v>
      </c>
      <c r="V48">
        <v>0</v>
      </c>
      <c r="W48">
        <v>0</v>
      </c>
      <c r="X48">
        <v>0</v>
      </c>
      <c r="Y48" s="179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 s="179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 t="s">
        <v>1029</v>
      </c>
      <c r="BN48">
        <v>20190701</v>
      </c>
      <c r="BO48">
        <v>0</v>
      </c>
      <c r="BP48" t="s">
        <v>239</v>
      </c>
      <c r="BQ48">
        <v>0</v>
      </c>
      <c r="BR48">
        <v>2020</v>
      </c>
      <c r="BS48" t="s">
        <v>360</v>
      </c>
      <c r="BT48">
        <v>0</v>
      </c>
    </row>
    <row r="49" spans="1:72" x14ac:dyDescent="0.2">
      <c r="A49" t="s">
        <v>617</v>
      </c>
      <c r="B49" t="s">
        <v>1104</v>
      </c>
      <c r="C49" t="s">
        <v>1091</v>
      </c>
      <c r="D49">
        <f>IF(TYPE="R",40,IF(ISNA(INDEX(Categories!D:E,MATCH(GROUPTYPE,Categories!D:D,0),2)),0,INDEX(Categories!D:E,MATCH(GROUPTYPE,Categories!D:D,0),2)))</f>
        <v>24</v>
      </c>
      <c r="E49" t="str">
        <f>IF(TYPE="R","Retained Earnings",IF(ISNA(INDEX(Categories!D:F,MATCH(GLCATCODE,Categories!E:E,0),3)),0,INDEX(Categories!D:F,MATCH(GLCATCODE,Categories!E:E,0),3)))</f>
        <v>Fixed Assets</v>
      </c>
      <c r="F49" t="s">
        <v>239</v>
      </c>
      <c r="G49" t="s">
        <v>871</v>
      </c>
      <c r="H49" t="s">
        <v>1102</v>
      </c>
      <c r="I49" t="s">
        <v>1033</v>
      </c>
      <c r="J49" t="s">
        <v>1026</v>
      </c>
      <c r="K49" t="s">
        <v>1026</v>
      </c>
      <c r="L49" t="s">
        <v>1026</v>
      </c>
      <c r="M49" t="s">
        <v>1026</v>
      </c>
      <c r="N49" t="s">
        <v>1026</v>
      </c>
      <c r="O49" t="s">
        <v>1026</v>
      </c>
      <c r="P49" t="s">
        <v>1026</v>
      </c>
      <c r="Q49" t="s">
        <v>1027</v>
      </c>
      <c r="R49" t="s">
        <v>1048</v>
      </c>
      <c r="S49">
        <f>VLOOKUP(ACCOUNTEXSEG,Sheet6!$A$2:$C$4000,3,TRUE)</f>
        <v>19331</v>
      </c>
      <c r="T49">
        <f>IF(ACCTTYPE="I",0,OPENBALN)</f>
        <v>19331</v>
      </c>
      <c r="U49">
        <v>0</v>
      </c>
      <c r="V49">
        <v>0</v>
      </c>
      <c r="W49">
        <v>0</v>
      </c>
      <c r="X49">
        <v>0</v>
      </c>
      <c r="Y49" s="17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 s="17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2416.375</v>
      </c>
      <c r="BI49">
        <v>2416.375</v>
      </c>
      <c r="BJ49">
        <v>2416.375</v>
      </c>
      <c r="BK49">
        <v>2416.375</v>
      </c>
      <c r="BL49">
        <v>0</v>
      </c>
      <c r="BM49" t="s">
        <v>1029</v>
      </c>
      <c r="BN49">
        <v>20190701</v>
      </c>
      <c r="BO49">
        <v>19331</v>
      </c>
      <c r="BP49" t="s">
        <v>239</v>
      </c>
      <c r="BQ49">
        <v>19331</v>
      </c>
      <c r="BR49">
        <v>2020</v>
      </c>
      <c r="BS49" t="s">
        <v>360</v>
      </c>
      <c r="BT49">
        <v>19331</v>
      </c>
    </row>
    <row r="50" spans="1:72" x14ac:dyDescent="0.2">
      <c r="A50" t="s">
        <v>618</v>
      </c>
      <c r="B50" t="s">
        <v>1105</v>
      </c>
      <c r="C50" t="s">
        <v>1091</v>
      </c>
      <c r="D50">
        <f>IF(TYPE="R",40,IF(ISNA(INDEX(Categories!D:E,MATCH(GROUPTYPE,Categories!D:D,0),2)),0,INDEX(Categories!D:E,MATCH(GROUPTYPE,Categories!D:D,0),2)))</f>
        <v>24</v>
      </c>
      <c r="E50" t="str">
        <f>IF(TYPE="R","Retained Earnings",IF(ISNA(INDEX(Categories!D:F,MATCH(GLCATCODE,Categories!E:E,0),3)),0,INDEX(Categories!D:F,MATCH(GLCATCODE,Categories!E:E,0),3)))</f>
        <v>Fixed Assets</v>
      </c>
      <c r="F50" t="s">
        <v>239</v>
      </c>
      <c r="G50" t="s">
        <v>872</v>
      </c>
      <c r="H50" t="s">
        <v>1102</v>
      </c>
      <c r="I50" t="s">
        <v>1035</v>
      </c>
      <c r="J50" t="s">
        <v>1026</v>
      </c>
      <c r="K50" t="s">
        <v>1026</v>
      </c>
      <c r="L50" t="s">
        <v>1026</v>
      </c>
      <c r="M50" t="s">
        <v>1026</v>
      </c>
      <c r="N50" t="s">
        <v>1026</v>
      </c>
      <c r="O50" t="s">
        <v>1026</v>
      </c>
      <c r="P50" t="s">
        <v>1026</v>
      </c>
      <c r="Q50" t="s">
        <v>1027</v>
      </c>
      <c r="R50" t="s">
        <v>1048</v>
      </c>
      <c r="S50">
        <f>VLOOKUP(ACCOUNTEXSEG,Sheet6!$A$2:$C$4000,3,TRUE)</f>
        <v>31099</v>
      </c>
      <c r="T50">
        <f>IF(ACCTTYPE="I",0,OPENBALN)</f>
        <v>22897</v>
      </c>
      <c r="U50">
        <v>0</v>
      </c>
      <c r="V50">
        <v>0</v>
      </c>
      <c r="W50">
        <v>0</v>
      </c>
      <c r="X50">
        <v>0</v>
      </c>
      <c r="Y50" s="179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 s="179">
        <v>0</v>
      </c>
      <c r="AV50">
        <v>0</v>
      </c>
      <c r="AW50">
        <v>0</v>
      </c>
      <c r="AX50">
        <v>0</v>
      </c>
      <c r="AY50">
        <v>0</v>
      </c>
      <c r="AZ50">
        <v>-8202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2862.125</v>
      </c>
      <c r="BI50">
        <v>3887.375</v>
      </c>
      <c r="BJ50">
        <v>3887.375</v>
      </c>
      <c r="BK50">
        <v>3887.375</v>
      </c>
      <c r="BL50">
        <v>0</v>
      </c>
      <c r="BM50" t="s">
        <v>1029</v>
      </c>
      <c r="BN50">
        <v>20190701</v>
      </c>
      <c r="BO50">
        <v>22897</v>
      </c>
      <c r="BP50" t="s">
        <v>239</v>
      </c>
      <c r="BQ50">
        <v>22897</v>
      </c>
      <c r="BR50">
        <v>2020</v>
      </c>
      <c r="BS50" t="s">
        <v>360</v>
      </c>
      <c r="BT50">
        <v>22897</v>
      </c>
    </row>
    <row r="51" spans="1:72" x14ac:dyDescent="0.2">
      <c r="A51" t="s">
        <v>619</v>
      </c>
      <c r="B51" t="s">
        <v>1106</v>
      </c>
      <c r="C51" t="s">
        <v>1091</v>
      </c>
      <c r="D51">
        <f>IF(TYPE="R",40,IF(ISNA(INDEX(Categories!D:E,MATCH(GROUPTYPE,Categories!D:D,0),2)),0,INDEX(Categories!D:E,MATCH(GROUPTYPE,Categories!D:D,0),2)))</f>
        <v>24</v>
      </c>
      <c r="E51" t="str">
        <f>IF(TYPE="R","Retained Earnings",IF(ISNA(INDEX(Categories!D:F,MATCH(GLCATCODE,Categories!E:E,0),3)),0,INDEX(Categories!D:F,MATCH(GLCATCODE,Categories!E:E,0),3)))</f>
        <v>Fixed Assets</v>
      </c>
      <c r="F51" t="s">
        <v>239</v>
      </c>
      <c r="G51" t="s">
        <v>895</v>
      </c>
      <c r="H51" t="s">
        <v>1107</v>
      </c>
      <c r="I51" t="s">
        <v>1031</v>
      </c>
      <c r="J51" t="s">
        <v>1026</v>
      </c>
      <c r="K51" t="s">
        <v>1026</v>
      </c>
      <c r="L51" t="s">
        <v>1026</v>
      </c>
      <c r="M51" t="s">
        <v>1026</v>
      </c>
      <c r="N51" t="s">
        <v>1026</v>
      </c>
      <c r="O51" t="s">
        <v>1026</v>
      </c>
      <c r="P51" t="s">
        <v>1026</v>
      </c>
      <c r="Q51" t="s">
        <v>1027</v>
      </c>
      <c r="R51" t="s">
        <v>1048</v>
      </c>
      <c r="S51">
        <f>VLOOKUP(ACCOUNTEXSEG,Sheet6!$A$2:$C$4000,3,TRUE)</f>
        <v>-118506.36</v>
      </c>
      <c r="T51">
        <f>IF(ACCTTYPE="I",0,OPENBALN)</f>
        <v>-151284.63</v>
      </c>
      <c r="U51">
        <v>-2778.17</v>
      </c>
      <c r="V51">
        <v>-2598.9299999999998</v>
      </c>
      <c r="W51">
        <v>-2778.17</v>
      </c>
      <c r="X51">
        <v>-2688.55</v>
      </c>
      <c r="Y51" s="179">
        <v>-2778.17</v>
      </c>
      <c r="Z51">
        <v>-2688.55</v>
      </c>
      <c r="AA51">
        <v>-2864.54</v>
      </c>
      <c r="AB51">
        <v>-2862.76</v>
      </c>
      <c r="AC51">
        <v>-2739.44</v>
      </c>
      <c r="AD51">
        <v>-2830.76</v>
      </c>
      <c r="AE51">
        <v>-2739.44</v>
      </c>
      <c r="AF51">
        <v>-2830.76</v>
      </c>
      <c r="AG51">
        <v>-2830.76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 s="179">
        <v>-2778.17</v>
      </c>
      <c r="AV51">
        <v>-2509.3200000000002</v>
      </c>
      <c r="AW51">
        <v>-2778.17</v>
      </c>
      <c r="AX51">
        <v>-2688.55</v>
      </c>
      <c r="AY51">
        <v>-2778.17</v>
      </c>
      <c r="AZ51">
        <v>-2688.55</v>
      </c>
      <c r="BA51">
        <v>-2811.95</v>
      </c>
      <c r="BB51">
        <v>-2811.95</v>
      </c>
      <c r="BC51">
        <v>-2688.55</v>
      </c>
      <c r="BD51">
        <v>-2778.17</v>
      </c>
      <c r="BE51">
        <v>-2688.55</v>
      </c>
      <c r="BF51">
        <v>-2778.17</v>
      </c>
      <c r="BG51">
        <v>-2778.17</v>
      </c>
      <c r="BH51">
        <v>-16840.911250000001</v>
      </c>
      <c r="BI51">
        <v>-12743.85</v>
      </c>
      <c r="BJ51">
        <v>-8711.6662500000002</v>
      </c>
      <c r="BK51">
        <v>-4637.9887500000004</v>
      </c>
      <c r="BL51">
        <v>0</v>
      </c>
      <c r="BM51" t="s">
        <v>1029</v>
      </c>
      <c r="BN51">
        <v>20190701</v>
      </c>
      <c r="BO51">
        <v>-184462.87</v>
      </c>
      <c r="BP51" t="s">
        <v>239</v>
      </c>
      <c r="BQ51">
        <v>-151284.63</v>
      </c>
      <c r="BR51">
        <v>2020</v>
      </c>
      <c r="BS51" t="s">
        <v>360</v>
      </c>
      <c r="BT51">
        <v>-184462.87</v>
      </c>
    </row>
    <row r="52" spans="1:72" x14ac:dyDescent="0.2">
      <c r="A52" t="s">
        <v>620</v>
      </c>
      <c r="B52" t="s">
        <v>1108</v>
      </c>
      <c r="C52" t="s">
        <v>1091</v>
      </c>
      <c r="D52">
        <f>IF(TYPE="R",40,IF(ISNA(INDEX(Categories!D:E,MATCH(GROUPTYPE,Categories!D:D,0),2)),0,INDEX(Categories!D:E,MATCH(GROUPTYPE,Categories!D:D,0),2)))</f>
        <v>24</v>
      </c>
      <c r="E52" t="str">
        <f>IF(TYPE="R","Retained Earnings",IF(ISNA(INDEX(Categories!D:F,MATCH(GLCATCODE,Categories!E:E,0),3)),0,INDEX(Categories!D:F,MATCH(GLCATCODE,Categories!E:E,0),3)))</f>
        <v>Fixed Assets</v>
      </c>
      <c r="F52" t="s">
        <v>239</v>
      </c>
      <c r="G52" t="s">
        <v>896</v>
      </c>
      <c r="H52" t="s">
        <v>1107</v>
      </c>
      <c r="I52" t="s">
        <v>1033</v>
      </c>
      <c r="J52" t="s">
        <v>1026</v>
      </c>
      <c r="K52" t="s">
        <v>1026</v>
      </c>
      <c r="L52" t="s">
        <v>1026</v>
      </c>
      <c r="M52" t="s">
        <v>1026</v>
      </c>
      <c r="N52" t="s">
        <v>1026</v>
      </c>
      <c r="O52" t="s">
        <v>1026</v>
      </c>
      <c r="P52" t="s">
        <v>1026</v>
      </c>
      <c r="Q52" t="s">
        <v>1027</v>
      </c>
      <c r="R52" t="s">
        <v>1048</v>
      </c>
      <c r="S52">
        <f>VLOOKUP(ACCOUNTEXSEG,Sheet6!$A$2:$C$4000,3,TRUE)</f>
        <v>-578896.32999999996</v>
      </c>
      <c r="T52">
        <f>IF(ACCTTYPE="I",0,OPENBALN)</f>
        <v>-744015.17</v>
      </c>
      <c r="U52">
        <v>-14704.4</v>
      </c>
      <c r="V52">
        <v>-13281.39</v>
      </c>
      <c r="W52">
        <v>-14704.4</v>
      </c>
      <c r="X52">
        <v>-14230.06</v>
      </c>
      <c r="Y52" s="179">
        <v>-14704.4</v>
      </c>
      <c r="Z52">
        <v>-14230.06</v>
      </c>
      <c r="AA52">
        <v>-16584.060000000001</v>
      </c>
      <c r="AB52">
        <v>-16721.080000000002</v>
      </c>
      <c r="AC52">
        <v>-16186.61</v>
      </c>
      <c r="AD52">
        <v>-16729.57</v>
      </c>
      <c r="AE52">
        <v>-16186.61</v>
      </c>
      <c r="AF52">
        <v>-16729.57</v>
      </c>
      <c r="AG52">
        <v>-16729.57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 s="179">
        <v>-13430.37</v>
      </c>
      <c r="AV52">
        <v>-12130.65</v>
      </c>
      <c r="AW52">
        <v>-13430.37</v>
      </c>
      <c r="AX52">
        <v>-12997.13</v>
      </c>
      <c r="AY52">
        <v>-13430.37</v>
      </c>
      <c r="AZ52">
        <v>-12997.13</v>
      </c>
      <c r="BA52">
        <v>-14436.95</v>
      </c>
      <c r="BB52">
        <v>-14436.95</v>
      </c>
      <c r="BC52">
        <v>-14190.06</v>
      </c>
      <c r="BD52">
        <v>-14704.4</v>
      </c>
      <c r="BE52">
        <v>-14230.06</v>
      </c>
      <c r="BF52">
        <v>-14704.4</v>
      </c>
      <c r="BG52">
        <v>-14704.4</v>
      </c>
      <c r="BH52">
        <v>-82164.043749999997</v>
      </c>
      <c r="BI52">
        <v>-62437.067499999997</v>
      </c>
      <c r="BJ52">
        <v>-42849.714999999997</v>
      </c>
      <c r="BK52">
        <v>-26057.681250000001</v>
      </c>
      <c r="BL52">
        <v>0</v>
      </c>
      <c r="BM52" t="s">
        <v>1029</v>
      </c>
      <c r="BN52">
        <v>20190701</v>
      </c>
      <c r="BO52">
        <v>-929007.38</v>
      </c>
      <c r="BP52" t="s">
        <v>239</v>
      </c>
      <c r="BQ52">
        <v>-744015.17</v>
      </c>
      <c r="BR52">
        <v>2020</v>
      </c>
      <c r="BS52" t="s">
        <v>360</v>
      </c>
      <c r="BT52">
        <v>-929007.38</v>
      </c>
    </row>
    <row r="53" spans="1:72" x14ac:dyDescent="0.2">
      <c r="A53" t="s">
        <v>621</v>
      </c>
      <c r="B53" t="s">
        <v>1109</v>
      </c>
      <c r="C53" t="s">
        <v>1091</v>
      </c>
      <c r="D53">
        <f>IF(TYPE="R",40,IF(ISNA(INDEX(Categories!D:E,MATCH(GROUPTYPE,Categories!D:D,0),2)),0,INDEX(Categories!D:E,MATCH(GROUPTYPE,Categories!D:D,0),2)))</f>
        <v>24</v>
      </c>
      <c r="E53" t="str">
        <f>IF(TYPE="R","Retained Earnings",IF(ISNA(INDEX(Categories!D:F,MATCH(GLCATCODE,Categories!E:E,0),3)),0,INDEX(Categories!D:F,MATCH(GLCATCODE,Categories!E:E,0),3)))</f>
        <v>Fixed Assets</v>
      </c>
      <c r="F53" t="s">
        <v>239</v>
      </c>
      <c r="G53" t="s">
        <v>897</v>
      </c>
      <c r="H53" t="s">
        <v>1107</v>
      </c>
      <c r="I53" t="s">
        <v>1035</v>
      </c>
      <c r="J53" t="s">
        <v>1026</v>
      </c>
      <c r="K53" t="s">
        <v>1026</v>
      </c>
      <c r="L53" t="s">
        <v>1026</v>
      </c>
      <c r="M53" t="s">
        <v>1026</v>
      </c>
      <c r="N53" t="s">
        <v>1026</v>
      </c>
      <c r="O53" t="s">
        <v>1026</v>
      </c>
      <c r="P53" t="s">
        <v>1026</v>
      </c>
      <c r="Q53" t="s">
        <v>1027</v>
      </c>
      <c r="R53" t="s">
        <v>1048</v>
      </c>
      <c r="S53">
        <f>VLOOKUP(ACCOUNTEXSEG,Sheet6!$A$2:$C$4000,3,TRUE)</f>
        <v>-147416.46</v>
      </c>
      <c r="T53">
        <f>IF(ACCTTYPE="I",0,OPENBALN)</f>
        <v>-172997.27</v>
      </c>
      <c r="U53">
        <v>-2182.0100000000002</v>
      </c>
      <c r="V53">
        <v>-1970.84</v>
      </c>
      <c r="W53">
        <v>-2182.0100000000002</v>
      </c>
      <c r="X53">
        <v>-2111.62</v>
      </c>
      <c r="Y53" s="179">
        <v>-2182.0100000000002</v>
      </c>
      <c r="Z53">
        <v>-2090.0700000000002</v>
      </c>
      <c r="AA53">
        <v>-2003.47</v>
      </c>
      <c r="AB53">
        <v>-2003.47</v>
      </c>
      <c r="AC53">
        <v>-1938.84</v>
      </c>
      <c r="AD53">
        <v>-2003.47</v>
      </c>
      <c r="AE53">
        <v>-1938.84</v>
      </c>
      <c r="AF53">
        <v>-2003.47</v>
      </c>
      <c r="AG53">
        <v>-2003.47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 s="179">
        <v>-2163.0700000000002</v>
      </c>
      <c r="AV53">
        <v>-1953.74</v>
      </c>
      <c r="AW53">
        <v>-2163.0700000000002</v>
      </c>
      <c r="AX53">
        <v>-2093.29</v>
      </c>
      <c r="AY53">
        <v>-2163.0700000000002</v>
      </c>
      <c r="AZ53">
        <v>-2093.29</v>
      </c>
      <c r="BA53">
        <v>-2182.0100000000002</v>
      </c>
      <c r="BB53">
        <v>-2182.0100000000002</v>
      </c>
      <c r="BC53">
        <v>-2111.62</v>
      </c>
      <c r="BD53">
        <v>-2182.0100000000002</v>
      </c>
      <c r="BE53">
        <v>-2111.62</v>
      </c>
      <c r="BF53">
        <v>-2182.0100000000002</v>
      </c>
      <c r="BG53">
        <v>-2182.0100000000002</v>
      </c>
      <c r="BH53">
        <v>-20005.748749999999</v>
      </c>
      <c r="BI53">
        <v>-16822.2</v>
      </c>
      <c r="BJ53">
        <v>-13842.782499999999</v>
      </c>
      <c r="BK53">
        <v>-10861.688749999999</v>
      </c>
      <c r="BL53">
        <v>0</v>
      </c>
      <c r="BM53" t="s">
        <v>1029</v>
      </c>
      <c r="BN53">
        <v>20190701</v>
      </c>
      <c r="BO53">
        <v>-197607.39</v>
      </c>
      <c r="BP53" t="s">
        <v>239</v>
      </c>
      <c r="BQ53">
        <v>-172997.27</v>
      </c>
      <c r="BR53">
        <v>2020</v>
      </c>
      <c r="BS53" t="s">
        <v>360</v>
      </c>
      <c r="BT53">
        <v>-197607.39</v>
      </c>
    </row>
    <row r="54" spans="1:72" x14ac:dyDescent="0.2">
      <c r="A54" t="s">
        <v>622</v>
      </c>
      <c r="B54" t="s">
        <v>1110</v>
      </c>
      <c r="C54" t="s">
        <v>1091</v>
      </c>
      <c r="D54">
        <f>IF(TYPE="R",40,IF(ISNA(INDEX(Categories!D:E,MATCH(GROUPTYPE,Categories!D:D,0),2)),0,INDEX(Categories!D:E,MATCH(GROUPTYPE,Categories!D:D,0),2)))</f>
        <v>24</v>
      </c>
      <c r="E54" t="str">
        <f>IF(TYPE="R","Retained Earnings",IF(ISNA(INDEX(Categories!D:F,MATCH(GLCATCODE,Categories!E:E,0),3)),0,INDEX(Categories!D:F,MATCH(GLCATCODE,Categories!E:E,0),3)))</f>
        <v>Fixed Assets</v>
      </c>
      <c r="F54" t="s">
        <v>239</v>
      </c>
      <c r="G54" t="s">
        <v>900</v>
      </c>
      <c r="H54" t="s">
        <v>1111</v>
      </c>
      <c r="I54" t="s">
        <v>1031</v>
      </c>
      <c r="J54" t="s">
        <v>1026</v>
      </c>
      <c r="K54" t="s">
        <v>1026</v>
      </c>
      <c r="L54" t="s">
        <v>1026</v>
      </c>
      <c r="M54" t="s">
        <v>1026</v>
      </c>
      <c r="N54" t="s">
        <v>1026</v>
      </c>
      <c r="O54" t="s">
        <v>1026</v>
      </c>
      <c r="P54" t="s">
        <v>1026</v>
      </c>
      <c r="Q54" t="s">
        <v>1027</v>
      </c>
      <c r="R54" t="s">
        <v>1048</v>
      </c>
      <c r="S54">
        <f>VLOOKUP(ACCOUNTEXSEG,Sheet6!$A$2:$C$4000,3,TRUE)</f>
        <v>-271.77999999999997</v>
      </c>
      <c r="T54">
        <f>IF(ACCTTYPE="I",0,OPENBALN)</f>
        <v>-271.77999999999997</v>
      </c>
      <c r="U54">
        <v>0</v>
      </c>
      <c r="V54">
        <v>0</v>
      </c>
      <c r="W54">
        <v>0</v>
      </c>
      <c r="X54">
        <v>0</v>
      </c>
      <c r="Y54" s="179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 s="179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-33.972499999999997</v>
      </c>
      <c r="BI54">
        <v>-33.972499999999997</v>
      </c>
      <c r="BJ54">
        <v>-33.972499999999997</v>
      </c>
      <c r="BK54">
        <v>-33.972499999999997</v>
      </c>
      <c r="BL54">
        <v>0</v>
      </c>
      <c r="BM54" t="s">
        <v>1029</v>
      </c>
      <c r="BN54">
        <v>20190701</v>
      </c>
      <c r="BO54">
        <v>-271.77999999999997</v>
      </c>
      <c r="BP54" t="s">
        <v>239</v>
      </c>
      <c r="BQ54">
        <v>-271.77999999999997</v>
      </c>
      <c r="BR54">
        <v>2020</v>
      </c>
      <c r="BS54" t="s">
        <v>360</v>
      </c>
      <c r="BT54">
        <v>-271.77999999999997</v>
      </c>
    </row>
    <row r="55" spans="1:72" x14ac:dyDescent="0.2">
      <c r="A55" t="s">
        <v>623</v>
      </c>
      <c r="B55" t="s">
        <v>1112</v>
      </c>
      <c r="C55" t="s">
        <v>1091</v>
      </c>
      <c r="D55">
        <f>IF(TYPE="R",40,IF(ISNA(INDEX(Categories!D:E,MATCH(GROUPTYPE,Categories!D:D,0),2)),0,INDEX(Categories!D:E,MATCH(GROUPTYPE,Categories!D:D,0),2)))</f>
        <v>24</v>
      </c>
      <c r="E55" t="str">
        <f>IF(TYPE="R","Retained Earnings",IF(ISNA(INDEX(Categories!D:F,MATCH(GLCATCODE,Categories!E:E,0),3)),0,INDEX(Categories!D:F,MATCH(GLCATCODE,Categories!E:E,0),3)))</f>
        <v>Fixed Assets</v>
      </c>
      <c r="F55" t="s">
        <v>239</v>
      </c>
      <c r="G55" t="s">
        <v>902</v>
      </c>
      <c r="H55" t="s">
        <v>1111</v>
      </c>
      <c r="I55" t="s">
        <v>1035</v>
      </c>
      <c r="J55" t="s">
        <v>1026</v>
      </c>
      <c r="K55" t="s">
        <v>1026</v>
      </c>
      <c r="L55" t="s">
        <v>1026</v>
      </c>
      <c r="M55" t="s">
        <v>1026</v>
      </c>
      <c r="N55" t="s">
        <v>1026</v>
      </c>
      <c r="O55" t="s">
        <v>1026</v>
      </c>
      <c r="P55" t="s">
        <v>1026</v>
      </c>
      <c r="Q55" t="s">
        <v>1027</v>
      </c>
      <c r="R55" t="s">
        <v>1048</v>
      </c>
      <c r="S55">
        <f>VLOOKUP(ACCOUNTEXSEG,Sheet6!$A$2:$C$4000,3,TRUE)</f>
        <v>-14807.75</v>
      </c>
      <c r="T55">
        <f>IF(ACCTTYPE="I",0,OPENBALN)</f>
        <v>-15847.18</v>
      </c>
      <c r="U55">
        <v>0</v>
      </c>
      <c r="V55">
        <v>0</v>
      </c>
      <c r="W55">
        <v>0</v>
      </c>
      <c r="X55">
        <v>0</v>
      </c>
      <c r="Y55" s="179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 s="179">
        <v>-135.88999999999999</v>
      </c>
      <c r="AV55">
        <v>-122.74</v>
      </c>
      <c r="AW55">
        <v>-135.88999999999999</v>
      </c>
      <c r="AX55">
        <v>-131.51</v>
      </c>
      <c r="AY55">
        <v>-135.88999999999999</v>
      </c>
      <c r="AZ55">
        <v>-131.51</v>
      </c>
      <c r="BA55">
        <v>-123</v>
      </c>
      <c r="BB55">
        <v>-123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-1950.1475</v>
      </c>
      <c r="BI55">
        <v>-1750.14625</v>
      </c>
      <c r="BJ55">
        <v>-1550.145</v>
      </c>
      <c r="BK55">
        <v>-1350.14375</v>
      </c>
      <c r="BL55">
        <v>0</v>
      </c>
      <c r="BM55" t="s">
        <v>1029</v>
      </c>
      <c r="BN55">
        <v>20190701</v>
      </c>
      <c r="BO55">
        <v>-15847.18</v>
      </c>
      <c r="BP55" t="s">
        <v>239</v>
      </c>
      <c r="BQ55">
        <v>-15847.18</v>
      </c>
      <c r="BR55">
        <v>2020</v>
      </c>
      <c r="BS55" t="s">
        <v>360</v>
      </c>
      <c r="BT55">
        <v>-15847.18</v>
      </c>
    </row>
    <row r="56" spans="1:72" x14ac:dyDescent="0.2">
      <c r="A56" t="s">
        <v>624</v>
      </c>
      <c r="B56" t="s">
        <v>1113</v>
      </c>
      <c r="C56" t="s">
        <v>1091</v>
      </c>
      <c r="D56">
        <f>IF(TYPE="R",40,IF(ISNA(INDEX(Categories!D:E,MATCH(GROUPTYPE,Categories!D:D,0),2)),0,INDEX(Categories!D:E,MATCH(GROUPTYPE,Categories!D:D,0),2)))</f>
        <v>24</v>
      </c>
      <c r="E56" t="str">
        <f>IF(TYPE="R","Retained Earnings",IF(ISNA(INDEX(Categories!D:F,MATCH(GLCATCODE,Categories!E:E,0),3)),0,INDEX(Categories!D:F,MATCH(GLCATCODE,Categories!E:E,0),3)))</f>
        <v>Fixed Assets</v>
      </c>
      <c r="F56" t="s">
        <v>239</v>
      </c>
      <c r="G56" t="s">
        <v>903</v>
      </c>
      <c r="H56" t="s">
        <v>1111</v>
      </c>
      <c r="I56" t="s">
        <v>1037</v>
      </c>
      <c r="J56" t="s">
        <v>1026</v>
      </c>
      <c r="K56" t="s">
        <v>1026</v>
      </c>
      <c r="L56" t="s">
        <v>1026</v>
      </c>
      <c r="M56" t="s">
        <v>1026</v>
      </c>
      <c r="N56" t="s">
        <v>1026</v>
      </c>
      <c r="O56" t="s">
        <v>1026</v>
      </c>
      <c r="P56" t="s">
        <v>1026</v>
      </c>
      <c r="Q56" t="s">
        <v>1027</v>
      </c>
      <c r="R56" t="s">
        <v>1048</v>
      </c>
      <c r="S56">
        <f>VLOOKUP(ACCOUNTEXSEG,Sheet6!$A$2:$C$4000,3,TRUE)</f>
        <v>-2472.27</v>
      </c>
      <c r="T56">
        <f>IF(ACCTTYPE="I",0,OPENBALN)</f>
        <v>-5393.82</v>
      </c>
      <c r="U56">
        <v>-323.85000000000002</v>
      </c>
      <c r="V56">
        <v>-292.51</v>
      </c>
      <c r="W56">
        <v>-323.85000000000002</v>
      </c>
      <c r="X56">
        <v>-313.39999999999998</v>
      </c>
      <c r="Y56" s="179">
        <v>-323.85000000000002</v>
      </c>
      <c r="Z56">
        <v>-313.39999999999998</v>
      </c>
      <c r="AA56">
        <v>-323.85000000000002</v>
      </c>
      <c r="AB56">
        <v>-323.85000000000002</v>
      </c>
      <c r="AC56">
        <v>-313.39999999999998</v>
      </c>
      <c r="AD56">
        <v>-323.85000000000002</v>
      </c>
      <c r="AE56">
        <v>-313.39999999999998</v>
      </c>
      <c r="AF56">
        <v>-323.85000000000002</v>
      </c>
      <c r="AG56">
        <v>-323.85000000000002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 s="179">
        <v>-172.99</v>
      </c>
      <c r="AV56">
        <v>-156.25</v>
      </c>
      <c r="AW56">
        <v>-172.99</v>
      </c>
      <c r="AX56">
        <v>-167.41</v>
      </c>
      <c r="AY56">
        <v>-172.99</v>
      </c>
      <c r="AZ56">
        <v>-167.41</v>
      </c>
      <c r="BA56">
        <v>-321.68</v>
      </c>
      <c r="BB56">
        <v>-321.68</v>
      </c>
      <c r="BC56">
        <v>-311.31</v>
      </c>
      <c r="BD56">
        <v>-321.68</v>
      </c>
      <c r="BE56">
        <v>-311.31</v>
      </c>
      <c r="BF56">
        <v>-323.85000000000002</v>
      </c>
      <c r="BG56">
        <v>-323.85000000000002</v>
      </c>
      <c r="BH56">
        <v>-435.28874999999999</v>
      </c>
      <c r="BI56">
        <v>-180.68625</v>
      </c>
      <c r="BJ56">
        <v>-138.16499999999999</v>
      </c>
      <c r="BK56">
        <v>-95.643749999999997</v>
      </c>
      <c r="BL56">
        <v>0</v>
      </c>
      <c r="BM56" t="s">
        <v>1029</v>
      </c>
      <c r="BN56">
        <v>20190701</v>
      </c>
      <c r="BO56">
        <v>-9206.8799999999992</v>
      </c>
      <c r="BP56" t="s">
        <v>239</v>
      </c>
      <c r="BQ56">
        <v>-5393.82</v>
      </c>
      <c r="BR56">
        <v>2020</v>
      </c>
      <c r="BS56" t="s">
        <v>360</v>
      </c>
      <c r="BT56">
        <v>-9206.8799999999992</v>
      </c>
    </row>
    <row r="57" spans="1:72" x14ac:dyDescent="0.2">
      <c r="A57" t="s">
        <v>559</v>
      </c>
      <c r="B57" t="s">
        <v>1114</v>
      </c>
      <c r="C57" t="s">
        <v>1091</v>
      </c>
      <c r="D57">
        <f>IF(TYPE="R",40,IF(ISNA(INDEX(Categories!D:E,MATCH(GROUPTYPE,Categories!D:D,0),2)),0,INDEX(Categories!D:E,MATCH(GROUPTYPE,Categories!D:D,0),2)))</f>
        <v>24</v>
      </c>
      <c r="E57" t="str">
        <f>IF(TYPE="R","Retained Earnings",IF(ISNA(INDEX(Categories!D:F,MATCH(GLCATCODE,Categories!E:E,0),3)),0,INDEX(Categories!D:F,MATCH(GLCATCODE,Categories!E:E,0),3)))</f>
        <v>Fixed Assets</v>
      </c>
      <c r="F57" t="s">
        <v>239</v>
      </c>
      <c r="G57" t="s">
        <v>909</v>
      </c>
      <c r="H57" t="s">
        <v>1115</v>
      </c>
      <c r="I57" t="s">
        <v>1025</v>
      </c>
      <c r="J57" t="s">
        <v>1026</v>
      </c>
      <c r="K57" t="s">
        <v>1026</v>
      </c>
      <c r="L57" t="s">
        <v>1026</v>
      </c>
      <c r="M57" t="s">
        <v>1026</v>
      </c>
      <c r="N57" t="s">
        <v>1026</v>
      </c>
      <c r="O57" t="s">
        <v>1026</v>
      </c>
      <c r="P57" t="s">
        <v>1026</v>
      </c>
      <c r="Q57" t="s">
        <v>1027</v>
      </c>
      <c r="R57" t="s">
        <v>1048</v>
      </c>
      <c r="S57">
        <f>VLOOKUP(ACCOUNTEXSEG,Sheet6!$A$2:$C$4000,3,TRUE)</f>
        <v>-1837.2</v>
      </c>
      <c r="T57">
        <f>IF(ACCTTYPE="I",0,OPENBALN)</f>
        <v>-1978.26</v>
      </c>
      <c r="U57">
        <v>0</v>
      </c>
      <c r="V57">
        <v>0</v>
      </c>
      <c r="W57">
        <v>0</v>
      </c>
      <c r="X57">
        <v>0</v>
      </c>
      <c r="Y57" s="179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 s="179">
        <v>-24.16</v>
      </c>
      <c r="AV57">
        <v>-21.82</v>
      </c>
      <c r="AW57">
        <v>-24.16</v>
      </c>
      <c r="AX57">
        <v>-23.38</v>
      </c>
      <c r="AY57">
        <v>-24.16</v>
      </c>
      <c r="AZ57">
        <v>-23.38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-247.2825</v>
      </c>
      <c r="BI57">
        <v>-211.72499999999999</v>
      </c>
      <c r="BJ57">
        <v>-176.16749999999999</v>
      </c>
      <c r="BK57">
        <v>-140.61000000000001</v>
      </c>
      <c r="BL57">
        <v>0</v>
      </c>
      <c r="BM57" t="s">
        <v>1029</v>
      </c>
      <c r="BN57">
        <v>20190701</v>
      </c>
      <c r="BO57">
        <v>-1978.26</v>
      </c>
      <c r="BP57" t="s">
        <v>239</v>
      </c>
      <c r="BQ57">
        <v>-1978.26</v>
      </c>
      <c r="BR57">
        <v>2020</v>
      </c>
      <c r="BS57" t="s">
        <v>360</v>
      </c>
      <c r="BT57">
        <v>-1978.26</v>
      </c>
    </row>
    <row r="58" spans="1:72" x14ac:dyDescent="0.2">
      <c r="A58" t="s">
        <v>625</v>
      </c>
      <c r="B58" t="s">
        <v>1116</v>
      </c>
      <c r="C58" t="s">
        <v>1091</v>
      </c>
      <c r="D58">
        <f>IF(TYPE="R",40,IF(ISNA(INDEX(Categories!D:E,MATCH(GROUPTYPE,Categories!D:D,0),2)),0,INDEX(Categories!D:E,MATCH(GROUPTYPE,Categories!D:D,0),2)))</f>
        <v>24</v>
      </c>
      <c r="E58" t="str">
        <f>IF(TYPE="R","Retained Earnings",IF(ISNA(INDEX(Categories!D:F,MATCH(GLCATCODE,Categories!E:E,0),3)),0,INDEX(Categories!D:F,MATCH(GLCATCODE,Categories!E:E,0),3)))</f>
        <v>Fixed Assets</v>
      </c>
      <c r="F58" t="s">
        <v>239</v>
      </c>
      <c r="G58" t="s">
        <v>911</v>
      </c>
      <c r="H58" t="s">
        <v>1115</v>
      </c>
      <c r="I58" t="s">
        <v>1033</v>
      </c>
      <c r="J58" t="s">
        <v>1026</v>
      </c>
      <c r="K58" t="s">
        <v>1026</v>
      </c>
      <c r="L58" t="s">
        <v>1026</v>
      </c>
      <c r="M58" t="s">
        <v>1026</v>
      </c>
      <c r="N58" t="s">
        <v>1026</v>
      </c>
      <c r="O58" t="s">
        <v>1026</v>
      </c>
      <c r="P58" t="s">
        <v>1026</v>
      </c>
      <c r="Q58" t="s">
        <v>1027</v>
      </c>
      <c r="R58" t="s">
        <v>1048</v>
      </c>
      <c r="S58">
        <f>VLOOKUP(ACCOUNTEXSEG,Sheet6!$A$2:$C$4000,3,TRUE)</f>
        <v>-18918.080000000002</v>
      </c>
      <c r="T58">
        <f>IF(ACCTTYPE="I",0,OPENBALN)</f>
        <v>-21846.17</v>
      </c>
      <c r="U58">
        <v>-244.14</v>
      </c>
      <c r="V58">
        <v>-220.52</v>
      </c>
      <c r="W58">
        <v>-244.14</v>
      </c>
      <c r="X58">
        <v>-236.27</v>
      </c>
      <c r="Y58" s="179">
        <v>-244.14</v>
      </c>
      <c r="Z58">
        <v>-236.27</v>
      </c>
      <c r="AA58">
        <v>-225.81</v>
      </c>
      <c r="AB58">
        <v>-225.81</v>
      </c>
      <c r="AC58">
        <v>-218.72</v>
      </c>
      <c r="AD58">
        <v>-225.81</v>
      </c>
      <c r="AE58">
        <v>-218.72</v>
      </c>
      <c r="AF58">
        <v>-225.81</v>
      </c>
      <c r="AG58">
        <v>-225.81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 s="179">
        <v>-253.06</v>
      </c>
      <c r="AV58">
        <v>-229.43</v>
      </c>
      <c r="AW58">
        <v>-253.06</v>
      </c>
      <c r="AX58">
        <v>-245.19</v>
      </c>
      <c r="AY58">
        <v>-253.06</v>
      </c>
      <c r="AZ58">
        <v>-245.19</v>
      </c>
      <c r="BA58">
        <v>-244.14</v>
      </c>
      <c r="BB58">
        <v>-244.14</v>
      </c>
      <c r="BC58">
        <v>-236.27</v>
      </c>
      <c r="BD58">
        <v>-244.14</v>
      </c>
      <c r="BE58">
        <v>-236.27</v>
      </c>
      <c r="BF58">
        <v>-244.14</v>
      </c>
      <c r="BG58">
        <v>-244.14</v>
      </c>
      <c r="BH58">
        <v>-2549.63375</v>
      </c>
      <c r="BI58">
        <v>-2176.9324999999999</v>
      </c>
      <c r="BJ58">
        <v>-1643.425</v>
      </c>
      <c r="BK58">
        <v>-1127.2175</v>
      </c>
      <c r="BL58">
        <v>0</v>
      </c>
      <c r="BM58" t="s">
        <v>1029</v>
      </c>
      <c r="BN58">
        <v>20190701</v>
      </c>
      <c r="BO58">
        <v>-24612.33</v>
      </c>
      <c r="BP58" t="s">
        <v>239</v>
      </c>
      <c r="BQ58">
        <v>-21846.17</v>
      </c>
      <c r="BR58">
        <v>2020</v>
      </c>
      <c r="BS58" t="s">
        <v>360</v>
      </c>
      <c r="BT58">
        <v>-24612.33</v>
      </c>
    </row>
    <row r="59" spans="1:72" x14ac:dyDescent="0.2">
      <c r="A59" t="s">
        <v>626</v>
      </c>
      <c r="B59" t="s">
        <v>1117</v>
      </c>
      <c r="C59" t="s">
        <v>1091</v>
      </c>
      <c r="D59">
        <f>IF(TYPE="R",40,IF(ISNA(INDEX(Categories!D:E,MATCH(GROUPTYPE,Categories!D:D,0),2)),0,INDEX(Categories!D:E,MATCH(GROUPTYPE,Categories!D:D,0),2)))</f>
        <v>24</v>
      </c>
      <c r="E59" t="str">
        <f>IF(TYPE="R","Retained Earnings",IF(ISNA(INDEX(Categories!D:F,MATCH(GLCATCODE,Categories!E:E,0),3)),0,INDEX(Categories!D:F,MATCH(GLCATCODE,Categories!E:E,0),3)))</f>
        <v>Fixed Assets</v>
      </c>
      <c r="F59" t="s">
        <v>239</v>
      </c>
      <c r="G59" t="s">
        <v>912</v>
      </c>
      <c r="H59" t="s">
        <v>1115</v>
      </c>
      <c r="I59" t="s">
        <v>1035</v>
      </c>
      <c r="J59" t="s">
        <v>1026</v>
      </c>
      <c r="K59" t="s">
        <v>1026</v>
      </c>
      <c r="L59" t="s">
        <v>1026</v>
      </c>
      <c r="M59" t="s">
        <v>1026</v>
      </c>
      <c r="N59" t="s">
        <v>1026</v>
      </c>
      <c r="O59" t="s">
        <v>1026</v>
      </c>
      <c r="P59" t="s">
        <v>1026</v>
      </c>
      <c r="Q59" t="s">
        <v>1027</v>
      </c>
      <c r="R59" t="s">
        <v>1048</v>
      </c>
      <c r="S59">
        <f>VLOOKUP(ACCOUNTEXSEG,Sheet6!$A$2:$C$4000,3,TRUE)</f>
        <v>-19785.63</v>
      </c>
      <c r="T59">
        <f>IF(ACCTTYPE="I",0,OPENBALN)</f>
        <v>-20734.849999999999</v>
      </c>
      <c r="U59">
        <v>-51.8</v>
      </c>
      <c r="V59">
        <v>-46.79</v>
      </c>
      <c r="W59">
        <v>-51.8</v>
      </c>
      <c r="X59">
        <v>-50.13</v>
      </c>
      <c r="Y59" s="179">
        <v>-51.8</v>
      </c>
      <c r="Z59">
        <v>-50.13</v>
      </c>
      <c r="AA59">
        <v>-51.8</v>
      </c>
      <c r="AB59">
        <v>-51.8</v>
      </c>
      <c r="AC59">
        <v>-50.13</v>
      </c>
      <c r="AD59">
        <v>-51.8</v>
      </c>
      <c r="AE59">
        <v>-50.13</v>
      </c>
      <c r="AF59">
        <v>-51.8</v>
      </c>
      <c r="AG59">
        <v>-51.8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 s="179">
        <v>-121.46</v>
      </c>
      <c r="AV59">
        <v>-109.71</v>
      </c>
      <c r="AW59">
        <v>-121.46</v>
      </c>
      <c r="AX59">
        <v>-117.54</v>
      </c>
      <c r="AY59">
        <v>-121.46</v>
      </c>
      <c r="AZ59">
        <v>-50.13</v>
      </c>
      <c r="BA59">
        <v>-51.8</v>
      </c>
      <c r="BB59">
        <v>-51.8</v>
      </c>
      <c r="BC59">
        <v>-50.13</v>
      </c>
      <c r="BD59">
        <v>-51.8</v>
      </c>
      <c r="BE59">
        <v>-50.13</v>
      </c>
      <c r="BF59">
        <v>-51.8</v>
      </c>
      <c r="BG59">
        <v>-51.8</v>
      </c>
      <c r="BH59">
        <v>-2553.4237499999999</v>
      </c>
      <c r="BI59">
        <v>-2383.0887499999999</v>
      </c>
      <c r="BJ59">
        <v>-2204.3274999999999</v>
      </c>
      <c r="BK59">
        <v>-1709.8575000000001</v>
      </c>
      <c r="BL59">
        <v>0</v>
      </c>
      <c r="BM59" t="s">
        <v>1029</v>
      </c>
      <c r="BN59">
        <v>20190701</v>
      </c>
      <c r="BO59">
        <v>-21344.76</v>
      </c>
      <c r="BP59" t="s">
        <v>239</v>
      </c>
      <c r="BQ59">
        <v>-20734.849999999999</v>
      </c>
      <c r="BR59">
        <v>2020</v>
      </c>
      <c r="BS59" t="s">
        <v>360</v>
      </c>
      <c r="BT59">
        <v>-21344.76</v>
      </c>
    </row>
    <row r="60" spans="1:72" x14ac:dyDescent="0.2">
      <c r="A60" t="s">
        <v>627</v>
      </c>
      <c r="B60" t="s">
        <v>1118</v>
      </c>
      <c r="C60" t="s">
        <v>1091</v>
      </c>
      <c r="D60">
        <f>IF(TYPE="R",40,IF(ISNA(INDEX(Categories!D:E,MATCH(GROUPTYPE,Categories!D:D,0),2)),0,INDEX(Categories!D:E,MATCH(GROUPTYPE,Categories!D:D,0),2)))</f>
        <v>24</v>
      </c>
      <c r="E60" t="str">
        <f>IF(TYPE="R","Retained Earnings",IF(ISNA(INDEX(Categories!D:F,MATCH(GLCATCODE,Categories!E:E,0),3)),0,INDEX(Categories!D:F,MATCH(GLCATCODE,Categories!E:E,0),3)))</f>
        <v>Fixed Assets</v>
      </c>
      <c r="F60" t="s">
        <v>239</v>
      </c>
      <c r="G60" t="s">
        <v>913</v>
      </c>
      <c r="H60" t="s">
        <v>1115</v>
      </c>
      <c r="I60" t="s">
        <v>1037</v>
      </c>
      <c r="J60" t="s">
        <v>1026</v>
      </c>
      <c r="K60" t="s">
        <v>1026</v>
      </c>
      <c r="L60" t="s">
        <v>1026</v>
      </c>
      <c r="M60" t="s">
        <v>1026</v>
      </c>
      <c r="N60" t="s">
        <v>1026</v>
      </c>
      <c r="O60" t="s">
        <v>1026</v>
      </c>
      <c r="P60" t="s">
        <v>1026</v>
      </c>
      <c r="Q60" t="s">
        <v>1027</v>
      </c>
      <c r="R60" t="s">
        <v>1048</v>
      </c>
      <c r="S60">
        <f>VLOOKUP(ACCOUNTEXSEG,Sheet6!$A$2:$C$4000,3,TRUE)</f>
        <v>-6690.72</v>
      </c>
      <c r="T60">
        <f>IF(ACCTTYPE="I",0,OPENBALN)</f>
        <v>-8051.32</v>
      </c>
      <c r="U60">
        <v>-116.41</v>
      </c>
      <c r="V60">
        <v>-105.15</v>
      </c>
      <c r="W60">
        <v>-116.41</v>
      </c>
      <c r="X60">
        <v>-112.66</v>
      </c>
      <c r="Y60" s="179">
        <v>-116.41</v>
      </c>
      <c r="Z60">
        <v>-112.66</v>
      </c>
      <c r="AA60">
        <v>-116.41</v>
      </c>
      <c r="AB60">
        <v>-116.41</v>
      </c>
      <c r="AC60">
        <v>-112.66</v>
      </c>
      <c r="AD60">
        <v>-116.41</v>
      </c>
      <c r="AE60">
        <v>-112.66</v>
      </c>
      <c r="AF60">
        <v>-116.41</v>
      </c>
      <c r="AG60">
        <v>-116.41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 s="179">
        <v>-114.69</v>
      </c>
      <c r="AV60">
        <v>-103.59</v>
      </c>
      <c r="AW60">
        <v>-114.69</v>
      </c>
      <c r="AX60">
        <v>-110.99</v>
      </c>
      <c r="AY60">
        <v>-114.69</v>
      </c>
      <c r="AZ60">
        <v>-110.99</v>
      </c>
      <c r="BA60">
        <v>-116.41</v>
      </c>
      <c r="BB60">
        <v>-116.41</v>
      </c>
      <c r="BC60">
        <v>-112.66</v>
      </c>
      <c r="BD60">
        <v>-116.41</v>
      </c>
      <c r="BE60">
        <v>-112.66</v>
      </c>
      <c r="BF60">
        <v>-116.41</v>
      </c>
      <c r="BG60">
        <v>-116.41</v>
      </c>
      <c r="BH60">
        <v>-920.04499999999996</v>
      </c>
      <c r="BI60">
        <v>-751.24749999999995</v>
      </c>
      <c r="BJ60">
        <v>-593.29499999999996</v>
      </c>
      <c r="BK60">
        <v>-435.34249999999997</v>
      </c>
      <c r="BL60">
        <v>0</v>
      </c>
      <c r="BM60" t="s">
        <v>1029</v>
      </c>
      <c r="BN60">
        <v>20190701</v>
      </c>
      <c r="BO60">
        <v>-9421.98</v>
      </c>
      <c r="BP60" t="s">
        <v>239</v>
      </c>
      <c r="BQ60">
        <v>-8051.32</v>
      </c>
      <c r="BR60">
        <v>2020</v>
      </c>
      <c r="BS60" t="s">
        <v>360</v>
      </c>
      <c r="BT60">
        <v>-9421.98</v>
      </c>
    </row>
    <row r="61" spans="1:72" x14ac:dyDescent="0.2">
      <c r="A61" t="s">
        <v>629</v>
      </c>
      <c r="B61" t="s">
        <v>1119</v>
      </c>
      <c r="C61" t="s">
        <v>1120</v>
      </c>
      <c r="D61">
        <f>IF(TYPE="R",40,IF(ISNA(INDEX(Categories!D:E,MATCH(GROUPTYPE,Categories!D:D,0),2)),0,INDEX(Categories!D:E,MATCH(GROUPTYPE,Categories!D:D,0),2)))</f>
        <v>26</v>
      </c>
      <c r="E61" t="str">
        <f>IF(TYPE="R","Retained Earnings",IF(ISNA(INDEX(Categories!D:F,MATCH(GLCATCODE,Categories!E:E,0),3)),0,INDEX(Categories!D:F,MATCH(GLCATCODE,Categories!E:E,0),3)))</f>
        <v>Other Assets</v>
      </c>
      <c r="F61" t="s">
        <v>239</v>
      </c>
      <c r="G61" t="s">
        <v>924</v>
      </c>
      <c r="H61" t="s">
        <v>1121</v>
      </c>
      <c r="I61" t="s">
        <v>1122</v>
      </c>
      <c r="J61" t="s">
        <v>1026</v>
      </c>
      <c r="K61" t="s">
        <v>1026</v>
      </c>
      <c r="L61" t="s">
        <v>1026</v>
      </c>
      <c r="M61" t="s">
        <v>1026</v>
      </c>
      <c r="N61" t="s">
        <v>1026</v>
      </c>
      <c r="O61" t="s">
        <v>1026</v>
      </c>
      <c r="P61" t="s">
        <v>1026</v>
      </c>
      <c r="Q61" t="s">
        <v>1027</v>
      </c>
      <c r="R61" t="s">
        <v>1048</v>
      </c>
      <c r="S61">
        <f>VLOOKUP(ACCOUNTEXSEG,Sheet6!$A$2:$C$4000,3,TRUE)</f>
        <v>1364968.47</v>
      </c>
      <c r="T61">
        <f>IF(ACCTTYPE="I",0,OPENBALN)</f>
        <v>2244065.25</v>
      </c>
      <c r="U61">
        <v>0</v>
      </c>
      <c r="V61">
        <v>0</v>
      </c>
      <c r="W61">
        <v>0</v>
      </c>
      <c r="X61">
        <v>0</v>
      </c>
      <c r="Y61" s="179">
        <v>0</v>
      </c>
      <c r="Z61">
        <v>-2244065.25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 s="179">
        <v>0</v>
      </c>
      <c r="AV61">
        <v>0</v>
      </c>
      <c r="AW61">
        <v>0</v>
      </c>
      <c r="AX61">
        <v>-110000</v>
      </c>
      <c r="AY61">
        <v>0</v>
      </c>
      <c r="AZ61">
        <v>985033.09</v>
      </c>
      <c r="BA61">
        <v>0</v>
      </c>
      <c r="BB61">
        <v>-2365</v>
      </c>
      <c r="BC61">
        <v>0</v>
      </c>
      <c r="BD61">
        <v>0</v>
      </c>
      <c r="BE61">
        <v>6428.69</v>
      </c>
      <c r="BF61">
        <v>0</v>
      </c>
      <c r="BG61">
        <v>0</v>
      </c>
      <c r="BH61">
        <v>280000.19500000001</v>
      </c>
      <c r="BI61">
        <v>170621.05875</v>
      </c>
      <c r="BJ61">
        <v>539328.98124999995</v>
      </c>
      <c r="BK61">
        <v>460498.19624999998</v>
      </c>
      <c r="BL61">
        <v>0</v>
      </c>
      <c r="BM61" t="s">
        <v>1029</v>
      </c>
      <c r="BN61">
        <v>20190701</v>
      </c>
      <c r="BO61">
        <v>0</v>
      </c>
      <c r="BP61" t="s">
        <v>239</v>
      </c>
      <c r="BQ61">
        <v>2244065.25</v>
      </c>
      <c r="BR61">
        <v>2020</v>
      </c>
      <c r="BS61" t="s">
        <v>361</v>
      </c>
      <c r="BT61">
        <v>0</v>
      </c>
    </row>
    <row r="62" spans="1:72" x14ac:dyDescent="0.2">
      <c r="A62" t="s">
        <v>720</v>
      </c>
      <c r="B62" t="s">
        <v>1123</v>
      </c>
      <c r="C62" t="s">
        <v>1120</v>
      </c>
      <c r="D62">
        <f>IF(TYPE="R",40,IF(ISNA(INDEX(Categories!D:E,MATCH(GROUPTYPE,Categories!D:D,0),2)),0,INDEX(Categories!D:E,MATCH(GROUPTYPE,Categories!D:D,0),2)))</f>
        <v>26</v>
      </c>
      <c r="E62" t="str">
        <f>IF(TYPE="R","Retained Earnings",IF(ISNA(INDEX(Categories!D:F,MATCH(GLCATCODE,Categories!E:E,0),3)),0,INDEX(Categories!D:F,MATCH(GLCATCODE,Categories!E:E,0),3)))</f>
        <v>Other Assets</v>
      </c>
      <c r="F62" t="s">
        <v>239</v>
      </c>
      <c r="G62" t="s">
        <v>927</v>
      </c>
      <c r="H62" t="s">
        <v>1121</v>
      </c>
      <c r="I62" t="s">
        <v>1124</v>
      </c>
      <c r="J62" t="s">
        <v>1026</v>
      </c>
      <c r="K62" t="s">
        <v>1026</v>
      </c>
      <c r="L62" t="s">
        <v>1026</v>
      </c>
      <c r="M62" t="s">
        <v>1026</v>
      </c>
      <c r="N62" t="s">
        <v>1026</v>
      </c>
      <c r="O62" t="s">
        <v>1026</v>
      </c>
      <c r="P62" t="s">
        <v>1026</v>
      </c>
      <c r="Q62" t="s">
        <v>1027</v>
      </c>
      <c r="R62" t="s">
        <v>1048</v>
      </c>
      <c r="S62">
        <f>VLOOKUP(ACCOUNTEXSEG,Sheet6!$A$2:$C$4000,3,TRUE)</f>
        <v>0</v>
      </c>
      <c r="T62">
        <f>IF(ACCTTYPE="I",0,OPENBALN)</f>
        <v>8482.27</v>
      </c>
      <c r="U62">
        <v>0</v>
      </c>
      <c r="V62">
        <v>0</v>
      </c>
      <c r="W62">
        <v>0</v>
      </c>
      <c r="X62">
        <v>0</v>
      </c>
      <c r="Y62" s="179">
        <v>0</v>
      </c>
      <c r="Z62">
        <v>-8482.27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 s="179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2365</v>
      </c>
      <c r="BB62">
        <v>0</v>
      </c>
      <c r="BC62">
        <v>0</v>
      </c>
      <c r="BD62">
        <v>0</v>
      </c>
      <c r="BE62">
        <v>0</v>
      </c>
      <c r="BF62">
        <v>6117.27</v>
      </c>
      <c r="BG62">
        <v>6117.27</v>
      </c>
      <c r="BH62">
        <v>0</v>
      </c>
      <c r="BI62">
        <v>0</v>
      </c>
      <c r="BJ62">
        <v>0</v>
      </c>
      <c r="BK62">
        <v>0</v>
      </c>
      <c r="BL62">
        <v>0</v>
      </c>
      <c r="BM62" t="s">
        <v>1029</v>
      </c>
      <c r="BN62">
        <v>20190701</v>
      </c>
      <c r="BO62">
        <v>0</v>
      </c>
      <c r="BP62" t="s">
        <v>239</v>
      </c>
      <c r="BQ62">
        <v>8482.27</v>
      </c>
      <c r="BR62">
        <v>2020</v>
      </c>
      <c r="BS62" t="s">
        <v>361</v>
      </c>
      <c r="BT62">
        <v>0</v>
      </c>
    </row>
    <row r="63" spans="1:72" x14ac:dyDescent="0.2">
      <c r="A63" t="s">
        <v>635</v>
      </c>
      <c r="B63" t="s">
        <v>1125</v>
      </c>
      <c r="C63" t="s">
        <v>1126</v>
      </c>
      <c r="D63">
        <f>IF(TYPE="R",40,IF(ISNA(INDEX(Categories!D:E,MATCH(GROUPTYPE,Categories!D:D,0),2)),0,INDEX(Categories!D:E,MATCH(GROUPTYPE,Categories!D:D,0),2)))</f>
        <v>28</v>
      </c>
      <c r="E63" t="str">
        <f>IF(TYPE="R","Retained Earnings",IF(ISNA(INDEX(Categories!D:F,MATCH(GLCATCODE,Categories!E:E,0),3)),0,INDEX(Categories!D:F,MATCH(GLCATCODE,Categories!E:E,0),3)))</f>
        <v>Current Liabilities</v>
      </c>
      <c r="F63" t="s">
        <v>239</v>
      </c>
      <c r="G63" t="s">
        <v>976</v>
      </c>
      <c r="H63" t="s">
        <v>1127</v>
      </c>
      <c r="I63" t="s">
        <v>1081</v>
      </c>
      <c r="J63" t="s">
        <v>1026</v>
      </c>
      <c r="K63" t="s">
        <v>1026</v>
      </c>
      <c r="L63" t="s">
        <v>1026</v>
      </c>
      <c r="M63" t="s">
        <v>1026</v>
      </c>
      <c r="N63" t="s">
        <v>1026</v>
      </c>
      <c r="O63" t="s">
        <v>1026</v>
      </c>
      <c r="P63" t="s">
        <v>1026</v>
      </c>
      <c r="Q63" t="s">
        <v>1027</v>
      </c>
      <c r="R63" t="s">
        <v>1028</v>
      </c>
      <c r="S63">
        <f>VLOOKUP(ACCOUNTEXSEG,Sheet6!$A$2:$C$4000,3,TRUE)</f>
        <v>0</v>
      </c>
      <c r="T63">
        <f>IF(ACCTTYPE="I",0,OPENBALN)</f>
        <v>0</v>
      </c>
      <c r="U63">
        <v>0</v>
      </c>
      <c r="V63">
        <v>0</v>
      </c>
      <c r="W63">
        <v>-9316</v>
      </c>
      <c r="X63">
        <v>9316</v>
      </c>
      <c r="Y63" s="179">
        <v>0</v>
      </c>
      <c r="Z63">
        <v>0</v>
      </c>
      <c r="AA63">
        <v>0</v>
      </c>
      <c r="AB63">
        <v>-7718.7</v>
      </c>
      <c r="AC63">
        <v>7718.7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 s="179">
        <v>0</v>
      </c>
      <c r="AV63">
        <v>-8800</v>
      </c>
      <c r="AW63">
        <v>8800</v>
      </c>
      <c r="AX63">
        <v>0</v>
      </c>
      <c r="AY63">
        <v>-11151.36</v>
      </c>
      <c r="AZ63">
        <v>-46301.42</v>
      </c>
      <c r="BA63">
        <v>13218.15</v>
      </c>
      <c r="BB63">
        <v>33083.269999999997</v>
      </c>
      <c r="BC63">
        <v>-30619.7</v>
      </c>
      <c r="BD63">
        <v>30619.7</v>
      </c>
      <c r="BE63">
        <v>0</v>
      </c>
      <c r="BF63">
        <v>11151.36</v>
      </c>
      <c r="BG63">
        <v>11151.36</v>
      </c>
      <c r="BH63">
        <v>-7181.5974999999999</v>
      </c>
      <c r="BI63">
        <v>0</v>
      </c>
      <c r="BJ63">
        <v>0</v>
      </c>
      <c r="BK63">
        <v>0</v>
      </c>
      <c r="BL63">
        <v>0</v>
      </c>
      <c r="BM63" t="s">
        <v>1029</v>
      </c>
      <c r="BN63">
        <v>20190701</v>
      </c>
      <c r="BO63">
        <v>0</v>
      </c>
      <c r="BP63" t="s">
        <v>239</v>
      </c>
      <c r="BQ63">
        <v>0</v>
      </c>
      <c r="BR63">
        <v>2020</v>
      </c>
      <c r="BS63" t="s">
        <v>363</v>
      </c>
      <c r="BT63">
        <v>0</v>
      </c>
    </row>
    <row r="64" spans="1:72" x14ac:dyDescent="0.2">
      <c r="A64" t="s">
        <v>636</v>
      </c>
      <c r="B64" t="s">
        <v>1128</v>
      </c>
      <c r="C64" t="s">
        <v>1129</v>
      </c>
      <c r="D64">
        <f>IF(TYPE="R",40,IF(ISNA(INDEX(Categories!D:E,MATCH(GROUPTYPE,Categories!D:D,0),2)),0,INDEX(Categories!D:E,MATCH(GROUPTYPE,Categories!D:D,0),2)))</f>
        <v>28</v>
      </c>
      <c r="E64" t="str">
        <f>IF(TYPE="R","Retained Earnings",IF(ISNA(INDEX(Categories!D:F,MATCH(GLCATCODE,Categories!E:E,0),3)),0,INDEX(Categories!D:F,MATCH(GLCATCODE,Categories!E:E,0),3)))</f>
        <v>Current Liabilities</v>
      </c>
      <c r="F64" t="s">
        <v>239</v>
      </c>
      <c r="G64" t="s">
        <v>978</v>
      </c>
      <c r="H64" t="s">
        <v>1130</v>
      </c>
      <c r="I64" t="s">
        <v>1081</v>
      </c>
      <c r="J64" t="s">
        <v>1026</v>
      </c>
      <c r="K64" t="s">
        <v>1026</v>
      </c>
      <c r="L64" t="s">
        <v>1026</v>
      </c>
      <c r="M64" t="s">
        <v>1026</v>
      </c>
      <c r="N64" t="s">
        <v>1026</v>
      </c>
      <c r="O64" t="s">
        <v>1026</v>
      </c>
      <c r="P64" t="s">
        <v>1026</v>
      </c>
      <c r="Q64" t="s">
        <v>1027</v>
      </c>
      <c r="R64" t="s">
        <v>1028</v>
      </c>
      <c r="S64">
        <f>VLOOKUP(ACCOUNTEXSEG,Sheet6!$A$2:$C$4000,3,TRUE)</f>
        <v>19587.63</v>
      </c>
      <c r="T64">
        <f>IF(ACCTTYPE="I",0,OPENBALN)</f>
        <v>61218.97</v>
      </c>
      <c r="U64">
        <v>0</v>
      </c>
      <c r="V64">
        <v>0</v>
      </c>
      <c r="W64">
        <v>2538.91</v>
      </c>
      <c r="X64">
        <v>3192.73</v>
      </c>
      <c r="Y64" s="179">
        <v>81.819999999999993</v>
      </c>
      <c r="Z64">
        <v>0</v>
      </c>
      <c r="AA64">
        <v>0</v>
      </c>
      <c r="AB64">
        <v>701.7</v>
      </c>
      <c r="AC64">
        <v>1748.3</v>
      </c>
      <c r="AD64">
        <v>59</v>
      </c>
      <c r="AE64">
        <v>1040.93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 s="179">
        <v>1000</v>
      </c>
      <c r="AV64">
        <v>800</v>
      </c>
      <c r="AW64">
        <v>440.95</v>
      </c>
      <c r="AX64">
        <v>0</v>
      </c>
      <c r="AY64">
        <v>1013.76</v>
      </c>
      <c r="AZ64">
        <v>8997.81</v>
      </c>
      <c r="BA64">
        <v>8337.1</v>
      </c>
      <c r="BB64">
        <v>1457.92</v>
      </c>
      <c r="BC64">
        <v>14554.64</v>
      </c>
      <c r="BD64">
        <v>4391.97</v>
      </c>
      <c r="BE64">
        <v>0</v>
      </c>
      <c r="BF64">
        <v>637.19000000000005</v>
      </c>
      <c r="BG64">
        <v>637.19000000000005</v>
      </c>
      <c r="BH64">
        <v>3980.0187500000002</v>
      </c>
      <c r="BI64">
        <v>1459.08</v>
      </c>
      <c r="BJ64">
        <v>364.36</v>
      </c>
      <c r="BK64">
        <v>8385.6625000000004</v>
      </c>
      <c r="BL64">
        <v>0</v>
      </c>
      <c r="BM64" t="s">
        <v>1029</v>
      </c>
      <c r="BN64">
        <v>20190701</v>
      </c>
      <c r="BO64">
        <v>70582.36</v>
      </c>
      <c r="BP64" t="s">
        <v>239</v>
      </c>
      <c r="BQ64">
        <v>61218.97</v>
      </c>
      <c r="BR64">
        <v>2020</v>
      </c>
      <c r="BS64" t="s">
        <v>364</v>
      </c>
      <c r="BT64">
        <v>70582.36</v>
      </c>
    </row>
    <row r="65" spans="1:72" x14ac:dyDescent="0.2">
      <c r="A65" t="s">
        <v>637</v>
      </c>
      <c r="B65" t="s">
        <v>1131</v>
      </c>
      <c r="C65" t="s">
        <v>1129</v>
      </c>
      <c r="D65">
        <f>IF(TYPE="R",40,IF(ISNA(INDEX(Categories!D:E,MATCH(GROUPTYPE,Categories!D:D,0),2)),0,INDEX(Categories!D:E,MATCH(GROUPTYPE,Categories!D:D,0),2)))</f>
        <v>28</v>
      </c>
      <c r="E65" t="str">
        <f>IF(TYPE="R","Retained Earnings",IF(ISNA(INDEX(Categories!D:F,MATCH(GLCATCODE,Categories!E:E,0),3)),0,INDEX(Categories!D:F,MATCH(GLCATCODE,Categories!E:E,0),3)))</f>
        <v>Current Liabilities</v>
      </c>
      <c r="F65" t="s">
        <v>239</v>
      </c>
      <c r="G65" t="s">
        <v>979</v>
      </c>
      <c r="H65" t="s">
        <v>1132</v>
      </c>
      <c r="I65" t="s">
        <v>1081</v>
      </c>
      <c r="J65" t="s">
        <v>1026</v>
      </c>
      <c r="K65" t="s">
        <v>1026</v>
      </c>
      <c r="L65" t="s">
        <v>1026</v>
      </c>
      <c r="M65" t="s">
        <v>1026</v>
      </c>
      <c r="N65" t="s">
        <v>1026</v>
      </c>
      <c r="O65" t="s">
        <v>1026</v>
      </c>
      <c r="P65" t="s">
        <v>1026</v>
      </c>
      <c r="Q65" t="s">
        <v>1027</v>
      </c>
      <c r="R65" t="s">
        <v>1028</v>
      </c>
      <c r="S65">
        <f>VLOOKUP(ACCOUNTEXSEG,Sheet6!$A$2:$C$4000,3,TRUE)</f>
        <v>-21.36</v>
      </c>
      <c r="T65">
        <f>IF(ACCTTYPE="I",0,OPENBALN)</f>
        <v>-257.86</v>
      </c>
      <c r="U65">
        <v>0</v>
      </c>
      <c r="V65">
        <v>0</v>
      </c>
      <c r="W65">
        <v>0</v>
      </c>
      <c r="X65">
        <v>0</v>
      </c>
      <c r="Y65" s="179">
        <v>0</v>
      </c>
      <c r="Z65">
        <v>0</v>
      </c>
      <c r="AA65">
        <v>-1692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 s="179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-236.5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-2.67</v>
      </c>
      <c r="BI65">
        <v>-2.67</v>
      </c>
      <c r="BJ65">
        <v>-2.67</v>
      </c>
      <c r="BK65">
        <v>0</v>
      </c>
      <c r="BL65">
        <v>0</v>
      </c>
      <c r="BM65" t="s">
        <v>1029</v>
      </c>
      <c r="BN65">
        <v>20190701</v>
      </c>
      <c r="BO65">
        <v>-1949.86</v>
      </c>
      <c r="BP65" t="s">
        <v>239</v>
      </c>
      <c r="BQ65">
        <v>-257.86</v>
      </c>
      <c r="BR65">
        <v>2020</v>
      </c>
      <c r="BS65" t="s">
        <v>364</v>
      </c>
      <c r="BT65">
        <v>-1949.86</v>
      </c>
    </row>
    <row r="66" spans="1:72" x14ac:dyDescent="0.2">
      <c r="A66" t="s">
        <v>507</v>
      </c>
      <c r="B66" t="s">
        <v>1133</v>
      </c>
      <c r="C66" t="s">
        <v>1134</v>
      </c>
      <c r="D66">
        <f>IF(TYPE="R",40,IF(ISNA(INDEX(Categories!D:E,MATCH(GROUPTYPE,Categories!D:D,0),2)),0,INDEX(Categories!D:E,MATCH(GROUPTYPE,Categories!D:D,0),2)))</f>
        <v>28</v>
      </c>
      <c r="E66" t="str">
        <f>IF(TYPE="R","Retained Earnings",IF(ISNA(INDEX(Categories!D:F,MATCH(GLCATCODE,Categories!E:E,0),3)),0,INDEX(Categories!D:F,MATCH(GLCATCODE,Categories!E:E,0),3)))</f>
        <v>Current Liabilities</v>
      </c>
      <c r="F66" t="s">
        <v>239</v>
      </c>
      <c r="G66" t="s">
        <v>982</v>
      </c>
      <c r="H66" t="s">
        <v>1135</v>
      </c>
      <c r="I66" t="s">
        <v>1136</v>
      </c>
      <c r="J66" t="s">
        <v>1026</v>
      </c>
      <c r="K66" t="s">
        <v>1026</v>
      </c>
      <c r="L66" t="s">
        <v>1026</v>
      </c>
      <c r="M66" t="s">
        <v>1026</v>
      </c>
      <c r="N66" t="s">
        <v>1026</v>
      </c>
      <c r="O66" t="s">
        <v>1026</v>
      </c>
      <c r="P66" t="s">
        <v>1026</v>
      </c>
      <c r="Q66" t="s">
        <v>1027</v>
      </c>
      <c r="R66" t="s">
        <v>1028</v>
      </c>
      <c r="S66">
        <f>VLOOKUP(ACCOUNTEXSEG,Sheet6!$A$2:$C$4000,3,TRUE)</f>
        <v>0</v>
      </c>
      <c r="T66">
        <f>IF(ACCTTYPE="I",0,OPENBALN)</f>
        <v>0</v>
      </c>
      <c r="U66">
        <v>0</v>
      </c>
      <c r="V66">
        <v>0</v>
      </c>
      <c r="W66">
        <v>0</v>
      </c>
      <c r="X66">
        <v>0</v>
      </c>
      <c r="Y66" s="179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 s="179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-232420.3475</v>
      </c>
      <c r="BK66">
        <v>-232420.3475</v>
      </c>
      <c r="BL66">
        <v>0</v>
      </c>
      <c r="BM66" t="s">
        <v>1029</v>
      </c>
      <c r="BN66">
        <v>20190701</v>
      </c>
      <c r="BO66">
        <v>0</v>
      </c>
      <c r="BP66" t="s">
        <v>239</v>
      </c>
      <c r="BQ66">
        <v>0</v>
      </c>
      <c r="BR66">
        <v>2020</v>
      </c>
      <c r="BS66" t="s">
        <v>366</v>
      </c>
      <c r="BT66">
        <v>0</v>
      </c>
    </row>
    <row r="67" spans="1:72" x14ac:dyDescent="0.2">
      <c r="A67" t="s">
        <v>548</v>
      </c>
      <c r="B67" t="s">
        <v>1137</v>
      </c>
      <c r="C67" t="s">
        <v>1134</v>
      </c>
      <c r="D67">
        <f>IF(TYPE="R",40,IF(ISNA(INDEX(Categories!D:E,MATCH(GROUPTYPE,Categories!D:D,0),2)),0,INDEX(Categories!D:E,MATCH(GROUPTYPE,Categories!D:D,0),2)))</f>
        <v>28</v>
      </c>
      <c r="E67" t="str">
        <f>IF(TYPE="R","Retained Earnings",IF(ISNA(INDEX(Categories!D:F,MATCH(GLCATCODE,Categories!E:E,0),3)),0,INDEX(Categories!D:F,MATCH(GLCATCODE,Categories!E:E,0),3)))</f>
        <v>Current Liabilities</v>
      </c>
      <c r="F67" t="s">
        <v>239</v>
      </c>
      <c r="G67" t="s">
        <v>985</v>
      </c>
      <c r="H67" t="s">
        <v>1135</v>
      </c>
      <c r="I67" t="s">
        <v>1138</v>
      </c>
      <c r="J67" t="s">
        <v>1026</v>
      </c>
      <c r="K67" t="s">
        <v>1026</v>
      </c>
      <c r="L67" t="s">
        <v>1026</v>
      </c>
      <c r="M67" t="s">
        <v>1026</v>
      </c>
      <c r="N67" t="s">
        <v>1026</v>
      </c>
      <c r="O67" t="s">
        <v>1026</v>
      </c>
      <c r="P67" t="s">
        <v>1026</v>
      </c>
      <c r="Q67" t="s">
        <v>1027</v>
      </c>
      <c r="R67" t="s">
        <v>1028</v>
      </c>
      <c r="S67">
        <f>VLOOKUP(ACCOUNTEXSEG,Sheet6!$A$2:$C$4000,3,TRUE)</f>
        <v>0</v>
      </c>
      <c r="T67">
        <f>IF(ACCTTYPE="I",0,OPENBALN)</f>
        <v>0</v>
      </c>
      <c r="U67">
        <v>0</v>
      </c>
      <c r="V67">
        <v>0</v>
      </c>
      <c r="W67">
        <v>0</v>
      </c>
      <c r="X67">
        <v>0</v>
      </c>
      <c r="Y67" s="179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 s="179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-660285.04125000001</v>
      </c>
      <c r="BK67">
        <v>-660285.04125000001</v>
      </c>
      <c r="BL67">
        <v>0</v>
      </c>
      <c r="BM67" t="s">
        <v>1029</v>
      </c>
      <c r="BN67">
        <v>20190701</v>
      </c>
      <c r="BO67">
        <v>0</v>
      </c>
      <c r="BP67" t="s">
        <v>239</v>
      </c>
      <c r="BQ67">
        <v>0</v>
      </c>
      <c r="BR67">
        <v>2020</v>
      </c>
      <c r="BS67" t="s">
        <v>366</v>
      </c>
      <c r="BT67">
        <v>0</v>
      </c>
    </row>
    <row r="68" spans="1:72" x14ac:dyDescent="0.2">
      <c r="A68" t="s">
        <v>639</v>
      </c>
      <c r="B68" t="s">
        <v>1139</v>
      </c>
      <c r="C68" t="s">
        <v>1140</v>
      </c>
      <c r="D68">
        <f>IF(TYPE="R",40,IF(ISNA(INDEX(Categories!D:E,MATCH(GROUPTYPE,Categories!D:D,0),2)),0,INDEX(Categories!D:E,MATCH(GROUPTYPE,Categories!D:D,0),2)))</f>
        <v>28</v>
      </c>
      <c r="E68" t="str">
        <f>IF(TYPE="R","Retained Earnings",IF(ISNA(INDEX(Categories!D:F,MATCH(GLCATCODE,Categories!E:E,0),3)),0,INDEX(Categories!D:F,MATCH(GLCATCODE,Categories!E:E,0),3)))</f>
        <v>Current Liabilities</v>
      </c>
      <c r="F68" t="s">
        <v>239</v>
      </c>
      <c r="G68" t="s">
        <v>995</v>
      </c>
      <c r="H68" t="s">
        <v>1141</v>
      </c>
      <c r="I68" t="s">
        <v>1136</v>
      </c>
      <c r="J68" t="s">
        <v>1026</v>
      </c>
      <c r="K68" t="s">
        <v>1026</v>
      </c>
      <c r="L68" t="s">
        <v>1026</v>
      </c>
      <c r="M68" t="s">
        <v>1026</v>
      </c>
      <c r="N68" t="s">
        <v>1026</v>
      </c>
      <c r="O68" t="s">
        <v>1026</v>
      </c>
      <c r="P68" t="s">
        <v>1026</v>
      </c>
      <c r="Q68" t="s">
        <v>1027</v>
      </c>
      <c r="R68" t="s">
        <v>1028</v>
      </c>
      <c r="S68">
        <f>VLOOKUP(ACCOUNTEXSEG,Sheet6!$A$2:$C$4000,3,TRUE)</f>
        <v>0</v>
      </c>
      <c r="T68">
        <f>IF(ACCTTYPE="I",0,OPENBALN)</f>
        <v>0</v>
      </c>
      <c r="U68">
        <v>0</v>
      </c>
      <c r="V68">
        <v>0</v>
      </c>
      <c r="W68">
        <v>0</v>
      </c>
      <c r="X68">
        <v>0</v>
      </c>
      <c r="Y68" s="179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 s="179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-1388637.57375</v>
      </c>
      <c r="BK68">
        <v>-1105217.7375</v>
      </c>
      <c r="BL68">
        <v>0</v>
      </c>
      <c r="BM68" t="s">
        <v>1029</v>
      </c>
      <c r="BN68">
        <v>20190701</v>
      </c>
      <c r="BO68">
        <v>0</v>
      </c>
      <c r="BP68" t="s">
        <v>239</v>
      </c>
      <c r="BQ68">
        <v>0</v>
      </c>
      <c r="BR68">
        <v>2020</v>
      </c>
      <c r="BS68" t="s">
        <v>367</v>
      </c>
      <c r="BT68">
        <v>0</v>
      </c>
    </row>
    <row r="69" spans="1:72" x14ac:dyDescent="0.2">
      <c r="A69" t="s">
        <v>640</v>
      </c>
      <c r="B69" t="s">
        <v>1142</v>
      </c>
      <c r="C69" t="s">
        <v>1140</v>
      </c>
      <c r="D69">
        <f>IF(TYPE="R",40,IF(ISNA(INDEX(Categories!D:E,MATCH(GROUPTYPE,Categories!D:D,0),2)),0,INDEX(Categories!D:E,MATCH(GROUPTYPE,Categories!D:D,0),2)))</f>
        <v>28</v>
      </c>
      <c r="E69" t="str">
        <f>IF(TYPE="R","Retained Earnings",IF(ISNA(INDEX(Categories!D:F,MATCH(GLCATCODE,Categories!E:E,0),3)),0,INDEX(Categories!D:F,MATCH(GLCATCODE,Categories!E:E,0),3)))</f>
        <v>Current Liabilities</v>
      </c>
      <c r="F69" t="s">
        <v>239</v>
      </c>
      <c r="G69" t="s">
        <v>998</v>
      </c>
      <c r="H69" t="s">
        <v>1141</v>
      </c>
      <c r="I69" t="s">
        <v>1138</v>
      </c>
      <c r="J69" t="s">
        <v>1026</v>
      </c>
      <c r="K69" t="s">
        <v>1026</v>
      </c>
      <c r="L69" t="s">
        <v>1026</v>
      </c>
      <c r="M69" t="s">
        <v>1026</v>
      </c>
      <c r="N69" t="s">
        <v>1026</v>
      </c>
      <c r="O69" t="s">
        <v>1026</v>
      </c>
      <c r="P69" t="s">
        <v>1026</v>
      </c>
      <c r="Q69" t="s">
        <v>1027</v>
      </c>
      <c r="R69" t="s">
        <v>1028</v>
      </c>
      <c r="S69">
        <f>VLOOKUP(ACCOUNTEXSEG,Sheet6!$A$2:$C$4000,3,TRUE)</f>
        <v>-18161537.760000002</v>
      </c>
      <c r="T69">
        <f>IF(ACCTTYPE="I",0,OPENBALN)</f>
        <v>-21106373.09</v>
      </c>
      <c r="U69">
        <v>0</v>
      </c>
      <c r="V69">
        <v>0</v>
      </c>
      <c r="W69">
        <v>0</v>
      </c>
      <c r="X69">
        <v>0</v>
      </c>
      <c r="Y69" s="179">
        <v>0</v>
      </c>
      <c r="Z69">
        <v>1089356.06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 s="179">
        <v>0</v>
      </c>
      <c r="AV69">
        <v>0</v>
      </c>
      <c r="AW69">
        <v>0</v>
      </c>
      <c r="AX69">
        <v>-55108.92</v>
      </c>
      <c r="AY69">
        <v>-1879251.6</v>
      </c>
      <c r="AZ69">
        <v>-919173.39</v>
      </c>
      <c r="BA69">
        <v>-91301.42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-2626883.9587500002</v>
      </c>
      <c r="BI69">
        <v>-2270140.1749999998</v>
      </c>
      <c r="BJ69">
        <v>-171257.15375</v>
      </c>
      <c r="BK69">
        <v>-153037.94500000001</v>
      </c>
      <c r="BL69">
        <v>0</v>
      </c>
      <c r="BM69" t="s">
        <v>1029</v>
      </c>
      <c r="BN69">
        <v>20190701</v>
      </c>
      <c r="BO69">
        <v>-20017017.030000001</v>
      </c>
      <c r="BP69" t="s">
        <v>239</v>
      </c>
      <c r="BQ69">
        <v>-21106373.09</v>
      </c>
      <c r="BR69">
        <v>2020</v>
      </c>
      <c r="BS69" t="s">
        <v>367</v>
      </c>
      <c r="BT69">
        <v>-20017017.030000001</v>
      </c>
    </row>
    <row r="70" spans="1:72" x14ac:dyDescent="0.2">
      <c r="A70" t="s">
        <v>641</v>
      </c>
      <c r="B70" t="s">
        <v>1119</v>
      </c>
      <c r="C70" t="s">
        <v>1140</v>
      </c>
      <c r="D70">
        <f>IF(TYPE="R",40,IF(ISNA(INDEX(Categories!D:E,MATCH(GROUPTYPE,Categories!D:D,0),2)),0,INDEX(Categories!D:E,MATCH(GROUPTYPE,Categories!D:D,0),2)))</f>
        <v>28</v>
      </c>
      <c r="E70" t="str">
        <f>IF(TYPE="R","Retained Earnings",IF(ISNA(INDEX(Categories!D:F,MATCH(GLCATCODE,Categories!E:E,0),3)),0,INDEX(Categories!D:F,MATCH(GLCATCODE,Categories!E:E,0),3)))</f>
        <v>Current Liabilities</v>
      </c>
      <c r="F70" t="s">
        <v>239</v>
      </c>
      <c r="G70" t="s">
        <v>999</v>
      </c>
      <c r="H70" t="s">
        <v>1141</v>
      </c>
      <c r="I70" t="s">
        <v>1122</v>
      </c>
      <c r="J70" t="s">
        <v>1026</v>
      </c>
      <c r="K70" t="s">
        <v>1026</v>
      </c>
      <c r="L70" t="s">
        <v>1026</v>
      </c>
      <c r="M70" t="s">
        <v>1026</v>
      </c>
      <c r="N70" t="s">
        <v>1026</v>
      </c>
      <c r="O70" t="s">
        <v>1026</v>
      </c>
      <c r="P70" t="s">
        <v>1026</v>
      </c>
      <c r="Q70" t="s">
        <v>1027</v>
      </c>
      <c r="R70" t="s">
        <v>1028</v>
      </c>
      <c r="S70">
        <f>VLOOKUP(ACCOUNTEXSEG,Sheet6!$A$2:$C$4000,3,TRUE)</f>
        <v>-90000</v>
      </c>
      <c r="T70">
        <f>IF(ACCTTYPE="I",0,OPENBALN)</f>
        <v>-282000</v>
      </c>
      <c r="U70">
        <v>0</v>
      </c>
      <c r="V70">
        <v>-60000</v>
      </c>
      <c r="W70">
        <v>0</v>
      </c>
      <c r="X70">
        <v>-50000</v>
      </c>
      <c r="Y70" s="179">
        <v>0</v>
      </c>
      <c r="Z70">
        <v>392000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 s="179">
        <v>-10000</v>
      </c>
      <c r="AV70">
        <v>0</v>
      </c>
      <c r="AW70">
        <v>-10000</v>
      </c>
      <c r="AX70">
        <v>109500</v>
      </c>
      <c r="AY70">
        <v>0</v>
      </c>
      <c r="AZ70">
        <v>500</v>
      </c>
      <c r="BA70">
        <v>-10000</v>
      </c>
      <c r="BB70">
        <v>-60000</v>
      </c>
      <c r="BC70">
        <v>-154000</v>
      </c>
      <c r="BD70">
        <v>-50000</v>
      </c>
      <c r="BE70">
        <v>0</v>
      </c>
      <c r="BF70">
        <v>-8000</v>
      </c>
      <c r="BG70">
        <v>-8000</v>
      </c>
      <c r="BH70">
        <v>0</v>
      </c>
      <c r="BI70">
        <v>0</v>
      </c>
      <c r="BJ70">
        <v>0</v>
      </c>
      <c r="BK70">
        <v>0</v>
      </c>
      <c r="BL70">
        <v>0</v>
      </c>
      <c r="BM70" t="s">
        <v>1029</v>
      </c>
      <c r="BN70">
        <v>20190701</v>
      </c>
      <c r="BO70">
        <v>0</v>
      </c>
      <c r="BP70" t="s">
        <v>239</v>
      </c>
      <c r="BQ70">
        <v>-282000</v>
      </c>
      <c r="BR70">
        <v>2020</v>
      </c>
      <c r="BS70" t="s">
        <v>367</v>
      </c>
      <c r="BT70">
        <v>0</v>
      </c>
    </row>
    <row r="71" spans="1:72" x14ac:dyDescent="0.2">
      <c r="A71" t="s">
        <v>642</v>
      </c>
      <c r="B71" t="s">
        <v>1143</v>
      </c>
      <c r="C71" t="s">
        <v>1140</v>
      </c>
      <c r="D71">
        <f>IF(TYPE="R",40,IF(ISNA(INDEX(Categories!D:E,MATCH(GROUPTYPE,Categories!D:D,0),2)),0,INDEX(Categories!D:E,MATCH(GROUPTYPE,Categories!D:D,0),2)))</f>
        <v>28</v>
      </c>
      <c r="E71" t="str">
        <f>IF(TYPE="R","Retained Earnings",IF(ISNA(INDEX(Categories!D:F,MATCH(GLCATCODE,Categories!E:E,0),3)),0,INDEX(Categories!D:F,MATCH(GLCATCODE,Categories!E:E,0),3)))</f>
        <v>Current Liabilities</v>
      </c>
      <c r="F71" t="s">
        <v>239</v>
      </c>
      <c r="G71" t="s">
        <v>1000</v>
      </c>
      <c r="H71" t="s">
        <v>1141</v>
      </c>
      <c r="I71" t="s">
        <v>1144</v>
      </c>
      <c r="J71" t="s">
        <v>1026</v>
      </c>
      <c r="K71" t="s">
        <v>1026</v>
      </c>
      <c r="L71" t="s">
        <v>1026</v>
      </c>
      <c r="M71" t="s">
        <v>1026</v>
      </c>
      <c r="N71" t="s">
        <v>1026</v>
      </c>
      <c r="O71" t="s">
        <v>1026</v>
      </c>
      <c r="P71" t="s">
        <v>1026</v>
      </c>
      <c r="Q71" t="s">
        <v>1027</v>
      </c>
      <c r="R71" t="s">
        <v>1028</v>
      </c>
      <c r="S71">
        <f>VLOOKUP(ACCOUNTEXSEG,Sheet6!$A$2:$C$4000,3,TRUE)</f>
        <v>0</v>
      </c>
      <c r="T71">
        <f>IF(ACCTTYPE="I",0,OPENBALN)</f>
        <v>0</v>
      </c>
      <c r="U71">
        <v>0</v>
      </c>
      <c r="V71">
        <v>0</v>
      </c>
      <c r="W71">
        <v>0</v>
      </c>
      <c r="X71">
        <v>0</v>
      </c>
      <c r="Y71" s="179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 s="179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-2500</v>
      </c>
      <c r="BK71">
        <v>-2500</v>
      </c>
      <c r="BL71">
        <v>0</v>
      </c>
      <c r="BM71" t="s">
        <v>1029</v>
      </c>
      <c r="BN71">
        <v>20190701</v>
      </c>
      <c r="BO71">
        <v>0</v>
      </c>
      <c r="BP71" t="s">
        <v>239</v>
      </c>
      <c r="BQ71">
        <v>0</v>
      </c>
      <c r="BR71">
        <v>2020</v>
      </c>
      <c r="BS71" t="s">
        <v>367</v>
      </c>
      <c r="BT71">
        <v>0</v>
      </c>
    </row>
    <row r="72" spans="1:72" x14ac:dyDescent="0.2">
      <c r="A72" t="s">
        <v>643</v>
      </c>
      <c r="B72" t="s">
        <v>1123</v>
      </c>
      <c r="C72" t="s">
        <v>1140</v>
      </c>
      <c r="D72">
        <f>IF(TYPE="R",40,IF(ISNA(INDEX(Categories!D:E,MATCH(GROUPTYPE,Categories!D:D,0),2)),0,INDEX(Categories!D:E,MATCH(GROUPTYPE,Categories!D:D,0),2)))</f>
        <v>28</v>
      </c>
      <c r="E72" t="str">
        <f>IF(TYPE="R","Retained Earnings",IF(ISNA(INDEX(Categories!D:F,MATCH(GLCATCODE,Categories!E:E,0),3)),0,INDEX(Categories!D:F,MATCH(GLCATCODE,Categories!E:E,0),3)))</f>
        <v>Current Liabilities</v>
      </c>
      <c r="F72" t="s">
        <v>239</v>
      </c>
      <c r="G72" t="s">
        <v>1002</v>
      </c>
      <c r="H72" t="s">
        <v>1141</v>
      </c>
      <c r="I72" t="s">
        <v>1124</v>
      </c>
      <c r="J72" t="s">
        <v>1026</v>
      </c>
      <c r="K72" t="s">
        <v>1026</v>
      </c>
      <c r="L72" t="s">
        <v>1026</v>
      </c>
      <c r="M72" t="s">
        <v>1026</v>
      </c>
      <c r="N72" t="s">
        <v>1026</v>
      </c>
      <c r="O72" t="s">
        <v>1026</v>
      </c>
      <c r="P72" t="s">
        <v>1026</v>
      </c>
      <c r="Q72" t="s">
        <v>1027</v>
      </c>
      <c r="R72" t="s">
        <v>1028</v>
      </c>
      <c r="S72">
        <f>VLOOKUP(ACCOUNTEXSEG,Sheet6!$A$2:$C$4000,3,TRUE)</f>
        <v>0</v>
      </c>
      <c r="T72">
        <f>IF(ACCTTYPE="I",0,OPENBALN)</f>
        <v>0</v>
      </c>
      <c r="U72">
        <v>0</v>
      </c>
      <c r="V72">
        <v>0</v>
      </c>
      <c r="W72">
        <v>0</v>
      </c>
      <c r="X72">
        <v>0</v>
      </c>
      <c r="Y72" s="179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 s="179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-10412.5</v>
      </c>
      <c r="BK72">
        <v>-10412.5</v>
      </c>
      <c r="BL72">
        <v>0</v>
      </c>
      <c r="BM72" t="s">
        <v>1029</v>
      </c>
      <c r="BN72">
        <v>20190701</v>
      </c>
      <c r="BO72">
        <v>0</v>
      </c>
      <c r="BP72" t="s">
        <v>239</v>
      </c>
      <c r="BQ72">
        <v>0</v>
      </c>
      <c r="BR72">
        <v>2020</v>
      </c>
      <c r="BS72" t="s">
        <v>367</v>
      </c>
      <c r="BT72">
        <v>0</v>
      </c>
    </row>
    <row r="73" spans="1:72" x14ac:dyDescent="0.2">
      <c r="A73" t="s">
        <v>644</v>
      </c>
      <c r="B73" t="s">
        <v>1145</v>
      </c>
      <c r="C73" t="s">
        <v>1140</v>
      </c>
      <c r="D73">
        <f>IF(TYPE="R",40,IF(ISNA(INDEX(Categories!D:E,MATCH(GROUPTYPE,Categories!D:D,0),2)),0,INDEX(Categories!D:E,MATCH(GROUPTYPE,Categories!D:D,0),2)))</f>
        <v>28</v>
      </c>
      <c r="E73" t="str">
        <f>IF(TYPE="R","Retained Earnings",IF(ISNA(INDEX(Categories!D:F,MATCH(GLCATCODE,Categories!E:E,0),3)),0,INDEX(Categories!D:F,MATCH(GLCATCODE,Categories!E:E,0),3)))</f>
        <v>Current Liabilities</v>
      </c>
      <c r="F73" t="s">
        <v>239</v>
      </c>
      <c r="G73" t="s">
        <v>1006</v>
      </c>
      <c r="H73" t="s">
        <v>1141</v>
      </c>
      <c r="I73" t="s">
        <v>1146</v>
      </c>
      <c r="J73" t="s">
        <v>1026</v>
      </c>
      <c r="K73" t="s">
        <v>1026</v>
      </c>
      <c r="L73" t="s">
        <v>1026</v>
      </c>
      <c r="M73" t="s">
        <v>1026</v>
      </c>
      <c r="N73" t="s">
        <v>1026</v>
      </c>
      <c r="O73" t="s">
        <v>1026</v>
      </c>
      <c r="P73" t="s">
        <v>1026</v>
      </c>
      <c r="Q73" t="s">
        <v>1027</v>
      </c>
      <c r="R73" t="s">
        <v>1028</v>
      </c>
      <c r="S73">
        <f>VLOOKUP(ACCOUNTEXSEG,Sheet6!$A$2:$C$4000,3,TRUE)</f>
        <v>0</v>
      </c>
      <c r="T73">
        <f>IF(ACCTTYPE="I",0,OPENBALN)</f>
        <v>0</v>
      </c>
      <c r="U73">
        <v>0</v>
      </c>
      <c r="V73">
        <v>0</v>
      </c>
      <c r="W73">
        <v>0</v>
      </c>
      <c r="X73">
        <v>0</v>
      </c>
      <c r="Y73" s="179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 s="179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-44375</v>
      </c>
      <c r="BK73">
        <v>-35000</v>
      </c>
      <c r="BL73">
        <v>0</v>
      </c>
      <c r="BM73" t="s">
        <v>1029</v>
      </c>
      <c r="BN73">
        <v>20190701</v>
      </c>
      <c r="BO73">
        <v>0</v>
      </c>
      <c r="BP73" t="s">
        <v>239</v>
      </c>
      <c r="BQ73">
        <v>0</v>
      </c>
      <c r="BR73">
        <v>2020</v>
      </c>
      <c r="BS73" t="s">
        <v>367</v>
      </c>
      <c r="BT73">
        <v>0</v>
      </c>
    </row>
    <row r="74" spans="1:72" x14ac:dyDescent="0.2">
      <c r="A74" t="s">
        <v>645</v>
      </c>
      <c r="B74" t="s">
        <v>1147</v>
      </c>
      <c r="C74" t="s">
        <v>1148</v>
      </c>
      <c r="D74">
        <f>IF(TYPE="R",40,IF(ISNA(INDEX(Categories!D:E,MATCH(GROUPTYPE,Categories!D:D,0),2)),0,INDEX(Categories!D:E,MATCH(GROUPTYPE,Categories!D:D,0),2)))</f>
        <v>28</v>
      </c>
      <c r="E74" t="str">
        <f>IF(TYPE="R","Retained Earnings",IF(ISNA(INDEX(Categories!D:F,MATCH(GLCATCODE,Categories!E:E,0),3)),0,INDEX(Categories!D:F,MATCH(GLCATCODE,Categories!E:E,0),3)))</f>
        <v>Current Liabilities</v>
      </c>
      <c r="F74" t="s">
        <v>239</v>
      </c>
      <c r="G74" t="s">
        <v>1007</v>
      </c>
      <c r="H74" t="s">
        <v>1149</v>
      </c>
      <c r="I74" t="s">
        <v>1150</v>
      </c>
      <c r="J74" t="s">
        <v>1026</v>
      </c>
      <c r="K74" t="s">
        <v>1026</v>
      </c>
      <c r="L74" t="s">
        <v>1026</v>
      </c>
      <c r="M74" t="s">
        <v>1026</v>
      </c>
      <c r="N74" t="s">
        <v>1026</v>
      </c>
      <c r="O74" t="s">
        <v>1026</v>
      </c>
      <c r="P74" t="s">
        <v>1026</v>
      </c>
      <c r="Q74" t="s">
        <v>1027</v>
      </c>
      <c r="R74" t="s">
        <v>1028</v>
      </c>
      <c r="S74">
        <f>VLOOKUP(ACCOUNTEXSEG,Sheet6!$A$2:$C$4000,3,TRUE)</f>
        <v>-786863.47</v>
      </c>
      <c r="T74">
        <f>IF(ACCTTYPE="I",0,OPENBALN)</f>
        <v>0</v>
      </c>
      <c r="U74">
        <v>0</v>
      </c>
      <c r="V74">
        <v>0</v>
      </c>
      <c r="W74">
        <v>0</v>
      </c>
      <c r="X74">
        <v>0</v>
      </c>
      <c r="Y74" s="179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 s="179">
        <v>-41250</v>
      </c>
      <c r="AV74">
        <v>-41250</v>
      </c>
      <c r="AW74">
        <v>-41250</v>
      </c>
      <c r="AX74">
        <v>55108.92</v>
      </c>
      <c r="AY74">
        <v>0</v>
      </c>
      <c r="AZ74">
        <v>855504.55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-67420.433749999997</v>
      </c>
      <c r="BJ74">
        <v>-55788.921249999999</v>
      </c>
      <c r="BK74">
        <v>-44421.11</v>
      </c>
      <c r="BL74">
        <v>0</v>
      </c>
      <c r="BM74" t="s">
        <v>1029</v>
      </c>
      <c r="BN74">
        <v>20190701</v>
      </c>
      <c r="BO74">
        <v>0</v>
      </c>
      <c r="BP74" t="s">
        <v>239</v>
      </c>
      <c r="BQ74">
        <v>0</v>
      </c>
      <c r="BR74">
        <v>2020</v>
      </c>
      <c r="BS74" t="s">
        <v>368</v>
      </c>
      <c r="BT74">
        <v>0</v>
      </c>
    </row>
    <row r="75" spans="1:72" x14ac:dyDescent="0.2">
      <c r="A75" t="s">
        <v>435</v>
      </c>
      <c r="B75" t="s">
        <v>1151</v>
      </c>
      <c r="C75" t="s">
        <v>1148</v>
      </c>
      <c r="D75">
        <f>IF(TYPE="R",40,IF(ISNA(INDEX(Categories!D:E,MATCH(GROUPTYPE,Categories!D:D,0),2)),0,INDEX(Categories!D:E,MATCH(GROUPTYPE,Categories!D:D,0),2)))</f>
        <v>28</v>
      </c>
      <c r="E75" t="str">
        <f>IF(TYPE="R","Retained Earnings",IF(ISNA(INDEX(Categories!D:F,MATCH(GLCATCODE,Categories!E:E,0),3)),0,INDEX(Categories!D:F,MATCH(GLCATCODE,Categories!E:E,0),3)))</f>
        <v>Current Liabilities</v>
      </c>
      <c r="F75" t="s">
        <v>239</v>
      </c>
      <c r="G75" t="s">
        <v>1008</v>
      </c>
      <c r="H75" t="s">
        <v>1149</v>
      </c>
      <c r="I75" t="s">
        <v>1152</v>
      </c>
      <c r="J75" t="s">
        <v>1026</v>
      </c>
      <c r="K75" t="s">
        <v>1026</v>
      </c>
      <c r="L75" t="s">
        <v>1026</v>
      </c>
      <c r="M75" t="s">
        <v>1026</v>
      </c>
      <c r="N75" t="s">
        <v>1026</v>
      </c>
      <c r="O75" t="s">
        <v>1026</v>
      </c>
      <c r="P75" t="s">
        <v>1026</v>
      </c>
      <c r="Q75" t="s">
        <v>1027</v>
      </c>
      <c r="R75" t="s">
        <v>1028</v>
      </c>
      <c r="S75">
        <f>VLOOKUP(ACCOUNTEXSEG,Sheet6!$A$2:$C$4000,3,TRUE)</f>
        <v>-2175232.75</v>
      </c>
      <c r="T75">
        <f>IF(ACCTTYPE="I",0,OPENBALN)</f>
        <v>-2241115.15</v>
      </c>
      <c r="U75">
        <v>-188870.75</v>
      </c>
      <c r="V75">
        <v>-188870.75</v>
      </c>
      <c r="W75">
        <v>-188870.75</v>
      </c>
      <c r="X75">
        <v>-188870.75</v>
      </c>
      <c r="Y75" s="179">
        <v>-188870.75</v>
      </c>
      <c r="Z75">
        <v>1932616.69</v>
      </c>
      <c r="AA75">
        <v>-188870.75</v>
      </c>
      <c r="AB75">
        <v>-188870.75</v>
      </c>
      <c r="AC75">
        <v>-188870.75</v>
      </c>
      <c r="AD75">
        <v>-188870.75</v>
      </c>
      <c r="AE75">
        <v>-188870.75</v>
      </c>
      <c r="AF75">
        <v>-188870.75</v>
      </c>
      <c r="AG75">
        <v>-188870.75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 s="179">
        <v>-188870.75</v>
      </c>
      <c r="AV75">
        <v>-188870.75</v>
      </c>
      <c r="AW75">
        <v>-188870.75</v>
      </c>
      <c r="AX75">
        <v>-188870.75</v>
      </c>
      <c r="AY75">
        <v>1690380.85</v>
      </c>
      <c r="AZ75">
        <v>132444.25</v>
      </c>
      <c r="BA75">
        <v>-188870.75</v>
      </c>
      <c r="BB75">
        <v>-188870.75</v>
      </c>
      <c r="BC75">
        <v>-188870.75</v>
      </c>
      <c r="BD75">
        <v>-188870.75</v>
      </c>
      <c r="BE75">
        <v>-188870.75</v>
      </c>
      <c r="BF75">
        <v>-188870.75</v>
      </c>
      <c r="BG75">
        <v>-188870.75</v>
      </c>
      <c r="BH75">
        <v>-138486.33124999999</v>
      </c>
      <c r="BI75">
        <v>-130251.03125</v>
      </c>
      <c r="BJ75">
        <v>-84032.958750000005</v>
      </c>
      <c r="BK75">
        <v>-89381.69</v>
      </c>
      <c r="BL75">
        <v>0</v>
      </c>
      <c r="BM75" t="s">
        <v>1029</v>
      </c>
      <c r="BN75">
        <v>20190701</v>
      </c>
      <c r="BO75">
        <v>-2386076.71</v>
      </c>
      <c r="BP75" t="s">
        <v>239</v>
      </c>
      <c r="BQ75">
        <v>-2241115.15</v>
      </c>
      <c r="BR75">
        <v>2020</v>
      </c>
      <c r="BS75" t="s">
        <v>368</v>
      </c>
      <c r="BT75">
        <v>-2386076.71</v>
      </c>
    </row>
    <row r="76" spans="1:72" x14ac:dyDescent="0.2">
      <c r="A76" t="s">
        <v>646</v>
      </c>
      <c r="B76" t="s">
        <v>1153</v>
      </c>
      <c r="C76" t="s">
        <v>1154</v>
      </c>
      <c r="D76">
        <f>IF(TYPE="R",40,IF(ISNA(INDEX(Categories!D:E,MATCH(GROUPTYPE,Categories!D:D,0),2)),0,INDEX(Categories!D:E,MATCH(GROUPTYPE,Categories!D:D,0),2)))</f>
        <v>40</v>
      </c>
      <c r="E76" t="str">
        <f>IF(TYPE="R","Retained Earnings",IF(ISNA(INDEX(Categories!D:F,MATCH(GLCATCODE,Categories!E:E,0),3)),0,INDEX(Categories!D:F,MATCH(GLCATCODE,Categories!E:E,0),3)))</f>
        <v>Retained Earnings</v>
      </c>
      <c r="F76" t="s">
        <v>202</v>
      </c>
      <c r="G76" t="s">
        <v>1009</v>
      </c>
      <c r="H76" t="s">
        <v>1155</v>
      </c>
      <c r="I76" t="s">
        <v>1081</v>
      </c>
      <c r="J76" t="s">
        <v>1026</v>
      </c>
      <c r="K76" t="s">
        <v>1026</v>
      </c>
      <c r="L76" t="s">
        <v>1026</v>
      </c>
      <c r="M76" t="s">
        <v>1026</v>
      </c>
      <c r="N76" t="s">
        <v>1026</v>
      </c>
      <c r="O76" t="s">
        <v>1026</v>
      </c>
      <c r="P76" t="s">
        <v>1026</v>
      </c>
      <c r="Q76" t="s">
        <v>1027</v>
      </c>
      <c r="R76" t="s">
        <v>1028</v>
      </c>
      <c r="S76">
        <f>VLOOKUP(ACCOUNTEXSEG,Sheet6!$A$2:$C$4000,3,TRUE)</f>
        <v>14646667.09</v>
      </c>
      <c r="T76">
        <f>IF(ACCTTYPE="I",0,OPENBALN)</f>
        <v>16203458.5</v>
      </c>
      <c r="U76">
        <v>0</v>
      </c>
      <c r="V76">
        <v>0</v>
      </c>
      <c r="W76">
        <v>0</v>
      </c>
      <c r="X76">
        <v>0</v>
      </c>
      <c r="Y76" s="179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 s="179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1830833.38625</v>
      </c>
      <c r="BI76">
        <v>1628467.1512500001</v>
      </c>
      <c r="BJ76">
        <v>1411083.75</v>
      </c>
      <c r="BK76">
        <v>1192291.5475000001</v>
      </c>
      <c r="BL76">
        <v>0</v>
      </c>
      <c r="BM76" t="s">
        <v>1029</v>
      </c>
      <c r="BN76">
        <v>20190701</v>
      </c>
      <c r="BO76">
        <v>17359877.890000001</v>
      </c>
      <c r="BP76" t="s">
        <v>202</v>
      </c>
      <c r="BQ76">
        <v>16203458.5</v>
      </c>
      <c r="BR76">
        <v>2020</v>
      </c>
      <c r="BS76" t="s">
        <v>369</v>
      </c>
      <c r="BT76">
        <v>17359877.890000001</v>
      </c>
    </row>
    <row r="77" spans="1:72" x14ac:dyDescent="0.2">
      <c r="A77" t="s">
        <v>647</v>
      </c>
      <c r="B77" t="s">
        <v>1156</v>
      </c>
      <c r="C77" t="s">
        <v>1154</v>
      </c>
      <c r="D77">
        <f>IF(TYPE="R",40,IF(ISNA(INDEX(Categories!D:E,MATCH(GROUPTYPE,Categories!D:D,0),2)),0,INDEX(Categories!D:E,MATCH(GROUPTYPE,Categories!D:D,0),2)))</f>
        <v>40</v>
      </c>
      <c r="E77" t="str">
        <f>IF(TYPE="R","Retained Earnings",IF(ISNA(INDEX(Categories!D:F,MATCH(GLCATCODE,Categories!E:E,0),3)),0,INDEX(Categories!D:F,MATCH(GLCATCODE,Categories!E:E,0),3)))</f>
        <v>Retained Earnings</v>
      </c>
      <c r="F77" t="s">
        <v>202</v>
      </c>
      <c r="G77" t="s">
        <v>1010</v>
      </c>
      <c r="H77" t="s">
        <v>1157</v>
      </c>
      <c r="I77" t="s">
        <v>1081</v>
      </c>
      <c r="J77" t="s">
        <v>1026</v>
      </c>
      <c r="K77" t="s">
        <v>1026</v>
      </c>
      <c r="L77" t="s">
        <v>1026</v>
      </c>
      <c r="M77" t="s">
        <v>1026</v>
      </c>
      <c r="N77" t="s">
        <v>1026</v>
      </c>
      <c r="O77" t="s">
        <v>1026</v>
      </c>
      <c r="P77" t="s">
        <v>1026</v>
      </c>
      <c r="Q77" t="s">
        <v>1027</v>
      </c>
      <c r="R77" t="s">
        <v>1028</v>
      </c>
      <c r="S77">
        <f>VLOOKUP(ACCOUNTEXSEG,Sheet6!$A$2:$C$4000,3,TRUE)</f>
        <v>-0.01</v>
      </c>
      <c r="T77">
        <f>IF(ACCTTYPE="I",0,OPENBALN)</f>
        <v>-0.01</v>
      </c>
      <c r="U77">
        <v>0</v>
      </c>
      <c r="V77">
        <v>0</v>
      </c>
      <c r="W77">
        <v>0</v>
      </c>
      <c r="X77">
        <v>0</v>
      </c>
      <c r="Y77" s="179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 s="179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-1.25E-3</v>
      </c>
      <c r="BI77">
        <v>-1.25E-3</v>
      </c>
      <c r="BJ77">
        <v>-1.25E-3</v>
      </c>
      <c r="BK77">
        <v>-1.25E-3</v>
      </c>
      <c r="BL77">
        <v>0</v>
      </c>
      <c r="BM77" t="s">
        <v>1029</v>
      </c>
      <c r="BN77">
        <v>20190701</v>
      </c>
      <c r="BO77">
        <v>-0.01</v>
      </c>
      <c r="BP77" t="s">
        <v>202</v>
      </c>
      <c r="BQ77">
        <v>-0.01</v>
      </c>
      <c r="BR77">
        <v>2020</v>
      </c>
      <c r="BS77" t="s">
        <v>369</v>
      </c>
      <c r="BT77">
        <v>-0.01</v>
      </c>
    </row>
    <row r="78" spans="1:72" x14ac:dyDescent="0.2">
      <c r="A78" t="s">
        <v>648</v>
      </c>
      <c r="B78" t="s">
        <v>1158</v>
      </c>
      <c r="C78" t="s">
        <v>1154</v>
      </c>
      <c r="D78">
        <f>IF(TYPE="R",40,IF(ISNA(INDEX(Categories!D:E,MATCH(GROUPTYPE,Categories!D:D,0),2)),0,INDEX(Categories!D:E,MATCH(GROUPTYPE,Categories!D:D,0),2)))</f>
        <v>40</v>
      </c>
      <c r="E78" t="str">
        <f>IF(TYPE="R","Retained Earnings",IF(ISNA(INDEX(Categories!D:F,MATCH(GLCATCODE,Categories!E:E,0),3)),0,INDEX(Categories!D:F,MATCH(GLCATCODE,Categories!E:E,0),3)))</f>
        <v>Retained Earnings</v>
      </c>
      <c r="F78" t="s">
        <v>202</v>
      </c>
      <c r="G78" t="s">
        <v>1011</v>
      </c>
      <c r="H78" t="s">
        <v>1159</v>
      </c>
      <c r="I78" t="s">
        <v>1081</v>
      </c>
      <c r="J78" t="s">
        <v>1026</v>
      </c>
      <c r="K78" t="s">
        <v>1026</v>
      </c>
      <c r="L78" t="s">
        <v>1026</v>
      </c>
      <c r="M78" t="s">
        <v>1026</v>
      </c>
      <c r="N78" t="s">
        <v>1026</v>
      </c>
      <c r="O78" t="s">
        <v>1026</v>
      </c>
      <c r="P78" t="s">
        <v>1026</v>
      </c>
      <c r="Q78" t="s">
        <v>1027</v>
      </c>
      <c r="R78" t="s">
        <v>1028</v>
      </c>
      <c r="S78">
        <f>VLOOKUP(ACCOUNTEXSEG,Sheet6!$A$2:$C$4000,3,TRUE)</f>
        <v>-1</v>
      </c>
      <c r="T78">
        <f>IF(ACCTTYPE="I",0,OPENBALN)</f>
        <v>-1</v>
      </c>
      <c r="U78">
        <v>0</v>
      </c>
      <c r="V78">
        <v>0</v>
      </c>
      <c r="W78">
        <v>0</v>
      </c>
      <c r="X78">
        <v>0</v>
      </c>
      <c r="Y78" s="179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 s="179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-0.125</v>
      </c>
      <c r="BI78">
        <v>-0.125</v>
      </c>
      <c r="BJ78">
        <v>-0.125</v>
      </c>
      <c r="BK78">
        <v>-0.125</v>
      </c>
      <c r="BL78">
        <v>0</v>
      </c>
      <c r="BM78" t="s">
        <v>1029</v>
      </c>
      <c r="BN78">
        <v>20190701</v>
      </c>
      <c r="BO78">
        <v>-1</v>
      </c>
      <c r="BP78" t="s">
        <v>202</v>
      </c>
      <c r="BQ78">
        <v>-1</v>
      </c>
      <c r="BR78">
        <v>2020</v>
      </c>
      <c r="BS78" t="s">
        <v>369</v>
      </c>
      <c r="BT78">
        <v>-1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G4" sqref="G4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755</v>
      </c>
      <c r="C2" t="s">
        <v>756</v>
      </c>
      <c r="D2" s="55">
        <v>44214.566331018519</v>
      </c>
      <c r="F2" t="s">
        <v>757</v>
      </c>
    </row>
    <row r="3" spans="2:7" x14ac:dyDescent="0.2">
      <c r="B3" t="s">
        <v>773</v>
      </c>
      <c r="C3" t="s">
        <v>774</v>
      </c>
      <c r="D3">
        <v>2020</v>
      </c>
      <c r="F3" t="s">
        <v>758</v>
      </c>
      <c r="G3">
        <v>6</v>
      </c>
    </row>
    <row r="4" spans="2:7" x14ac:dyDescent="0.2">
      <c r="F4" t="s">
        <v>759</v>
      </c>
      <c r="G4" t="s">
        <v>760</v>
      </c>
    </row>
    <row r="5" spans="2:7" x14ac:dyDescent="0.2">
      <c r="F5" t="s">
        <v>761</v>
      </c>
      <c r="G5" t="s">
        <v>762</v>
      </c>
    </row>
    <row r="6" spans="2:7" x14ac:dyDescent="0.2">
      <c r="F6" t="s">
        <v>763</v>
      </c>
      <c r="G6">
        <v>0</v>
      </c>
    </row>
    <row r="7" spans="2:7" x14ac:dyDescent="0.2">
      <c r="F7" t="s">
        <v>764</v>
      </c>
      <c r="G7" t="s">
        <v>765</v>
      </c>
    </row>
    <row r="8" spans="2:7" x14ac:dyDescent="0.2">
      <c r="F8" t="s">
        <v>766</v>
      </c>
      <c r="G8" t="s">
        <v>767</v>
      </c>
    </row>
    <row r="9" spans="2:7" x14ac:dyDescent="0.2">
      <c r="F9" t="s">
        <v>768</v>
      </c>
      <c r="G9" t="s">
        <v>769</v>
      </c>
    </row>
    <row r="10" spans="2:7" x14ac:dyDescent="0.2">
      <c r="F10" t="s">
        <v>770</v>
      </c>
      <c r="G10" t="s">
        <v>771</v>
      </c>
    </row>
    <row r="11" spans="2:7" x14ac:dyDescent="0.2">
      <c r="F11" t="s">
        <v>772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51.71093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57.7109375" bestFit="1" customWidth="1"/>
    <col min="10" max="10" width="43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2.42578125" style="61" bestFit="1" customWidth="1"/>
    <col min="19" max="19" width="13.1406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577</v>
      </c>
      <c r="B2" t="s">
        <v>776</v>
      </c>
      <c r="C2" t="s">
        <v>1030</v>
      </c>
      <c r="D2" t="s">
        <v>238</v>
      </c>
      <c r="E2" t="s">
        <v>1160</v>
      </c>
      <c r="F2" t="s">
        <v>16</v>
      </c>
      <c r="G2" s="87">
        <v>44012</v>
      </c>
      <c r="H2" t="s">
        <v>1161</v>
      </c>
      <c r="I2" t="s">
        <v>1162</v>
      </c>
      <c r="J2" t="s">
        <v>1162</v>
      </c>
      <c r="K2">
        <v>1116</v>
      </c>
      <c r="L2" t="s">
        <v>1163</v>
      </c>
      <c r="M2" s="87">
        <v>44071</v>
      </c>
      <c r="N2" t="s">
        <v>1164</v>
      </c>
      <c r="O2" t="s">
        <v>1165</v>
      </c>
      <c r="P2" s="61">
        <v>547091.84</v>
      </c>
      <c r="Q2" t="s">
        <v>1165</v>
      </c>
      <c r="R2" s="61">
        <v>547091.84</v>
      </c>
      <c r="S2" s="61">
        <v>0</v>
      </c>
    </row>
    <row r="3" spans="1:19" x14ac:dyDescent="0.2">
      <c r="A3" t="s">
        <v>577</v>
      </c>
      <c r="B3" t="s">
        <v>776</v>
      </c>
      <c r="C3" t="s">
        <v>1030</v>
      </c>
      <c r="D3" t="s">
        <v>238</v>
      </c>
      <c r="E3" t="s">
        <v>1160</v>
      </c>
      <c r="F3" t="s">
        <v>126</v>
      </c>
      <c r="G3" s="87">
        <v>44012</v>
      </c>
      <c r="H3" t="s">
        <v>1166</v>
      </c>
      <c r="I3" t="s">
        <v>1167</v>
      </c>
      <c r="J3" t="s">
        <v>1167</v>
      </c>
      <c r="K3">
        <v>1116</v>
      </c>
      <c r="L3" t="s">
        <v>1163</v>
      </c>
      <c r="M3" s="87">
        <v>44071</v>
      </c>
      <c r="N3" t="s">
        <v>1164</v>
      </c>
      <c r="O3" t="s">
        <v>1165</v>
      </c>
      <c r="P3" s="61">
        <v>-547091.84</v>
      </c>
      <c r="Q3" t="s">
        <v>1165</v>
      </c>
      <c r="R3" s="61">
        <v>0</v>
      </c>
      <c r="S3" s="61">
        <v>-547091.84</v>
      </c>
    </row>
    <row r="4" spans="1:19" x14ac:dyDescent="0.2">
      <c r="A4" t="s">
        <v>578</v>
      </c>
      <c r="B4" t="s">
        <v>777</v>
      </c>
      <c r="C4" t="s">
        <v>1032</v>
      </c>
      <c r="D4" t="s">
        <v>238</v>
      </c>
      <c r="E4" t="s">
        <v>1160</v>
      </c>
      <c r="F4" t="s">
        <v>16</v>
      </c>
      <c r="G4" s="87">
        <v>44012</v>
      </c>
      <c r="H4" t="s">
        <v>1161</v>
      </c>
      <c r="I4" t="s">
        <v>1162</v>
      </c>
      <c r="J4" t="s">
        <v>1162</v>
      </c>
      <c r="K4">
        <v>1116</v>
      </c>
      <c r="L4" t="s">
        <v>1163</v>
      </c>
      <c r="M4" s="87">
        <v>44071</v>
      </c>
      <c r="N4" t="s">
        <v>1164</v>
      </c>
      <c r="O4" t="s">
        <v>1165</v>
      </c>
      <c r="P4" s="61">
        <v>412169.74</v>
      </c>
      <c r="Q4" t="s">
        <v>1165</v>
      </c>
      <c r="R4" s="61">
        <v>412169.74</v>
      </c>
      <c r="S4" s="61">
        <v>0</v>
      </c>
    </row>
    <row r="5" spans="1:19" x14ac:dyDescent="0.2">
      <c r="A5" t="s">
        <v>578</v>
      </c>
      <c r="B5" t="s">
        <v>777</v>
      </c>
      <c r="C5" t="s">
        <v>1032</v>
      </c>
      <c r="D5" t="s">
        <v>238</v>
      </c>
      <c r="E5" t="s">
        <v>1160</v>
      </c>
      <c r="F5" t="s">
        <v>126</v>
      </c>
      <c r="G5" s="87">
        <v>44012</v>
      </c>
      <c r="H5" t="s">
        <v>1166</v>
      </c>
      <c r="I5" t="s">
        <v>1167</v>
      </c>
      <c r="J5" t="s">
        <v>1167</v>
      </c>
      <c r="K5">
        <v>1116</v>
      </c>
      <c r="L5" t="s">
        <v>1163</v>
      </c>
      <c r="M5" s="87">
        <v>44071</v>
      </c>
      <c r="N5" t="s">
        <v>1164</v>
      </c>
      <c r="O5" t="s">
        <v>1165</v>
      </c>
      <c r="P5" s="61">
        <v>-412169.74</v>
      </c>
      <c r="Q5" t="s">
        <v>1165</v>
      </c>
      <c r="R5" s="61">
        <v>0</v>
      </c>
      <c r="S5" s="61">
        <v>-412169.74</v>
      </c>
    </row>
    <row r="6" spans="1:19" x14ac:dyDescent="0.2">
      <c r="A6" t="s">
        <v>579</v>
      </c>
      <c r="B6" t="s">
        <v>778</v>
      </c>
      <c r="C6" t="s">
        <v>1034</v>
      </c>
      <c r="D6" t="s">
        <v>238</v>
      </c>
      <c r="E6" t="s">
        <v>1160</v>
      </c>
      <c r="F6" t="s">
        <v>16</v>
      </c>
      <c r="G6" s="87">
        <v>44012</v>
      </c>
      <c r="H6" t="s">
        <v>1161</v>
      </c>
      <c r="I6" t="s">
        <v>1162</v>
      </c>
      <c r="J6" t="s">
        <v>1162</v>
      </c>
      <c r="K6">
        <v>1116</v>
      </c>
      <c r="L6" t="s">
        <v>1163</v>
      </c>
      <c r="M6" s="87">
        <v>44071</v>
      </c>
      <c r="N6" t="s">
        <v>1164</v>
      </c>
      <c r="O6" t="s">
        <v>1165</v>
      </c>
      <c r="P6" s="61">
        <v>337785.99</v>
      </c>
      <c r="Q6" t="s">
        <v>1165</v>
      </c>
      <c r="R6" s="61">
        <v>337785.99</v>
      </c>
      <c r="S6" s="61">
        <v>0</v>
      </c>
    </row>
    <row r="7" spans="1:19" x14ac:dyDescent="0.2">
      <c r="A7" t="s">
        <v>579</v>
      </c>
      <c r="B7" t="s">
        <v>778</v>
      </c>
      <c r="C7" t="s">
        <v>1034</v>
      </c>
      <c r="D7" t="s">
        <v>238</v>
      </c>
      <c r="E7" t="s">
        <v>1160</v>
      </c>
      <c r="F7" t="s">
        <v>126</v>
      </c>
      <c r="G7" s="87">
        <v>44012</v>
      </c>
      <c r="H7" t="s">
        <v>1166</v>
      </c>
      <c r="I7" t="s">
        <v>1167</v>
      </c>
      <c r="J7" t="s">
        <v>1167</v>
      </c>
      <c r="K7">
        <v>1116</v>
      </c>
      <c r="L7" t="s">
        <v>1163</v>
      </c>
      <c r="M7" s="87">
        <v>44071</v>
      </c>
      <c r="N7" t="s">
        <v>1164</v>
      </c>
      <c r="O7" t="s">
        <v>1165</v>
      </c>
      <c r="P7" s="61">
        <v>-337785.99</v>
      </c>
      <c r="Q7" t="s">
        <v>1165</v>
      </c>
      <c r="R7" s="61">
        <v>0</v>
      </c>
      <c r="S7" s="61">
        <v>-337785.99</v>
      </c>
    </row>
    <row r="8" spans="1:19" x14ac:dyDescent="0.2">
      <c r="A8" t="s">
        <v>580</v>
      </c>
      <c r="B8" t="s">
        <v>779</v>
      </c>
      <c r="C8" t="s">
        <v>1036</v>
      </c>
      <c r="D8" t="s">
        <v>238</v>
      </c>
      <c r="E8" t="s">
        <v>1160</v>
      </c>
      <c r="F8" t="s">
        <v>16</v>
      </c>
      <c r="G8" s="87">
        <v>44012</v>
      </c>
      <c r="H8" t="s">
        <v>1161</v>
      </c>
      <c r="I8" t="s">
        <v>1162</v>
      </c>
      <c r="J8" t="s">
        <v>1162</v>
      </c>
      <c r="K8">
        <v>1116</v>
      </c>
      <c r="L8" t="s">
        <v>1163</v>
      </c>
      <c r="M8" s="87">
        <v>44071</v>
      </c>
      <c r="N8" t="s">
        <v>1164</v>
      </c>
      <c r="O8" t="s">
        <v>1165</v>
      </c>
      <c r="P8" s="61">
        <v>53248.41</v>
      </c>
      <c r="Q8" t="s">
        <v>1165</v>
      </c>
      <c r="R8" s="61">
        <v>53248.41</v>
      </c>
      <c r="S8" s="61">
        <v>0</v>
      </c>
    </row>
    <row r="9" spans="1:19" x14ac:dyDescent="0.2">
      <c r="A9" t="s">
        <v>580</v>
      </c>
      <c r="B9" t="s">
        <v>779</v>
      </c>
      <c r="C9" t="s">
        <v>1036</v>
      </c>
      <c r="D9" t="s">
        <v>238</v>
      </c>
      <c r="E9" t="s">
        <v>1160</v>
      </c>
      <c r="F9" t="s">
        <v>126</v>
      </c>
      <c r="G9" s="87">
        <v>44012</v>
      </c>
      <c r="H9" t="s">
        <v>1166</v>
      </c>
      <c r="I9" t="s">
        <v>1167</v>
      </c>
      <c r="J9" t="s">
        <v>1167</v>
      </c>
      <c r="K9">
        <v>1116</v>
      </c>
      <c r="L9" t="s">
        <v>1163</v>
      </c>
      <c r="M9" s="87">
        <v>44071</v>
      </c>
      <c r="N9" t="s">
        <v>1164</v>
      </c>
      <c r="O9" t="s">
        <v>1165</v>
      </c>
      <c r="P9" s="61">
        <v>-53248.41</v>
      </c>
      <c r="Q9" t="s">
        <v>1165</v>
      </c>
      <c r="R9" s="61">
        <v>0</v>
      </c>
      <c r="S9" s="61">
        <v>-53248.41</v>
      </c>
    </row>
    <row r="10" spans="1:19" x14ac:dyDescent="0.2">
      <c r="A10" t="s">
        <v>585</v>
      </c>
      <c r="B10" t="s">
        <v>791</v>
      </c>
      <c r="C10" t="s">
        <v>1049</v>
      </c>
      <c r="D10" t="s">
        <v>238</v>
      </c>
      <c r="E10" t="s">
        <v>1160</v>
      </c>
      <c r="F10" t="s">
        <v>124</v>
      </c>
      <c r="G10" s="87">
        <v>43951</v>
      </c>
      <c r="H10" t="s">
        <v>1168</v>
      </c>
      <c r="I10" t="s">
        <v>1169</v>
      </c>
      <c r="J10" t="s">
        <v>1170</v>
      </c>
      <c r="K10">
        <v>1104</v>
      </c>
      <c r="L10" t="s">
        <v>1171</v>
      </c>
      <c r="M10" s="87">
        <v>43952</v>
      </c>
      <c r="N10" t="s">
        <v>1172</v>
      </c>
      <c r="O10" t="s">
        <v>1165</v>
      </c>
      <c r="P10" s="61">
        <v>0.15</v>
      </c>
      <c r="Q10" t="s">
        <v>1165</v>
      </c>
      <c r="R10" s="61">
        <v>0.15</v>
      </c>
      <c r="S10" s="61">
        <v>0</v>
      </c>
    </row>
    <row r="11" spans="1:19" x14ac:dyDescent="0.2">
      <c r="A11" t="s">
        <v>585</v>
      </c>
      <c r="B11" t="s">
        <v>791</v>
      </c>
      <c r="C11" t="s">
        <v>1049</v>
      </c>
      <c r="D11" t="s">
        <v>238</v>
      </c>
      <c r="E11" t="s">
        <v>1160</v>
      </c>
      <c r="F11" t="s">
        <v>16</v>
      </c>
      <c r="G11" s="87">
        <v>44012</v>
      </c>
      <c r="H11" t="s">
        <v>1161</v>
      </c>
      <c r="J11" t="s">
        <v>1162</v>
      </c>
      <c r="K11">
        <v>1111</v>
      </c>
      <c r="L11" t="s">
        <v>1173</v>
      </c>
      <c r="M11" s="87">
        <v>43999</v>
      </c>
      <c r="N11" t="s">
        <v>1164</v>
      </c>
      <c r="O11" t="s">
        <v>1165</v>
      </c>
      <c r="P11" s="61">
        <v>-0.15</v>
      </c>
      <c r="Q11" t="s">
        <v>1165</v>
      </c>
      <c r="R11" s="61">
        <v>0</v>
      </c>
      <c r="S11" s="61">
        <v>-0.15</v>
      </c>
    </row>
    <row r="12" spans="1:19" x14ac:dyDescent="0.2">
      <c r="A12" t="s">
        <v>586</v>
      </c>
      <c r="B12" t="s">
        <v>792</v>
      </c>
      <c r="C12" t="s">
        <v>1050</v>
      </c>
      <c r="D12" t="s">
        <v>238</v>
      </c>
      <c r="E12" t="s">
        <v>1160</v>
      </c>
      <c r="F12" t="s">
        <v>124</v>
      </c>
      <c r="G12" s="87">
        <v>43951</v>
      </c>
      <c r="H12" t="s">
        <v>1168</v>
      </c>
      <c r="I12" t="s">
        <v>1169</v>
      </c>
      <c r="J12" t="s">
        <v>1170</v>
      </c>
      <c r="K12">
        <v>1104</v>
      </c>
      <c r="L12" t="s">
        <v>1171</v>
      </c>
      <c r="M12" s="87">
        <v>43952</v>
      </c>
      <c r="N12" t="s">
        <v>1172</v>
      </c>
      <c r="O12" t="s">
        <v>1165</v>
      </c>
      <c r="P12" s="61">
        <v>0.15</v>
      </c>
      <c r="Q12" t="s">
        <v>1165</v>
      </c>
      <c r="R12" s="61">
        <v>0.15</v>
      </c>
      <c r="S12" s="61">
        <v>0</v>
      </c>
    </row>
    <row r="13" spans="1:19" x14ac:dyDescent="0.2">
      <c r="A13" t="s">
        <v>586</v>
      </c>
      <c r="B13" t="s">
        <v>792</v>
      </c>
      <c r="C13" t="s">
        <v>1050</v>
      </c>
      <c r="D13" t="s">
        <v>238</v>
      </c>
      <c r="E13" t="s">
        <v>1160</v>
      </c>
      <c r="F13" t="s">
        <v>16</v>
      </c>
      <c r="G13" s="87">
        <v>44012</v>
      </c>
      <c r="H13" t="s">
        <v>1161</v>
      </c>
      <c r="J13" t="s">
        <v>1162</v>
      </c>
      <c r="K13">
        <v>1111</v>
      </c>
      <c r="L13" t="s">
        <v>1173</v>
      </c>
      <c r="M13" s="87">
        <v>43999</v>
      </c>
      <c r="N13" t="s">
        <v>1164</v>
      </c>
      <c r="O13" t="s">
        <v>1165</v>
      </c>
      <c r="P13" s="61">
        <v>-0.15</v>
      </c>
      <c r="Q13" t="s">
        <v>1165</v>
      </c>
      <c r="R13" s="61">
        <v>0</v>
      </c>
      <c r="S13" s="61">
        <v>-0.15</v>
      </c>
    </row>
    <row r="14" spans="1:19" x14ac:dyDescent="0.2">
      <c r="A14" t="s">
        <v>587</v>
      </c>
      <c r="B14" t="s">
        <v>793</v>
      </c>
      <c r="C14" t="s">
        <v>1051</v>
      </c>
      <c r="D14" t="s">
        <v>238</v>
      </c>
      <c r="E14" t="s">
        <v>1160</v>
      </c>
      <c r="F14" t="s">
        <v>124</v>
      </c>
      <c r="G14" s="87">
        <v>43951</v>
      </c>
      <c r="H14" t="s">
        <v>1168</v>
      </c>
      <c r="I14" t="s">
        <v>1169</v>
      </c>
      <c r="J14" t="s">
        <v>1170</v>
      </c>
      <c r="K14">
        <v>1104</v>
      </c>
      <c r="L14" t="s">
        <v>1171</v>
      </c>
      <c r="M14" s="87">
        <v>43952</v>
      </c>
      <c r="N14" t="s">
        <v>1172</v>
      </c>
      <c r="O14" t="s">
        <v>1165</v>
      </c>
      <c r="P14" s="61">
        <v>0.15</v>
      </c>
      <c r="Q14" t="s">
        <v>1165</v>
      </c>
      <c r="R14" s="61">
        <v>0.15</v>
      </c>
      <c r="S14" s="61">
        <v>0</v>
      </c>
    </row>
    <row r="15" spans="1:19" x14ac:dyDescent="0.2">
      <c r="A15" t="s">
        <v>587</v>
      </c>
      <c r="B15" t="s">
        <v>793</v>
      </c>
      <c r="C15" t="s">
        <v>1051</v>
      </c>
      <c r="D15" t="s">
        <v>238</v>
      </c>
      <c r="E15" t="s">
        <v>1160</v>
      </c>
      <c r="F15" t="s">
        <v>16</v>
      </c>
      <c r="G15" s="87">
        <v>44012</v>
      </c>
      <c r="H15" t="s">
        <v>1161</v>
      </c>
      <c r="J15" t="s">
        <v>1162</v>
      </c>
      <c r="K15">
        <v>1111</v>
      </c>
      <c r="L15" t="s">
        <v>1173</v>
      </c>
      <c r="M15" s="87">
        <v>43999</v>
      </c>
      <c r="N15" t="s">
        <v>1164</v>
      </c>
      <c r="O15" t="s">
        <v>1165</v>
      </c>
      <c r="P15" s="61">
        <v>-0.15</v>
      </c>
      <c r="Q15" t="s">
        <v>1165</v>
      </c>
      <c r="R15" s="61">
        <v>0</v>
      </c>
      <c r="S15" s="61">
        <v>-0.15</v>
      </c>
    </row>
    <row r="16" spans="1:19" x14ac:dyDescent="0.2">
      <c r="A16" t="s">
        <v>588</v>
      </c>
      <c r="B16" t="s">
        <v>794</v>
      </c>
      <c r="C16" t="s">
        <v>1052</v>
      </c>
      <c r="D16" t="s">
        <v>238</v>
      </c>
      <c r="E16" t="s">
        <v>1160</v>
      </c>
      <c r="F16" t="s">
        <v>124</v>
      </c>
      <c r="G16" s="87">
        <v>43951</v>
      </c>
      <c r="H16" t="s">
        <v>1168</v>
      </c>
      <c r="I16" t="s">
        <v>1169</v>
      </c>
      <c r="J16" t="s">
        <v>1170</v>
      </c>
      <c r="K16">
        <v>1104</v>
      </c>
      <c r="L16" t="s">
        <v>1171</v>
      </c>
      <c r="M16" s="87">
        <v>43952</v>
      </c>
      <c r="N16" t="s">
        <v>1172</v>
      </c>
      <c r="O16" t="s">
        <v>1165</v>
      </c>
      <c r="P16" s="61">
        <v>0.15</v>
      </c>
      <c r="Q16" t="s">
        <v>1165</v>
      </c>
      <c r="R16" s="61">
        <v>0.15</v>
      </c>
      <c r="S16" s="61">
        <v>0</v>
      </c>
    </row>
    <row r="17" spans="1:19" x14ac:dyDescent="0.2">
      <c r="A17" t="s">
        <v>588</v>
      </c>
      <c r="B17" t="s">
        <v>794</v>
      </c>
      <c r="C17" t="s">
        <v>1052</v>
      </c>
      <c r="D17" t="s">
        <v>238</v>
      </c>
      <c r="E17" t="s">
        <v>1160</v>
      </c>
      <c r="F17" t="s">
        <v>16</v>
      </c>
      <c r="G17" s="87">
        <v>44012</v>
      </c>
      <c r="H17" t="s">
        <v>1161</v>
      </c>
      <c r="J17" t="s">
        <v>1162</v>
      </c>
      <c r="K17">
        <v>1111</v>
      </c>
      <c r="L17" t="s">
        <v>1173</v>
      </c>
      <c r="M17" s="87">
        <v>43999</v>
      </c>
      <c r="N17" t="s">
        <v>1164</v>
      </c>
      <c r="O17" t="s">
        <v>1165</v>
      </c>
      <c r="P17" s="61">
        <v>-0.15</v>
      </c>
      <c r="Q17" t="s">
        <v>1165</v>
      </c>
      <c r="R17" s="61">
        <v>0</v>
      </c>
      <c r="S17" s="61">
        <v>-0.15</v>
      </c>
    </row>
    <row r="18" spans="1:19" x14ac:dyDescent="0.2">
      <c r="A18" t="s">
        <v>552</v>
      </c>
      <c r="B18" t="s">
        <v>796</v>
      </c>
      <c r="C18" t="s">
        <v>1053</v>
      </c>
      <c r="D18" t="s">
        <v>238</v>
      </c>
      <c r="E18" t="s">
        <v>1160</v>
      </c>
      <c r="F18" t="s">
        <v>123</v>
      </c>
      <c r="G18" s="87">
        <v>43920</v>
      </c>
      <c r="H18" t="s">
        <v>1174</v>
      </c>
      <c r="I18" t="s">
        <v>1175</v>
      </c>
      <c r="J18" t="s">
        <v>1176</v>
      </c>
      <c r="K18">
        <v>1098</v>
      </c>
      <c r="L18" t="s">
        <v>1177</v>
      </c>
      <c r="M18" s="87">
        <v>43922</v>
      </c>
      <c r="N18" t="s">
        <v>1172</v>
      </c>
      <c r="O18" t="s">
        <v>1165</v>
      </c>
      <c r="P18" s="61">
        <v>53.4</v>
      </c>
      <c r="Q18" t="s">
        <v>1165</v>
      </c>
      <c r="R18" s="61">
        <v>53.4</v>
      </c>
      <c r="S18" s="61">
        <v>0</v>
      </c>
    </row>
    <row r="19" spans="1:19" x14ac:dyDescent="0.2">
      <c r="A19" t="s">
        <v>552</v>
      </c>
      <c r="B19" t="s">
        <v>796</v>
      </c>
      <c r="C19" t="s">
        <v>1053</v>
      </c>
      <c r="D19" t="s">
        <v>238</v>
      </c>
      <c r="E19" t="s">
        <v>1160</v>
      </c>
      <c r="F19" t="s">
        <v>123</v>
      </c>
      <c r="G19" s="87">
        <v>43921</v>
      </c>
      <c r="H19" t="s">
        <v>1166</v>
      </c>
      <c r="I19" t="s">
        <v>1178</v>
      </c>
      <c r="J19" t="s">
        <v>1178</v>
      </c>
      <c r="K19">
        <v>1103</v>
      </c>
      <c r="L19" t="s">
        <v>1179</v>
      </c>
      <c r="M19" s="87">
        <v>43937</v>
      </c>
      <c r="N19" t="s">
        <v>1164</v>
      </c>
      <c r="O19" t="s">
        <v>1165</v>
      </c>
      <c r="P19" s="61">
        <v>-53.4</v>
      </c>
      <c r="Q19" t="s">
        <v>1165</v>
      </c>
      <c r="R19" s="61">
        <v>0</v>
      </c>
      <c r="S19" s="61">
        <v>-53.4</v>
      </c>
    </row>
    <row r="20" spans="1:19" x14ac:dyDescent="0.2">
      <c r="A20" t="s">
        <v>589</v>
      </c>
      <c r="B20" t="s">
        <v>797</v>
      </c>
      <c r="C20" t="s">
        <v>1055</v>
      </c>
      <c r="D20" t="s">
        <v>238</v>
      </c>
      <c r="E20" t="s">
        <v>1160</v>
      </c>
      <c r="F20" t="s">
        <v>123</v>
      </c>
      <c r="G20" s="87">
        <v>43920</v>
      </c>
      <c r="H20" t="s">
        <v>1174</v>
      </c>
      <c r="I20" t="s">
        <v>1175</v>
      </c>
      <c r="J20" t="s">
        <v>1180</v>
      </c>
      <c r="K20">
        <v>1098</v>
      </c>
      <c r="L20" t="s">
        <v>1177</v>
      </c>
      <c r="M20" s="87">
        <v>43922</v>
      </c>
      <c r="N20" t="s">
        <v>1172</v>
      </c>
      <c r="O20" t="s">
        <v>1165</v>
      </c>
      <c r="P20" s="61">
        <v>53.4</v>
      </c>
      <c r="Q20" t="s">
        <v>1165</v>
      </c>
      <c r="R20" s="61">
        <v>53.4</v>
      </c>
      <c r="S20" s="61">
        <v>0</v>
      </c>
    </row>
    <row r="21" spans="1:19" x14ac:dyDescent="0.2">
      <c r="A21" t="s">
        <v>589</v>
      </c>
      <c r="B21" t="s">
        <v>797</v>
      </c>
      <c r="C21" t="s">
        <v>1055</v>
      </c>
      <c r="D21" t="s">
        <v>238</v>
      </c>
      <c r="E21" t="s">
        <v>1160</v>
      </c>
      <c r="F21" t="s">
        <v>123</v>
      </c>
      <c r="G21" s="87">
        <v>43921</v>
      </c>
      <c r="H21" t="s">
        <v>1166</v>
      </c>
      <c r="I21" t="s">
        <v>1178</v>
      </c>
      <c r="J21" t="s">
        <v>1178</v>
      </c>
      <c r="K21">
        <v>1103</v>
      </c>
      <c r="L21" t="s">
        <v>1179</v>
      </c>
      <c r="M21" s="87">
        <v>43937</v>
      </c>
      <c r="N21" t="s">
        <v>1164</v>
      </c>
      <c r="O21" t="s">
        <v>1165</v>
      </c>
      <c r="P21" s="61">
        <v>13.35</v>
      </c>
      <c r="Q21" t="s">
        <v>1165</v>
      </c>
      <c r="R21" s="61">
        <v>13.35</v>
      </c>
      <c r="S21" s="61">
        <v>0</v>
      </c>
    </row>
    <row r="22" spans="1:19" x14ac:dyDescent="0.2">
      <c r="A22" t="s">
        <v>589</v>
      </c>
      <c r="B22" t="s">
        <v>797</v>
      </c>
      <c r="C22" t="s">
        <v>1055</v>
      </c>
      <c r="D22" t="s">
        <v>238</v>
      </c>
      <c r="E22" t="s">
        <v>1160</v>
      </c>
      <c r="F22" t="s">
        <v>16</v>
      </c>
      <c r="G22" s="87">
        <v>44012</v>
      </c>
      <c r="H22" t="s">
        <v>1161</v>
      </c>
      <c r="J22" t="s">
        <v>1162</v>
      </c>
      <c r="K22">
        <v>1111</v>
      </c>
      <c r="L22" t="s">
        <v>1173</v>
      </c>
      <c r="M22" s="87">
        <v>43999</v>
      </c>
      <c r="N22" t="s">
        <v>1164</v>
      </c>
      <c r="O22" t="s">
        <v>1165</v>
      </c>
      <c r="P22" s="61">
        <v>-66.75</v>
      </c>
      <c r="Q22" t="s">
        <v>1165</v>
      </c>
      <c r="R22" s="61">
        <v>0</v>
      </c>
      <c r="S22" s="61">
        <v>-66.75</v>
      </c>
    </row>
    <row r="23" spans="1:19" x14ac:dyDescent="0.2">
      <c r="A23" t="s">
        <v>590</v>
      </c>
      <c r="B23" t="s">
        <v>798</v>
      </c>
      <c r="C23" t="s">
        <v>1056</v>
      </c>
      <c r="D23" t="s">
        <v>238</v>
      </c>
      <c r="E23" t="s">
        <v>1160</v>
      </c>
      <c r="F23" t="s">
        <v>123</v>
      </c>
      <c r="G23" s="87">
        <v>43920</v>
      </c>
      <c r="H23" t="s">
        <v>1174</v>
      </c>
      <c r="I23" t="s">
        <v>1175</v>
      </c>
      <c r="J23" t="s">
        <v>1180</v>
      </c>
      <c r="K23">
        <v>1098</v>
      </c>
      <c r="L23" t="s">
        <v>1177</v>
      </c>
      <c r="M23" s="87">
        <v>43922</v>
      </c>
      <c r="N23" t="s">
        <v>1172</v>
      </c>
      <c r="O23" t="s">
        <v>1165</v>
      </c>
      <c r="P23" s="61">
        <v>53.4</v>
      </c>
      <c r="Q23" t="s">
        <v>1165</v>
      </c>
      <c r="R23" s="61">
        <v>53.4</v>
      </c>
      <c r="S23" s="61">
        <v>0</v>
      </c>
    </row>
    <row r="24" spans="1:19" x14ac:dyDescent="0.2">
      <c r="A24" t="s">
        <v>590</v>
      </c>
      <c r="B24" t="s">
        <v>798</v>
      </c>
      <c r="C24" t="s">
        <v>1056</v>
      </c>
      <c r="D24" t="s">
        <v>238</v>
      </c>
      <c r="E24" t="s">
        <v>1160</v>
      </c>
      <c r="F24" t="s">
        <v>123</v>
      </c>
      <c r="G24" s="87">
        <v>43921</v>
      </c>
      <c r="H24" t="s">
        <v>1166</v>
      </c>
      <c r="I24" t="s">
        <v>1178</v>
      </c>
      <c r="J24" t="s">
        <v>1178</v>
      </c>
      <c r="K24">
        <v>1103</v>
      </c>
      <c r="L24" t="s">
        <v>1179</v>
      </c>
      <c r="M24" s="87">
        <v>43937</v>
      </c>
      <c r="N24" t="s">
        <v>1164</v>
      </c>
      <c r="O24" t="s">
        <v>1165</v>
      </c>
      <c r="P24" s="61">
        <v>13.35</v>
      </c>
      <c r="Q24" t="s">
        <v>1165</v>
      </c>
      <c r="R24" s="61">
        <v>13.35</v>
      </c>
      <c r="S24" s="61">
        <v>0</v>
      </c>
    </row>
    <row r="25" spans="1:19" x14ac:dyDescent="0.2">
      <c r="A25" t="s">
        <v>590</v>
      </c>
      <c r="B25" t="s">
        <v>798</v>
      </c>
      <c r="C25" t="s">
        <v>1056</v>
      </c>
      <c r="D25" t="s">
        <v>238</v>
      </c>
      <c r="E25" t="s">
        <v>1160</v>
      </c>
      <c r="F25" t="s">
        <v>16</v>
      </c>
      <c r="G25" s="87">
        <v>44012</v>
      </c>
      <c r="H25" t="s">
        <v>1161</v>
      </c>
      <c r="J25" t="s">
        <v>1162</v>
      </c>
      <c r="K25">
        <v>1111</v>
      </c>
      <c r="L25" t="s">
        <v>1173</v>
      </c>
      <c r="M25" s="87">
        <v>43999</v>
      </c>
      <c r="N25" t="s">
        <v>1164</v>
      </c>
      <c r="O25" t="s">
        <v>1165</v>
      </c>
      <c r="P25" s="61">
        <v>-66.75</v>
      </c>
      <c r="Q25" t="s">
        <v>1165</v>
      </c>
      <c r="R25" s="61">
        <v>0</v>
      </c>
      <c r="S25" s="61">
        <v>-66.75</v>
      </c>
    </row>
    <row r="26" spans="1:19" x14ac:dyDescent="0.2">
      <c r="A26" t="s">
        <v>591</v>
      </c>
      <c r="B26" t="s">
        <v>799</v>
      </c>
      <c r="C26" t="s">
        <v>1057</v>
      </c>
      <c r="D26" t="s">
        <v>238</v>
      </c>
      <c r="E26" t="s">
        <v>1160</v>
      </c>
      <c r="F26" t="s">
        <v>123</v>
      </c>
      <c r="G26" s="87">
        <v>43920</v>
      </c>
      <c r="H26" t="s">
        <v>1174</v>
      </c>
      <c r="I26" t="s">
        <v>1175</v>
      </c>
      <c r="J26" t="s">
        <v>1180</v>
      </c>
      <c r="K26">
        <v>1098</v>
      </c>
      <c r="L26" t="s">
        <v>1177</v>
      </c>
      <c r="M26" s="87">
        <v>43922</v>
      </c>
      <c r="N26" t="s">
        <v>1172</v>
      </c>
      <c r="O26" t="s">
        <v>1165</v>
      </c>
      <c r="P26" s="61">
        <v>53.4</v>
      </c>
      <c r="Q26" t="s">
        <v>1165</v>
      </c>
      <c r="R26" s="61">
        <v>53.4</v>
      </c>
      <c r="S26" s="61">
        <v>0</v>
      </c>
    </row>
    <row r="27" spans="1:19" x14ac:dyDescent="0.2">
      <c r="A27" t="s">
        <v>591</v>
      </c>
      <c r="B27" t="s">
        <v>799</v>
      </c>
      <c r="C27" t="s">
        <v>1057</v>
      </c>
      <c r="D27" t="s">
        <v>238</v>
      </c>
      <c r="E27" t="s">
        <v>1160</v>
      </c>
      <c r="F27" t="s">
        <v>123</v>
      </c>
      <c r="G27" s="87">
        <v>43921</v>
      </c>
      <c r="H27" t="s">
        <v>1166</v>
      </c>
      <c r="I27" t="s">
        <v>1178</v>
      </c>
      <c r="J27" t="s">
        <v>1178</v>
      </c>
      <c r="K27">
        <v>1103</v>
      </c>
      <c r="L27" t="s">
        <v>1179</v>
      </c>
      <c r="M27" s="87">
        <v>43937</v>
      </c>
      <c r="N27" t="s">
        <v>1164</v>
      </c>
      <c r="O27" t="s">
        <v>1165</v>
      </c>
      <c r="P27" s="61">
        <v>13.35</v>
      </c>
      <c r="Q27" t="s">
        <v>1165</v>
      </c>
      <c r="R27" s="61">
        <v>13.35</v>
      </c>
      <c r="S27" s="61">
        <v>0</v>
      </c>
    </row>
    <row r="28" spans="1:19" x14ac:dyDescent="0.2">
      <c r="A28" t="s">
        <v>591</v>
      </c>
      <c r="B28" t="s">
        <v>799</v>
      </c>
      <c r="C28" t="s">
        <v>1057</v>
      </c>
      <c r="D28" t="s">
        <v>238</v>
      </c>
      <c r="E28" t="s">
        <v>1160</v>
      </c>
      <c r="F28" t="s">
        <v>16</v>
      </c>
      <c r="G28" s="87">
        <v>44012</v>
      </c>
      <c r="H28" t="s">
        <v>1161</v>
      </c>
      <c r="J28" t="s">
        <v>1162</v>
      </c>
      <c r="K28">
        <v>1111</v>
      </c>
      <c r="L28" t="s">
        <v>1173</v>
      </c>
      <c r="M28" s="87">
        <v>43999</v>
      </c>
      <c r="N28" t="s">
        <v>1164</v>
      </c>
      <c r="O28" t="s">
        <v>1165</v>
      </c>
      <c r="P28" s="61">
        <v>-66.75</v>
      </c>
      <c r="Q28" t="s">
        <v>1165</v>
      </c>
      <c r="R28" s="61">
        <v>0</v>
      </c>
      <c r="S28" s="61">
        <v>-66.75</v>
      </c>
    </row>
    <row r="29" spans="1:19" x14ac:dyDescent="0.2">
      <c r="A29" t="s">
        <v>592</v>
      </c>
      <c r="B29" t="s">
        <v>800</v>
      </c>
      <c r="C29" t="s">
        <v>1058</v>
      </c>
      <c r="D29" t="s">
        <v>238</v>
      </c>
      <c r="E29" t="s">
        <v>1160</v>
      </c>
      <c r="F29" t="s">
        <v>123</v>
      </c>
      <c r="G29" s="87">
        <v>43920</v>
      </c>
      <c r="H29" t="s">
        <v>1174</v>
      </c>
      <c r="I29" t="s">
        <v>1175</v>
      </c>
      <c r="J29" t="s">
        <v>1180</v>
      </c>
      <c r="K29">
        <v>1098</v>
      </c>
      <c r="L29" t="s">
        <v>1177</v>
      </c>
      <c r="M29" s="87">
        <v>43922</v>
      </c>
      <c r="N29" t="s">
        <v>1172</v>
      </c>
      <c r="O29" t="s">
        <v>1165</v>
      </c>
      <c r="P29" s="61">
        <v>53.4</v>
      </c>
      <c r="Q29" t="s">
        <v>1165</v>
      </c>
      <c r="R29" s="61">
        <v>53.4</v>
      </c>
      <c r="S29" s="61">
        <v>0</v>
      </c>
    </row>
    <row r="30" spans="1:19" x14ac:dyDescent="0.2">
      <c r="A30" t="s">
        <v>592</v>
      </c>
      <c r="B30" t="s">
        <v>800</v>
      </c>
      <c r="C30" t="s">
        <v>1058</v>
      </c>
      <c r="D30" t="s">
        <v>238</v>
      </c>
      <c r="E30" t="s">
        <v>1160</v>
      </c>
      <c r="F30" t="s">
        <v>123</v>
      </c>
      <c r="G30" s="87">
        <v>43921</v>
      </c>
      <c r="H30" t="s">
        <v>1166</v>
      </c>
      <c r="I30" t="s">
        <v>1178</v>
      </c>
      <c r="J30" t="s">
        <v>1178</v>
      </c>
      <c r="K30">
        <v>1103</v>
      </c>
      <c r="L30" t="s">
        <v>1179</v>
      </c>
      <c r="M30" s="87">
        <v>43937</v>
      </c>
      <c r="N30" t="s">
        <v>1164</v>
      </c>
      <c r="O30" t="s">
        <v>1165</v>
      </c>
      <c r="P30" s="61">
        <v>13.35</v>
      </c>
      <c r="Q30" t="s">
        <v>1165</v>
      </c>
      <c r="R30" s="61">
        <v>13.35</v>
      </c>
      <c r="S30" s="61">
        <v>0</v>
      </c>
    </row>
    <row r="31" spans="1:19" x14ac:dyDescent="0.2">
      <c r="A31" t="s">
        <v>592</v>
      </c>
      <c r="B31" t="s">
        <v>800</v>
      </c>
      <c r="C31" t="s">
        <v>1058</v>
      </c>
      <c r="D31" t="s">
        <v>238</v>
      </c>
      <c r="E31" t="s">
        <v>1160</v>
      </c>
      <c r="F31" t="s">
        <v>16</v>
      </c>
      <c r="G31" s="87">
        <v>44012</v>
      </c>
      <c r="H31" t="s">
        <v>1161</v>
      </c>
      <c r="J31" t="s">
        <v>1162</v>
      </c>
      <c r="K31">
        <v>1111</v>
      </c>
      <c r="L31" t="s">
        <v>1173</v>
      </c>
      <c r="M31" s="87">
        <v>43999</v>
      </c>
      <c r="N31" t="s">
        <v>1164</v>
      </c>
      <c r="O31" t="s">
        <v>1165</v>
      </c>
      <c r="P31" s="61">
        <v>-66.75</v>
      </c>
      <c r="Q31" t="s">
        <v>1165</v>
      </c>
      <c r="R31" s="61">
        <v>0</v>
      </c>
      <c r="S31" s="61">
        <v>-66.75</v>
      </c>
    </row>
    <row r="32" spans="1:19" x14ac:dyDescent="0.2">
      <c r="A32" t="s">
        <v>594</v>
      </c>
      <c r="B32" t="s">
        <v>802</v>
      </c>
      <c r="C32" t="s">
        <v>1061</v>
      </c>
      <c r="D32" t="s">
        <v>238</v>
      </c>
      <c r="E32" t="s">
        <v>1160</v>
      </c>
      <c r="F32" t="s">
        <v>115</v>
      </c>
      <c r="G32" s="87">
        <v>43677</v>
      </c>
      <c r="H32" t="s">
        <v>1166</v>
      </c>
      <c r="I32" t="s">
        <v>1181</v>
      </c>
      <c r="J32" t="s">
        <v>1181</v>
      </c>
      <c r="K32">
        <v>1052</v>
      </c>
      <c r="L32" t="s">
        <v>1182</v>
      </c>
      <c r="M32" s="87">
        <v>43685</v>
      </c>
      <c r="N32" t="s">
        <v>1164</v>
      </c>
      <c r="O32" t="s">
        <v>1165</v>
      </c>
      <c r="P32" s="61">
        <v>93294</v>
      </c>
      <c r="Q32" t="s">
        <v>1165</v>
      </c>
      <c r="R32" s="61">
        <v>93294</v>
      </c>
      <c r="S32" s="61">
        <v>0</v>
      </c>
    </row>
    <row r="33" spans="1:19" x14ac:dyDescent="0.2">
      <c r="A33" t="s">
        <v>594</v>
      </c>
      <c r="B33" t="s">
        <v>802</v>
      </c>
      <c r="C33" t="s">
        <v>1061</v>
      </c>
      <c r="D33" t="s">
        <v>238</v>
      </c>
      <c r="E33" t="s">
        <v>1160</v>
      </c>
      <c r="F33" t="s">
        <v>116</v>
      </c>
      <c r="G33" s="87">
        <v>43708</v>
      </c>
      <c r="H33" t="s">
        <v>1166</v>
      </c>
      <c r="I33" t="s">
        <v>1181</v>
      </c>
      <c r="J33" t="s">
        <v>1181</v>
      </c>
      <c r="K33">
        <v>1061</v>
      </c>
      <c r="L33" t="s">
        <v>1183</v>
      </c>
      <c r="M33" s="87">
        <v>43717</v>
      </c>
      <c r="N33" t="s">
        <v>1164</v>
      </c>
      <c r="O33" t="s">
        <v>1165</v>
      </c>
      <c r="P33" s="61">
        <v>93294</v>
      </c>
      <c r="Q33" t="s">
        <v>1165</v>
      </c>
      <c r="R33" s="61">
        <v>93294</v>
      </c>
      <c r="S33" s="61">
        <v>0</v>
      </c>
    </row>
    <row r="34" spans="1:19" x14ac:dyDescent="0.2">
      <c r="A34" t="s">
        <v>594</v>
      </c>
      <c r="B34" t="s">
        <v>802</v>
      </c>
      <c r="C34" t="s">
        <v>1061</v>
      </c>
      <c r="D34" t="s">
        <v>238</v>
      </c>
      <c r="E34" t="s">
        <v>1160</v>
      </c>
      <c r="F34" t="s">
        <v>117</v>
      </c>
      <c r="G34" s="87">
        <v>43738</v>
      </c>
      <c r="H34" t="s">
        <v>1166</v>
      </c>
      <c r="I34" t="s">
        <v>1181</v>
      </c>
      <c r="J34" t="s">
        <v>1181</v>
      </c>
      <c r="K34">
        <v>1074</v>
      </c>
      <c r="L34" t="s">
        <v>1184</v>
      </c>
      <c r="M34" s="87">
        <v>43746</v>
      </c>
      <c r="N34" t="s">
        <v>1164</v>
      </c>
      <c r="O34" t="s">
        <v>1165</v>
      </c>
      <c r="P34" s="61">
        <v>93294</v>
      </c>
      <c r="Q34" t="s">
        <v>1165</v>
      </c>
      <c r="R34" s="61">
        <v>93294</v>
      </c>
      <c r="S34" s="61">
        <v>0</v>
      </c>
    </row>
    <row r="35" spans="1:19" x14ac:dyDescent="0.2">
      <c r="A35" t="s">
        <v>594</v>
      </c>
      <c r="B35" t="s">
        <v>802</v>
      </c>
      <c r="C35" t="s">
        <v>1061</v>
      </c>
      <c r="D35" t="s">
        <v>238</v>
      </c>
      <c r="E35" t="s">
        <v>1160</v>
      </c>
      <c r="F35" t="s">
        <v>118</v>
      </c>
      <c r="G35" s="87">
        <v>43768</v>
      </c>
      <c r="H35" t="s">
        <v>1166</v>
      </c>
      <c r="I35" t="s">
        <v>1181</v>
      </c>
      <c r="J35" t="s">
        <v>1181</v>
      </c>
      <c r="K35">
        <v>1079</v>
      </c>
      <c r="L35" t="s">
        <v>1185</v>
      </c>
      <c r="M35" s="87">
        <v>43769</v>
      </c>
      <c r="N35" t="s">
        <v>1172</v>
      </c>
      <c r="O35" t="s">
        <v>1165</v>
      </c>
      <c r="P35" s="61">
        <v>93294</v>
      </c>
      <c r="Q35" t="s">
        <v>1165</v>
      </c>
      <c r="R35" s="61">
        <v>93294</v>
      </c>
      <c r="S35" s="61">
        <v>0</v>
      </c>
    </row>
    <row r="36" spans="1:19" x14ac:dyDescent="0.2">
      <c r="A36" t="s">
        <v>594</v>
      </c>
      <c r="B36" t="s">
        <v>802</v>
      </c>
      <c r="C36" t="s">
        <v>1061</v>
      </c>
      <c r="D36" t="s">
        <v>238</v>
      </c>
      <c r="E36" t="s">
        <v>1160</v>
      </c>
      <c r="F36" t="s">
        <v>119</v>
      </c>
      <c r="G36" s="87">
        <v>43799</v>
      </c>
      <c r="H36" t="s">
        <v>1166</v>
      </c>
      <c r="I36" t="s">
        <v>1181</v>
      </c>
      <c r="J36" t="s">
        <v>1181</v>
      </c>
      <c r="K36">
        <v>1081</v>
      </c>
      <c r="L36" t="s">
        <v>1186</v>
      </c>
      <c r="M36" s="87">
        <v>43808</v>
      </c>
      <c r="N36" t="s">
        <v>1164</v>
      </c>
      <c r="O36" t="s">
        <v>1165</v>
      </c>
      <c r="P36" s="61">
        <v>93294</v>
      </c>
      <c r="Q36" t="s">
        <v>1165</v>
      </c>
      <c r="R36" s="61">
        <v>93294</v>
      </c>
      <c r="S36" s="61">
        <v>0</v>
      </c>
    </row>
    <row r="37" spans="1:19" x14ac:dyDescent="0.2">
      <c r="A37" t="s">
        <v>594</v>
      </c>
      <c r="B37" t="s">
        <v>802</v>
      </c>
      <c r="C37" t="s">
        <v>1061</v>
      </c>
      <c r="D37" t="s">
        <v>238</v>
      </c>
      <c r="E37" t="s">
        <v>1160</v>
      </c>
      <c r="F37" t="s">
        <v>120</v>
      </c>
      <c r="G37" s="87">
        <v>43830</v>
      </c>
      <c r="H37" t="s">
        <v>1166</v>
      </c>
      <c r="I37" t="s">
        <v>1181</v>
      </c>
      <c r="J37" t="s">
        <v>1181</v>
      </c>
      <c r="K37">
        <v>1090</v>
      </c>
      <c r="L37" t="s">
        <v>1187</v>
      </c>
      <c r="M37" s="87">
        <v>43840</v>
      </c>
      <c r="N37" t="s">
        <v>1164</v>
      </c>
      <c r="O37" t="s">
        <v>1165</v>
      </c>
      <c r="P37" s="61">
        <v>93294</v>
      </c>
      <c r="Q37" t="s">
        <v>1165</v>
      </c>
      <c r="R37" s="61">
        <v>93294</v>
      </c>
      <c r="S37" s="61">
        <v>0</v>
      </c>
    </row>
    <row r="38" spans="1:19" x14ac:dyDescent="0.2">
      <c r="A38" t="s">
        <v>594</v>
      </c>
      <c r="B38" t="s">
        <v>802</v>
      </c>
      <c r="C38" t="s">
        <v>1061</v>
      </c>
      <c r="D38" t="s">
        <v>238</v>
      </c>
      <c r="E38" t="s">
        <v>1160</v>
      </c>
      <c r="F38" t="s">
        <v>121</v>
      </c>
      <c r="G38" s="87">
        <v>43861</v>
      </c>
      <c r="H38" t="s">
        <v>1166</v>
      </c>
      <c r="I38" t="s">
        <v>1181</v>
      </c>
      <c r="J38" t="s">
        <v>1181</v>
      </c>
      <c r="K38">
        <v>1091</v>
      </c>
      <c r="L38" t="s">
        <v>1188</v>
      </c>
      <c r="M38" s="87">
        <v>43871</v>
      </c>
      <c r="N38" t="s">
        <v>1164</v>
      </c>
      <c r="O38" t="s">
        <v>1165</v>
      </c>
      <c r="P38" s="61">
        <v>93294</v>
      </c>
      <c r="Q38" t="s">
        <v>1165</v>
      </c>
      <c r="R38" s="61">
        <v>93294</v>
      </c>
      <c r="S38" s="61">
        <v>0</v>
      </c>
    </row>
    <row r="39" spans="1:19" x14ac:dyDescent="0.2">
      <c r="A39" t="s">
        <v>594</v>
      </c>
      <c r="B39" t="s">
        <v>802</v>
      </c>
      <c r="C39" t="s">
        <v>1061</v>
      </c>
      <c r="D39" t="s">
        <v>238</v>
      </c>
      <c r="E39" t="s">
        <v>1160</v>
      </c>
      <c r="F39" t="s">
        <v>122</v>
      </c>
      <c r="G39" s="87">
        <v>43890</v>
      </c>
      <c r="H39" t="s">
        <v>1166</v>
      </c>
      <c r="I39" t="s">
        <v>1181</v>
      </c>
      <c r="J39" t="s">
        <v>1181</v>
      </c>
      <c r="K39">
        <v>1094</v>
      </c>
      <c r="L39" t="s">
        <v>1189</v>
      </c>
      <c r="M39" s="87">
        <v>43900</v>
      </c>
      <c r="N39" t="s">
        <v>1164</v>
      </c>
      <c r="O39" t="s">
        <v>1165</v>
      </c>
      <c r="P39" s="61">
        <v>93294</v>
      </c>
      <c r="Q39" t="s">
        <v>1165</v>
      </c>
      <c r="R39" s="61">
        <v>93294</v>
      </c>
      <c r="S39" s="61">
        <v>0</v>
      </c>
    </row>
    <row r="40" spans="1:19" x14ac:dyDescent="0.2">
      <c r="A40" t="s">
        <v>594</v>
      </c>
      <c r="B40" t="s">
        <v>802</v>
      </c>
      <c r="C40" t="s">
        <v>1061</v>
      </c>
      <c r="D40" t="s">
        <v>238</v>
      </c>
      <c r="E40" t="s">
        <v>1160</v>
      </c>
      <c r="F40" t="s">
        <v>123</v>
      </c>
      <c r="G40" s="87">
        <v>43921</v>
      </c>
      <c r="H40" t="s">
        <v>1166</v>
      </c>
      <c r="I40" t="s">
        <v>1181</v>
      </c>
      <c r="J40" t="s">
        <v>1181</v>
      </c>
      <c r="K40">
        <v>1101</v>
      </c>
      <c r="L40" t="s">
        <v>1190</v>
      </c>
      <c r="M40" s="87">
        <v>43935</v>
      </c>
      <c r="N40" t="s">
        <v>1164</v>
      </c>
      <c r="O40" t="s">
        <v>1165</v>
      </c>
      <c r="P40" s="61">
        <v>93294</v>
      </c>
      <c r="Q40" t="s">
        <v>1165</v>
      </c>
      <c r="R40" s="61">
        <v>93294</v>
      </c>
      <c r="S40" s="61">
        <v>0</v>
      </c>
    </row>
    <row r="41" spans="1:19" x14ac:dyDescent="0.2">
      <c r="A41" t="s">
        <v>594</v>
      </c>
      <c r="B41" t="s">
        <v>802</v>
      </c>
      <c r="C41" t="s">
        <v>1061</v>
      </c>
      <c r="D41" t="s">
        <v>238</v>
      </c>
      <c r="E41" t="s">
        <v>1160</v>
      </c>
      <c r="F41" t="s">
        <v>124</v>
      </c>
      <c r="G41" s="87">
        <v>43951</v>
      </c>
      <c r="H41" t="s">
        <v>1166</v>
      </c>
      <c r="I41" t="s">
        <v>1181</v>
      </c>
      <c r="J41" t="s">
        <v>1181</v>
      </c>
      <c r="K41">
        <v>1105</v>
      </c>
      <c r="L41" t="s">
        <v>1191</v>
      </c>
      <c r="M41" s="87">
        <v>43952</v>
      </c>
      <c r="N41" t="s">
        <v>1164</v>
      </c>
      <c r="O41" t="s">
        <v>1165</v>
      </c>
      <c r="P41" s="61">
        <v>93294</v>
      </c>
      <c r="Q41" t="s">
        <v>1165</v>
      </c>
      <c r="R41" s="61">
        <v>93294</v>
      </c>
      <c r="S41" s="61">
        <v>0</v>
      </c>
    </row>
    <row r="42" spans="1:19" x14ac:dyDescent="0.2">
      <c r="A42" t="s">
        <v>594</v>
      </c>
      <c r="B42" t="s">
        <v>802</v>
      </c>
      <c r="C42" t="s">
        <v>1061</v>
      </c>
      <c r="D42" t="s">
        <v>238</v>
      </c>
      <c r="E42" t="s">
        <v>1160</v>
      </c>
      <c r="F42" t="s">
        <v>125</v>
      </c>
      <c r="G42" s="87">
        <v>43982</v>
      </c>
      <c r="H42" t="s">
        <v>1166</v>
      </c>
      <c r="I42" t="s">
        <v>1181</v>
      </c>
      <c r="J42" t="s">
        <v>1181</v>
      </c>
      <c r="K42">
        <v>1109</v>
      </c>
      <c r="L42" t="s">
        <v>1192</v>
      </c>
      <c r="M42" s="87">
        <v>43984</v>
      </c>
      <c r="N42" t="s">
        <v>1164</v>
      </c>
      <c r="O42" t="s">
        <v>1165</v>
      </c>
      <c r="P42" s="61">
        <v>93294</v>
      </c>
      <c r="Q42" t="s">
        <v>1165</v>
      </c>
      <c r="R42" s="61">
        <v>93294</v>
      </c>
      <c r="S42" s="61">
        <v>0</v>
      </c>
    </row>
    <row r="43" spans="1:19" x14ac:dyDescent="0.2">
      <c r="A43" t="s">
        <v>594</v>
      </c>
      <c r="B43" t="s">
        <v>802</v>
      </c>
      <c r="C43" t="s">
        <v>1061</v>
      </c>
      <c r="D43" t="s">
        <v>238</v>
      </c>
      <c r="E43" t="s">
        <v>1160</v>
      </c>
      <c r="F43" t="s">
        <v>126</v>
      </c>
      <c r="G43" s="87">
        <v>44008</v>
      </c>
      <c r="H43" t="s">
        <v>1166</v>
      </c>
      <c r="I43" t="s">
        <v>1181</v>
      </c>
      <c r="J43" t="s">
        <v>1181</v>
      </c>
      <c r="K43">
        <v>1112</v>
      </c>
      <c r="L43" t="s">
        <v>1193</v>
      </c>
      <c r="M43" s="87">
        <v>44013</v>
      </c>
      <c r="N43" t="s">
        <v>1172</v>
      </c>
      <c r="O43" t="s">
        <v>1165</v>
      </c>
      <c r="P43" s="61">
        <v>93294</v>
      </c>
      <c r="Q43" t="s">
        <v>1165</v>
      </c>
      <c r="R43" s="61">
        <v>93294</v>
      </c>
      <c r="S43" s="61">
        <v>0</v>
      </c>
    </row>
    <row r="44" spans="1:19" x14ac:dyDescent="0.2">
      <c r="A44" t="s">
        <v>594</v>
      </c>
      <c r="B44" t="s">
        <v>802</v>
      </c>
      <c r="C44" t="s">
        <v>1061</v>
      </c>
      <c r="D44" t="s">
        <v>238</v>
      </c>
      <c r="E44" t="s">
        <v>1160</v>
      </c>
      <c r="F44" t="s">
        <v>16</v>
      </c>
      <c r="G44" s="87">
        <v>44012</v>
      </c>
      <c r="H44" t="s">
        <v>1161</v>
      </c>
      <c r="J44" t="s">
        <v>1162</v>
      </c>
      <c r="K44">
        <v>1111</v>
      </c>
      <c r="L44" t="s">
        <v>1173</v>
      </c>
      <c r="M44" s="87">
        <v>43999</v>
      </c>
      <c r="N44" t="s">
        <v>1164</v>
      </c>
      <c r="O44" t="s">
        <v>1165</v>
      </c>
      <c r="P44" s="61">
        <v>-1026234</v>
      </c>
      <c r="Q44" t="s">
        <v>1165</v>
      </c>
      <c r="R44" s="61">
        <v>0</v>
      </c>
      <c r="S44" s="61">
        <v>-1026234</v>
      </c>
    </row>
    <row r="45" spans="1:19" x14ac:dyDescent="0.2">
      <c r="A45" t="s">
        <v>594</v>
      </c>
      <c r="B45" t="s">
        <v>802</v>
      </c>
      <c r="C45" t="s">
        <v>1061</v>
      </c>
      <c r="D45" t="s">
        <v>238</v>
      </c>
      <c r="E45" t="s">
        <v>1160</v>
      </c>
      <c r="F45" t="s">
        <v>16</v>
      </c>
      <c r="G45" s="87">
        <v>44012</v>
      </c>
      <c r="H45" t="s">
        <v>1161</v>
      </c>
      <c r="I45" t="s">
        <v>1162</v>
      </c>
      <c r="J45" t="s">
        <v>1162</v>
      </c>
      <c r="K45">
        <v>1112</v>
      </c>
      <c r="L45" t="s">
        <v>1193</v>
      </c>
      <c r="M45" s="87">
        <v>44013</v>
      </c>
      <c r="N45" t="s">
        <v>1172</v>
      </c>
      <c r="O45" t="s">
        <v>1165</v>
      </c>
      <c r="P45" s="61">
        <v>-93294</v>
      </c>
      <c r="Q45" t="s">
        <v>1165</v>
      </c>
      <c r="R45" s="61">
        <v>0</v>
      </c>
      <c r="S45" s="61">
        <v>-93294</v>
      </c>
    </row>
    <row r="46" spans="1:19" x14ac:dyDescent="0.2">
      <c r="A46" t="s">
        <v>595</v>
      </c>
      <c r="B46" t="s">
        <v>803</v>
      </c>
      <c r="C46" t="s">
        <v>1062</v>
      </c>
      <c r="D46" t="s">
        <v>238</v>
      </c>
      <c r="E46" t="s">
        <v>1160</v>
      </c>
      <c r="F46" t="s">
        <v>115</v>
      </c>
      <c r="G46" s="87">
        <v>43677</v>
      </c>
      <c r="H46" t="s">
        <v>1166</v>
      </c>
      <c r="I46" t="s">
        <v>1181</v>
      </c>
      <c r="J46" t="s">
        <v>1181</v>
      </c>
      <c r="K46">
        <v>1052</v>
      </c>
      <c r="L46" t="s">
        <v>1182</v>
      </c>
      <c r="M46" s="87">
        <v>43685</v>
      </c>
      <c r="N46" t="s">
        <v>1164</v>
      </c>
      <c r="O46" t="s">
        <v>1165</v>
      </c>
      <c r="P46" s="61">
        <v>66219.75</v>
      </c>
      <c r="Q46" t="s">
        <v>1165</v>
      </c>
      <c r="R46" s="61">
        <v>66219.75</v>
      </c>
      <c r="S46" s="61">
        <v>0</v>
      </c>
    </row>
    <row r="47" spans="1:19" x14ac:dyDescent="0.2">
      <c r="A47" t="s">
        <v>595</v>
      </c>
      <c r="B47" t="s">
        <v>803</v>
      </c>
      <c r="C47" t="s">
        <v>1062</v>
      </c>
      <c r="D47" t="s">
        <v>238</v>
      </c>
      <c r="E47" t="s">
        <v>1160</v>
      </c>
      <c r="F47" t="s">
        <v>116</v>
      </c>
      <c r="G47" s="87">
        <v>43708</v>
      </c>
      <c r="H47" t="s">
        <v>1166</v>
      </c>
      <c r="I47" t="s">
        <v>1181</v>
      </c>
      <c r="J47" t="s">
        <v>1181</v>
      </c>
      <c r="K47">
        <v>1061</v>
      </c>
      <c r="L47" t="s">
        <v>1183</v>
      </c>
      <c r="M47" s="87">
        <v>43717</v>
      </c>
      <c r="N47" t="s">
        <v>1164</v>
      </c>
      <c r="O47" t="s">
        <v>1165</v>
      </c>
      <c r="P47" s="61">
        <v>66219.75</v>
      </c>
      <c r="Q47" t="s">
        <v>1165</v>
      </c>
      <c r="R47" s="61">
        <v>66219.75</v>
      </c>
      <c r="S47" s="61">
        <v>0</v>
      </c>
    </row>
    <row r="48" spans="1:19" x14ac:dyDescent="0.2">
      <c r="A48" t="s">
        <v>595</v>
      </c>
      <c r="B48" t="s">
        <v>803</v>
      </c>
      <c r="C48" t="s">
        <v>1062</v>
      </c>
      <c r="D48" t="s">
        <v>238</v>
      </c>
      <c r="E48" t="s">
        <v>1160</v>
      </c>
      <c r="F48" t="s">
        <v>117</v>
      </c>
      <c r="G48" s="87">
        <v>43738</v>
      </c>
      <c r="H48" t="s">
        <v>1166</v>
      </c>
      <c r="I48" t="s">
        <v>1181</v>
      </c>
      <c r="J48" t="s">
        <v>1181</v>
      </c>
      <c r="K48">
        <v>1074</v>
      </c>
      <c r="L48" t="s">
        <v>1184</v>
      </c>
      <c r="M48" s="87">
        <v>43746</v>
      </c>
      <c r="N48" t="s">
        <v>1164</v>
      </c>
      <c r="O48" t="s">
        <v>1165</v>
      </c>
      <c r="P48" s="61">
        <v>66219.75</v>
      </c>
      <c r="Q48" t="s">
        <v>1165</v>
      </c>
      <c r="R48" s="61">
        <v>66219.75</v>
      </c>
      <c r="S48" s="61">
        <v>0</v>
      </c>
    </row>
    <row r="49" spans="1:19" x14ac:dyDescent="0.2">
      <c r="A49" t="s">
        <v>595</v>
      </c>
      <c r="B49" t="s">
        <v>803</v>
      </c>
      <c r="C49" t="s">
        <v>1062</v>
      </c>
      <c r="D49" t="s">
        <v>238</v>
      </c>
      <c r="E49" t="s">
        <v>1160</v>
      </c>
      <c r="F49" t="s">
        <v>118</v>
      </c>
      <c r="G49" s="87">
        <v>43768</v>
      </c>
      <c r="H49" t="s">
        <v>1166</v>
      </c>
      <c r="I49" t="s">
        <v>1181</v>
      </c>
      <c r="J49" t="s">
        <v>1181</v>
      </c>
      <c r="K49">
        <v>1079</v>
      </c>
      <c r="L49" t="s">
        <v>1185</v>
      </c>
      <c r="M49" s="87">
        <v>43769</v>
      </c>
      <c r="N49" t="s">
        <v>1172</v>
      </c>
      <c r="O49" t="s">
        <v>1165</v>
      </c>
      <c r="P49" s="61">
        <v>66219.75</v>
      </c>
      <c r="Q49" t="s">
        <v>1165</v>
      </c>
      <c r="R49" s="61">
        <v>66219.75</v>
      </c>
      <c r="S49" s="61">
        <v>0</v>
      </c>
    </row>
    <row r="50" spans="1:19" x14ac:dyDescent="0.2">
      <c r="A50" t="s">
        <v>595</v>
      </c>
      <c r="B50" t="s">
        <v>803</v>
      </c>
      <c r="C50" t="s">
        <v>1062</v>
      </c>
      <c r="D50" t="s">
        <v>238</v>
      </c>
      <c r="E50" t="s">
        <v>1160</v>
      </c>
      <c r="F50" t="s">
        <v>119</v>
      </c>
      <c r="G50" s="87">
        <v>43799</v>
      </c>
      <c r="H50" t="s">
        <v>1166</v>
      </c>
      <c r="I50" t="s">
        <v>1181</v>
      </c>
      <c r="J50" t="s">
        <v>1181</v>
      </c>
      <c r="K50">
        <v>1081</v>
      </c>
      <c r="L50" t="s">
        <v>1186</v>
      </c>
      <c r="M50" s="87">
        <v>43808</v>
      </c>
      <c r="N50" t="s">
        <v>1164</v>
      </c>
      <c r="O50" t="s">
        <v>1165</v>
      </c>
      <c r="P50" s="61">
        <v>66219.75</v>
      </c>
      <c r="Q50" t="s">
        <v>1165</v>
      </c>
      <c r="R50" s="61">
        <v>66219.75</v>
      </c>
      <c r="S50" s="61">
        <v>0</v>
      </c>
    </row>
    <row r="51" spans="1:19" x14ac:dyDescent="0.2">
      <c r="A51" t="s">
        <v>595</v>
      </c>
      <c r="B51" t="s">
        <v>803</v>
      </c>
      <c r="C51" t="s">
        <v>1062</v>
      </c>
      <c r="D51" t="s">
        <v>238</v>
      </c>
      <c r="E51" t="s">
        <v>1160</v>
      </c>
      <c r="F51" t="s">
        <v>120</v>
      </c>
      <c r="G51" s="87">
        <v>43830</v>
      </c>
      <c r="H51" t="s">
        <v>1166</v>
      </c>
      <c r="I51" t="s">
        <v>1181</v>
      </c>
      <c r="J51" t="s">
        <v>1181</v>
      </c>
      <c r="K51">
        <v>1090</v>
      </c>
      <c r="L51" t="s">
        <v>1187</v>
      </c>
      <c r="M51" s="87">
        <v>43840</v>
      </c>
      <c r="N51" t="s">
        <v>1164</v>
      </c>
      <c r="O51" t="s">
        <v>1165</v>
      </c>
      <c r="P51" s="61">
        <v>66219.75</v>
      </c>
      <c r="Q51" t="s">
        <v>1165</v>
      </c>
      <c r="R51" s="61">
        <v>66219.75</v>
      </c>
      <c r="S51" s="61">
        <v>0</v>
      </c>
    </row>
    <row r="52" spans="1:19" x14ac:dyDescent="0.2">
      <c r="A52" t="s">
        <v>595</v>
      </c>
      <c r="B52" t="s">
        <v>803</v>
      </c>
      <c r="C52" t="s">
        <v>1062</v>
      </c>
      <c r="D52" t="s">
        <v>238</v>
      </c>
      <c r="E52" t="s">
        <v>1160</v>
      </c>
      <c r="F52" t="s">
        <v>121</v>
      </c>
      <c r="G52" s="87">
        <v>43861</v>
      </c>
      <c r="H52" t="s">
        <v>1166</v>
      </c>
      <c r="I52" t="s">
        <v>1181</v>
      </c>
      <c r="J52" t="s">
        <v>1181</v>
      </c>
      <c r="K52">
        <v>1091</v>
      </c>
      <c r="L52" t="s">
        <v>1188</v>
      </c>
      <c r="M52" s="87">
        <v>43871</v>
      </c>
      <c r="N52" t="s">
        <v>1164</v>
      </c>
      <c r="O52" t="s">
        <v>1165</v>
      </c>
      <c r="P52" s="61">
        <v>66219.75</v>
      </c>
      <c r="Q52" t="s">
        <v>1165</v>
      </c>
      <c r="R52" s="61">
        <v>66219.75</v>
      </c>
      <c r="S52" s="61">
        <v>0</v>
      </c>
    </row>
    <row r="53" spans="1:19" x14ac:dyDescent="0.2">
      <c r="A53" t="s">
        <v>595</v>
      </c>
      <c r="B53" t="s">
        <v>803</v>
      </c>
      <c r="C53" t="s">
        <v>1062</v>
      </c>
      <c r="D53" t="s">
        <v>238</v>
      </c>
      <c r="E53" t="s">
        <v>1160</v>
      </c>
      <c r="F53" t="s">
        <v>122</v>
      </c>
      <c r="G53" s="87">
        <v>43890</v>
      </c>
      <c r="H53" t="s">
        <v>1166</v>
      </c>
      <c r="I53" t="s">
        <v>1181</v>
      </c>
      <c r="J53" t="s">
        <v>1181</v>
      </c>
      <c r="K53">
        <v>1094</v>
      </c>
      <c r="L53" t="s">
        <v>1189</v>
      </c>
      <c r="M53" s="87">
        <v>43900</v>
      </c>
      <c r="N53" t="s">
        <v>1164</v>
      </c>
      <c r="O53" t="s">
        <v>1165</v>
      </c>
      <c r="P53" s="61">
        <v>66219.75</v>
      </c>
      <c r="Q53" t="s">
        <v>1165</v>
      </c>
      <c r="R53" s="61">
        <v>66219.75</v>
      </c>
      <c r="S53" s="61">
        <v>0</v>
      </c>
    </row>
    <row r="54" spans="1:19" x14ac:dyDescent="0.2">
      <c r="A54" t="s">
        <v>595</v>
      </c>
      <c r="B54" t="s">
        <v>803</v>
      </c>
      <c r="C54" t="s">
        <v>1062</v>
      </c>
      <c r="D54" t="s">
        <v>238</v>
      </c>
      <c r="E54" t="s">
        <v>1160</v>
      </c>
      <c r="F54" t="s">
        <v>123</v>
      </c>
      <c r="G54" s="87">
        <v>43921</v>
      </c>
      <c r="H54" t="s">
        <v>1166</v>
      </c>
      <c r="I54" t="s">
        <v>1181</v>
      </c>
      <c r="J54" t="s">
        <v>1181</v>
      </c>
      <c r="K54">
        <v>1101</v>
      </c>
      <c r="L54" t="s">
        <v>1190</v>
      </c>
      <c r="M54" s="87">
        <v>43935</v>
      </c>
      <c r="N54" t="s">
        <v>1164</v>
      </c>
      <c r="O54" t="s">
        <v>1165</v>
      </c>
      <c r="P54" s="61">
        <v>66219.75</v>
      </c>
      <c r="Q54" t="s">
        <v>1165</v>
      </c>
      <c r="R54" s="61">
        <v>66219.75</v>
      </c>
      <c r="S54" s="61">
        <v>0</v>
      </c>
    </row>
    <row r="55" spans="1:19" x14ac:dyDescent="0.2">
      <c r="A55" t="s">
        <v>595</v>
      </c>
      <c r="B55" t="s">
        <v>803</v>
      </c>
      <c r="C55" t="s">
        <v>1062</v>
      </c>
      <c r="D55" t="s">
        <v>238</v>
      </c>
      <c r="E55" t="s">
        <v>1160</v>
      </c>
      <c r="F55" t="s">
        <v>124</v>
      </c>
      <c r="G55" s="87">
        <v>43951</v>
      </c>
      <c r="H55" t="s">
        <v>1166</v>
      </c>
      <c r="I55" t="s">
        <v>1181</v>
      </c>
      <c r="J55" t="s">
        <v>1181</v>
      </c>
      <c r="K55">
        <v>1105</v>
      </c>
      <c r="L55" t="s">
        <v>1191</v>
      </c>
      <c r="M55" s="87">
        <v>43952</v>
      </c>
      <c r="N55" t="s">
        <v>1164</v>
      </c>
      <c r="O55" t="s">
        <v>1165</v>
      </c>
      <c r="P55" s="61">
        <v>66219.75</v>
      </c>
      <c r="Q55" t="s">
        <v>1165</v>
      </c>
      <c r="R55" s="61">
        <v>66219.75</v>
      </c>
      <c r="S55" s="61">
        <v>0</v>
      </c>
    </row>
    <row r="56" spans="1:19" x14ac:dyDescent="0.2">
      <c r="A56" t="s">
        <v>595</v>
      </c>
      <c r="B56" t="s">
        <v>803</v>
      </c>
      <c r="C56" t="s">
        <v>1062</v>
      </c>
      <c r="D56" t="s">
        <v>238</v>
      </c>
      <c r="E56" t="s">
        <v>1160</v>
      </c>
      <c r="F56" t="s">
        <v>125</v>
      </c>
      <c r="G56" s="87">
        <v>43982</v>
      </c>
      <c r="H56" t="s">
        <v>1166</v>
      </c>
      <c r="I56" t="s">
        <v>1181</v>
      </c>
      <c r="J56" t="s">
        <v>1181</v>
      </c>
      <c r="K56">
        <v>1109</v>
      </c>
      <c r="L56" t="s">
        <v>1192</v>
      </c>
      <c r="M56" s="87">
        <v>43984</v>
      </c>
      <c r="N56" t="s">
        <v>1164</v>
      </c>
      <c r="O56" t="s">
        <v>1165</v>
      </c>
      <c r="P56" s="61">
        <v>66219.75</v>
      </c>
      <c r="Q56" t="s">
        <v>1165</v>
      </c>
      <c r="R56" s="61">
        <v>66219.75</v>
      </c>
      <c r="S56" s="61">
        <v>0</v>
      </c>
    </row>
    <row r="57" spans="1:19" x14ac:dyDescent="0.2">
      <c r="A57" t="s">
        <v>595</v>
      </c>
      <c r="B57" t="s">
        <v>803</v>
      </c>
      <c r="C57" t="s">
        <v>1062</v>
      </c>
      <c r="D57" t="s">
        <v>238</v>
      </c>
      <c r="E57" t="s">
        <v>1160</v>
      </c>
      <c r="F57" t="s">
        <v>126</v>
      </c>
      <c r="G57" s="87">
        <v>44008</v>
      </c>
      <c r="H57" t="s">
        <v>1166</v>
      </c>
      <c r="I57" t="s">
        <v>1181</v>
      </c>
      <c r="J57" t="s">
        <v>1181</v>
      </c>
      <c r="K57">
        <v>1112</v>
      </c>
      <c r="L57" t="s">
        <v>1193</v>
      </c>
      <c r="M57" s="87">
        <v>44013</v>
      </c>
      <c r="N57" t="s">
        <v>1172</v>
      </c>
      <c r="O57" t="s">
        <v>1165</v>
      </c>
      <c r="P57" s="61">
        <v>66219.75</v>
      </c>
      <c r="Q57" t="s">
        <v>1165</v>
      </c>
      <c r="R57" s="61">
        <v>66219.75</v>
      </c>
      <c r="S57" s="61">
        <v>0</v>
      </c>
    </row>
    <row r="58" spans="1:19" x14ac:dyDescent="0.2">
      <c r="A58" t="s">
        <v>595</v>
      </c>
      <c r="B58" t="s">
        <v>803</v>
      </c>
      <c r="C58" t="s">
        <v>1062</v>
      </c>
      <c r="D58" t="s">
        <v>238</v>
      </c>
      <c r="E58" t="s">
        <v>1160</v>
      </c>
      <c r="F58" t="s">
        <v>16</v>
      </c>
      <c r="G58" s="87">
        <v>44012</v>
      </c>
      <c r="H58" t="s">
        <v>1161</v>
      </c>
      <c r="J58" t="s">
        <v>1162</v>
      </c>
      <c r="K58">
        <v>1111</v>
      </c>
      <c r="L58" t="s">
        <v>1173</v>
      </c>
      <c r="M58" s="87">
        <v>43999</v>
      </c>
      <c r="N58" t="s">
        <v>1164</v>
      </c>
      <c r="O58" t="s">
        <v>1165</v>
      </c>
      <c r="P58" s="61">
        <v>-728417.25</v>
      </c>
      <c r="Q58" t="s">
        <v>1165</v>
      </c>
      <c r="R58" s="61">
        <v>0</v>
      </c>
      <c r="S58" s="61">
        <v>-728417.25</v>
      </c>
    </row>
    <row r="59" spans="1:19" x14ac:dyDescent="0.2">
      <c r="A59" t="s">
        <v>595</v>
      </c>
      <c r="B59" t="s">
        <v>803</v>
      </c>
      <c r="C59" t="s">
        <v>1062</v>
      </c>
      <c r="D59" t="s">
        <v>238</v>
      </c>
      <c r="E59" t="s">
        <v>1160</v>
      </c>
      <c r="F59" t="s">
        <v>16</v>
      </c>
      <c r="G59" s="87">
        <v>44012</v>
      </c>
      <c r="H59" t="s">
        <v>1161</v>
      </c>
      <c r="I59" t="s">
        <v>1162</v>
      </c>
      <c r="J59" t="s">
        <v>1162</v>
      </c>
      <c r="K59">
        <v>1112</v>
      </c>
      <c r="L59" t="s">
        <v>1193</v>
      </c>
      <c r="M59" s="87">
        <v>44013</v>
      </c>
      <c r="N59" t="s">
        <v>1172</v>
      </c>
      <c r="O59" t="s">
        <v>1165</v>
      </c>
      <c r="P59" s="61">
        <v>-66219.75</v>
      </c>
      <c r="Q59" t="s">
        <v>1165</v>
      </c>
      <c r="R59" s="61">
        <v>0</v>
      </c>
      <c r="S59" s="61">
        <v>-66219.75</v>
      </c>
    </row>
    <row r="60" spans="1:19" x14ac:dyDescent="0.2">
      <c r="A60" t="s">
        <v>596</v>
      </c>
      <c r="B60" t="s">
        <v>804</v>
      </c>
      <c r="C60" t="s">
        <v>1063</v>
      </c>
      <c r="D60" t="s">
        <v>238</v>
      </c>
      <c r="E60" t="s">
        <v>1160</v>
      </c>
      <c r="F60" t="s">
        <v>115</v>
      </c>
      <c r="G60" s="87">
        <v>43677</v>
      </c>
      <c r="H60" t="s">
        <v>1166</v>
      </c>
      <c r="I60" t="s">
        <v>1181</v>
      </c>
      <c r="J60" t="s">
        <v>1181</v>
      </c>
      <c r="K60">
        <v>1052</v>
      </c>
      <c r="L60" t="s">
        <v>1182</v>
      </c>
      <c r="M60" s="87">
        <v>43685</v>
      </c>
      <c r="N60" t="s">
        <v>1164</v>
      </c>
      <c r="O60" t="s">
        <v>1165</v>
      </c>
      <c r="P60" s="61">
        <v>23564.5</v>
      </c>
      <c r="Q60" t="s">
        <v>1165</v>
      </c>
      <c r="R60" s="61">
        <v>23564.5</v>
      </c>
      <c r="S60" s="61">
        <v>0</v>
      </c>
    </row>
    <row r="61" spans="1:19" x14ac:dyDescent="0.2">
      <c r="A61" t="s">
        <v>596</v>
      </c>
      <c r="B61" t="s">
        <v>804</v>
      </c>
      <c r="C61" t="s">
        <v>1063</v>
      </c>
      <c r="D61" t="s">
        <v>238</v>
      </c>
      <c r="E61" t="s">
        <v>1160</v>
      </c>
      <c r="F61" t="s">
        <v>116</v>
      </c>
      <c r="G61" s="87">
        <v>43708</v>
      </c>
      <c r="H61" t="s">
        <v>1166</v>
      </c>
      <c r="I61" t="s">
        <v>1181</v>
      </c>
      <c r="J61" t="s">
        <v>1181</v>
      </c>
      <c r="K61">
        <v>1061</v>
      </c>
      <c r="L61" t="s">
        <v>1183</v>
      </c>
      <c r="M61" s="87">
        <v>43717</v>
      </c>
      <c r="N61" t="s">
        <v>1164</v>
      </c>
      <c r="O61" t="s">
        <v>1165</v>
      </c>
      <c r="P61" s="61">
        <v>23564.5</v>
      </c>
      <c r="Q61" t="s">
        <v>1165</v>
      </c>
      <c r="R61" s="61">
        <v>23564.5</v>
      </c>
      <c r="S61" s="61">
        <v>0</v>
      </c>
    </row>
    <row r="62" spans="1:19" x14ac:dyDescent="0.2">
      <c r="A62" t="s">
        <v>596</v>
      </c>
      <c r="B62" t="s">
        <v>804</v>
      </c>
      <c r="C62" t="s">
        <v>1063</v>
      </c>
      <c r="D62" t="s">
        <v>238</v>
      </c>
      <c r="E62" t="s">
        <v>1160</v>
      </c>
      <c r="F62" t="s">
        <v>117</v>
      </c>
      <c r="G62" s="87">
        <v>43738</v>
      </c>
      <c r="H62" t="s">
        <v>1166</v>
      </c>
      <c r="I62" t="s">
        <v>1181</v>
      </c>
      <c r="J62" t="s">
        <v>1181</v>
      </c>
      <c r="K62">
        <v>1074</v>
      </c>
      <c r="L62" t="s">
        <v>1184</v>
      </c>
      <c r="M62" s="87">
        <v>43746</v>
      </c>
      <c r="N62" t="s">
        <v>1164</v>
      </c>
      <c r="O62" t="s">
        <v>1165</v>
      </c>
      <c r="P62" s="61">
        <v>23564.5</v>
      </c>
      <c r="Q62" t="s">
        <v>1165</v>
      </c>
      <c r="R62" s="61">
        <v>23564.5</v>
      </c>
      <c r="S62" s="61">
        <v>0</v>
      </c>
    </row>
    <row r="63" spans="1:19" x14ac:dyDescent="0.2">
      <c r="A63" t="s">
        <v>596</v>
      </c>
      <c r="B63" t="s">
        <v>804</v>
      </c>
      <c r="C63" t="s">
        <v>1063</v>
      </c>
      <c r="D63" t="s">
        <v>238</v>
      </c>
      <c r="E63" t="s">
        <v>1160</v>
      </c>
      <c r="F63" t="s">
        <v>118</v>
      </c>
      <c r="G63" s="87">
        <v>43768</v>
      </c>
      <c r="H63" t="s">
        <v>1166</v>
      </c>
      <c r="I63" t="s">
        <v>1181</v>
      </c>
      <c r="J63" t="s">
        <v>1181</v>
      </c>
      <c r="K63">
        <v>1079</v>
      </c>
      <c r="L63" t="s">
        <v>1185</v>
      </c>
      <c r="M63" s="87">
        <v>43769</v>
      </c>
      <c r="N63" t="s">
        <v>1172</v>
      </c>
      <c r="O63" t="s">
        <v>1165</v>
      </c>
      <c r="P63" s="61">
        <v>23564.5</v>
      </c>
      <c r="Q63" t="s">
        <v>1165</v>
      </c>
      <c r="R63" s="61">
        <v>23564.5</v>
      </c>
      <c r="S63" s="61">
        <v>0</v>
      </c>
    </row>
    <row r="64" spans="1:19" x14ac:dyDescent="0.2">
      <c r="A64" t="s">
        <v>596</v>
      </c>
      <c r="B64" t="s">
        <v>804</v>
      </c>
      <c r="C64" t="s">
        <v>1063</v>
      </c>
      <c r="D64" t="s">
        <v>238</v>
      </c>
      <c r="E64" t="s">
        <v>1160</v>
      </c>
      <c r="F64" t="s">
        <v>119</v>
      </c>
      <c r="G64" s="87">
        <v>43799</v>
      </c>
      <c r="H64" t="s">
        <v>1166</v>
      </c>
      <c r="I64" t="s">
        <v>1181</v>
      </c>
      <c r="J64" t="s">
        <v>1181</v>
      </c>
      <c r="K64">
        <v>1081</v>
      </c>
      <c r="L64" t="s">
        <v>1186</v>
      </c>
      <c r="M64" s="87">
        <v>43808</v>
      </c>
      <c r="N64" t="s">
        <v>1164</v>
      </c>
      <c r="O64" t="s">
        <v>1165</v>
      </c>
      <c r="P64" s="61">
        <v>23564.5</v>
      </c>
      <c r="Q64" t="s">
        <v>1165</v>
      </c>
      <c r="R64" s="61">
        <v>23564.5</v>
      </c>
      <c r="S64" s="61">
        <v>0</v>
      </c>
    </row>
    <row r="65" spans="1:19" x14ac:dyDescent="0.2">
      <c r="A65" t="s">
        <v>596</v>
      </c>
      <c r="B65" t="s">
        <v>804</v>
      </c>
      <c r="C65" t="s">
        <v>1063</v>
      </c>
      <c r="D65" t="s">
        <v>238</v>
      </c>
      <c r="E65" t="s">
        <v>1160</v>
      </c>
      <c r="F65" t="s">
        <v>120</v>
      </c>
      <c r="G65" s="87">
        <v>43830</v>
      </c>
      <c r="H65" t="s">
        <v>1166</v>
      </c>
      <c r="I65" t="s">
        <v>1181</v>
      </c>
      <c r="J65" t="s">
        <v>1181</v>
      </c>
      <c r="K65">
        <v>1090</v>
      </c>
      <c r="L65" t="s">
        <v>1187</v>
      </c>
      <c r="M65" s="87">
        <v>43840</v>
      </c>
      <c r="N65" t="s">
        <v>1164</v>
      </c>
      <c r="O65" t="s">
        <v>1165</v>
      </c>
      <c r="P65" s="61">
        <v>23564.5</v>
      </c>
      <c r="Q65" t="s">
        <v>1165</v>
      </c>
      <c r="R65" s="61">
        <v>23564.5</v>
      </c>
      <c r="S65" s="61">
        <v>0</v>
      </c>
    </row>
    <row r="66" spans="1:19" x14ac:dyDescent="0.2">
      <c r="A66" t="s">
        <v>596</v>
      </c>
      <c r="B66" t="s">
        <v>804</v>
      </c>
      <c r="C66" t="s">
        <v>1063</v>
      </c>
      <c r="D66" t="s">
        <v>238</v>
      </c>
      <c r="E66" t="s">
        <v>1160</v>
      </c>
      <c r="F66" t="s">
        <v>121</v>
      </c>
      <c r="G66" s="87">
        <v>43861</v>
      </c>
      <c r="H66" t="s">
        <v>1166</v>
      </c>
      <c r="I66" t="s">
        <v>1181</v>
      </c>
      <c r="J66" t="s">
        <v>1181</v>
      </c>
      <c r="K66">
        <v>1091</v>
      </c>
      <c r="L66" t="s">
        <v>1188</v>
      </c>
      <c r="M66" s="87">
        <v>43871</v>
      </c>
      <c r="N66" t="s">
        <v>1164</v>
      </c>
      <c r="O66" t="s">
        <v>1165</v>
      </c>
      <c r="P66" s="61">
        <v>23564.5</v>
      </c>
      <c r="Q66" t="s">
        <v>1165</v>
      </c>
      <c r="R66" s="61">
        <v>23564.5</v>
      </c>
      <c r="S66" s="61">
        <v>0</v>
      </c>
    </row>
    <row r="67" spans="1:19" x14ac:dyDescent="0.2">
      <c r="A67" t="s">
        <v>596</v>
      </c>
      <c r="B67" t="s">
        <v>804</v>
      </c>
      <c r="C67" t="s">
        <v>1063</v>
      </c>
      <c r="D67" t="s">
        <v>238</v>
      </c>
      <c r="E67" t="s">
        <v>1160</v>
      </c>
      <c r="F67" t="s">
        <v>122</v>
      </c>
      <c r="G67" s="87">
        <v>43890</v>
      </c>
      <c r="H67" t="s">
        <v>1166</v>
      </c>
      <c r="I67" t="s">
        <v>1181</v>
      </c>
      <c r="J67" t="s">
        <v>1181</v>
      </c>
      <c r="K67">
        <v>1094</v>
      </c>
      <c r="L67" t="s">
        <v>1189</v>
      </c>
      <c r="M67" s="87">
        <v>43900</v>
      </c>
      <c r="N67" t="s">
        <v>1164</v>
      </c>
      <c r="O67" t="s">
        <v>1165</v>
      </c>
      <c r="P67" s="61">
        <v>23564.5</v>
      </c>
      <c r="Q67" t="s">
        <v>1165</v>
      </c>
      <c r="R67" s="61">
        <v>23564.5</v>
      </c>
      <c r="S67" s="61">
        <v>0</v>
      </c>
    </row>
    <row r="68" spans="1:19" x14ac:dyDescent="0.2">
      <c r="A68" t="s">
        <v>596</v>
      </c>
      <c r="B68" t="s">
        <v>804</v>
      </c>
      <c r="C68" t="s">
        <v>1063</v>
      </c>
      <c r="D68" t="s">
        <v>238</v>
      </c>
      <c r="E68" t="s">
        <v>1160</v>
      </c>
      <c r="F68" t="s">
        <v>123</v>
      </c>
      <c r="G68" s="87">
        <v>43921</v>
      </c>
      <c r="H68" t="s">
        <v>1166</v>
      </c>
      <c r="I68" t="s">
        <v>1181</v>
      </c>
      <c r="J68" t="s">
        <v>1181</v>
      </c>
      <c r="K68">
        <v>1101</v>
      </c>
      <c r="L68" t="s">
        <v>1190</v>
      </c>
      <c r="M68" s="87">
        <v>43935</v>
      </c>
      <c r="N68" t="s">
        <v>1164</v>
      </c>
      <c r="O68" t="s">
        <v>1165</v>
      </c>
      <c r="P68" s="61">
        <v>23564.5</v>
      </c>
      <c r="Q68" t="s">
        <v>1165</v>
      </c>
      <c r="R68" s="61">
        <v>23564.5</v>
      </c>
      <c r="S68" s="61">
        <v>0</v>
      </c>
    </row>
    <row r="69" spans="1:19" x14ac:dyDescent="0.2">
      <c r="A69" t="s">
        <v>596</v>
      </c>
      <c r="B69" t="s">
        <v>804</v>
      </c>
      <c r="C69" t="s">
        <v>1063</v>
      </c>
      <c r="D69" t="s">
        <v>238</v>
      </c>
      <c r="E69" t="s">
        <v>1160</v>
      </c>
      <c r="F69" t="s">
        <v>124</v>
      </c>
      <c r="G69" s="87">
        <v>43951</v>
      </c>
      <c r="H69" t="s">
        <v>1166</v>
      </c>
      <c r="I69" t="s">
        <v>1181</v>
      </c>
      <c r="J69" t="s">
        <v>1181</v>
      </c>
      <c r="K69">
        <v>1105</v>
      </c>
      <c r="L69" t="s">
        <v>1191</v>
      </c>
      <c r="M69" s="87">
        <v>43952</v>
      </c>
      <c r="N69" t="s">
        <v>1164</v>
      </c>
      <c r="O69" t="s">
        <v>1165</v>
      </c>
      <c r="P69" s="61">
        <v>23564.5</v>
      </c>
      <c r="Q69" t="s">
        <v>1165</v>
      </c>
      <c r="R69" s="61">
        <v>23564.5</v>
      </c>
      <c r="S69" s="61">
        <v>0</v>
      </c>
    </row>
    <row r="70" spans="1:19" x14ac:dyDescent="0.2">
      <c r="A70" t="s">
        <v>596</v>
      </c>
      <c r="B70" t="s">
        <v>804</v>
      </c>
      <c r="C70" t="s">
        <v>1063</v>
      </c>
      <c r="D70" t="s">
        <v>238</v>
      </c>
      <c r="E70" t="s">
        <v>1160</v>
      </c>
      <c r="F70" t="s">
        <v>125</v>
      </c>
      <c r="G70" s="87">
        <v>43982</v>
      </c>
      <c r="H70" t="s">
        <v>1166</v>
      </c>
      <c r="I70" t="s">
        <v>1181</v>
      </c>
      <c r="J70" t="s">
        <v>1181</v>
      </c>
      <c r="K70">
        <v>1109</v>
      </c>
      <c r="L70" t="s">
        <v>1192</v>
      </c>
      <c r="M70" s="87">
        <v>43984</v>
      </c>
      <c r="N70" t="s">
        <v>1164</v>
      </c>
      <c r="O70" t="s">
        <v>1165</v>
      </c>
      <c r="P70" s="61">
        <v>23564.5</v>
      </c>
      <c r="Q70" t="s">
        <v>1165</v>
      </c>
      <c r="R70" s="61">
        <v>23564.5</v>
      </c>
      <c r="S70" s="61">
        <v>0</v>
      </c>
    </row>
    <row r="71" spans="1:19" x14ac:dyDescent="0.2">
      <c r="A71" t="s">
        <v>596</v>
      </c>
      <c r="B71" t="s">
        <v>804</v>
      </c>
      <c r="C71" t="s">
        <v>1063</v>
      </c>
      <c r="D71" t="s">
        <v>238</v>
      </c>
      <c r="E71" t="s">
        <v>1160</v>
      </c>
      <c r="F71" t="s">
        <v>126</v>
      </c>
      <c r="G71" s="87">
        <v>44008</v>
      </c>
      <c r="H71" t="s">
        <v>1166</v>
      </c>
      <c r="I71" t="s">
        <v>1181</v>
      </c>
      <c r="J71" t="s">
        <v>1181</v>
      </c>
      <c r="K71">
        <v>1112</v>
      </c>
      <c r="L71" t="s">
        <v>1193</v>
      </c>
      <c r="M71" s="87">
        <v>44013</v>
      </c>
      <c r="N71" t="s">
        <v>1172</v>
      </c>
      <c r="O71" t="s">
        <v>1165</v>
      </c>
      <c r="P71" s="61">
        <v>23564.5</v>
      </c>
      <c r="Q71" t="s">
        <v>1165</v>
      </c>
      <c r="R71" s="61">
        <v>23564.5</v>
      </c>
      <c r="S71" s="61">
        <v>0</v>
      </c>
    </row>
    <row r="72" spans="1:19" x14ac:dyDescent="0.2">
      <c r="A72" t="s">
        <v>596</v>
      </c>
      <c r="B72" t="s">
        <v>804</v>
      </c>
      <c r="C72" t="s">
        <v>1063</v>
      </c>
      <c r="D72" t="s">
        <v>238</v>
      </c>
      <c r="E72" t="s">
        <v>1160</v>
      </c>
      <c r="F72" t="s">
        <v>16</v>
      </c>
      <c r="G72" s="87">
        <v>44012</v>
      </c>
      <c r="H72" t="s">
        <v>1161</v>
      </c>
      <c r="J72" t="s">
        <v>1162</v>
      </c>
      <c r="K72">
        <v>1111</v>
      </c>
      <c r="L72" t="s">
        <v>1173</v>
      </c>
      <c r="M72" s="87">
        <v>43999</v>
      </c>
      <c r="N72" t="s">
        <v>1164</v>
      </c>
      <c r="O72" t="s">
        <v>1165</v>
      </c>
      <c r="P72" s="61">
        <v>-259209.5</v>
      </c>
      <c r="Q72" t="s">
        <v>1165</v>
      </c>
      <c r="R72" s="61">
        <v>0</v>
      </c>
      <c r="S72" s="61">
        <v>-259209.5</v>
      </c>
    </row>
    <row r="73" spans="1:19" x14ac:dyDescent="0.2">
      <c r="A73" t="s">
        <v>596</v>
      </c>
      <c r="B73" t="s">
        <v>804</v>
      </c>
      <c r="C73" t="s">
        <v>1063</v>
      </c>
      <c r="D73" t="s">
        <v>238</v>
      </c>
      <c r="E73" t="s">
        <v>1160</v>
      </c>
      <c r="F73" t="s">
        <v>16</v>
      </c>
      <c r="G73" s="87">
        <v>44012</v>
      </c>
      <c r="H73" t="s">
        <v>1161</v>
      </c>
      <c r="I73" t="s">
        <v>1162</v>
      </c>
      <c r="J73" t="s">
        <v>1162</v>
      </c>
      <c r="K73">
        <v>1112</v>
      </c>
      <c r="L73" t="s">
        <v>1193</v>
      </c>
      <c r="M73" s="87">
        <v>44013</v>
      </c>
      <c r="N73" t="s">
        <v>1172</v>
      </c>
      <c r="O73" t="s">
        <v>1165</v>
      </c>
      <c r="P73" s="61">
        <v>-23564.5</v>
      </c>
      <c r="Q73" t="s">
        <v>1165</v>
      </c>
      <c r="R73" s="61">
        <v>0</v>
      </c>
      <c r="S73" s="61">
        <v>-23564.5</v>
      </c>
    </row>
    <row r="74" spans="1:19" x14ac:dyDescent="0.2">
      <c r="A74" t="s">
        <v>597</v>
      </c>
      <c r="B74" t="s">
        <v>805</v>
      </c>
      <c r="C74" t="s">
        <v>1064</v>
      </c>
      <c r="D74" t="s">
        <v>238</v>
      </c>
      <c r="E74" t="s">
        <v>1160</v>
      </c>
      <c r="F74" t="s">
        <v>115</v>
      </c>
      <c r="G74" s="87">
        <v>43677</v>
      </c>
      <c r="H74" t="s">
        <v>1166</v>
      </c>
      <c r="I74" t="s">
        <v>1181</v>
      </c>
      <c r="J74" t="s">
        <v>1181</v>
      </c>
      <c r="K74">
        <v>1052</v>
      </c>
      <c r="L74" t="s">
        <v>1182</v>
      </c>
      <c r="M74" s="87">
        <v>43685</v>
      </c>
      <c r="N74" t="s">
        <v>1164</v>
      </c>
      <c r="O74" t="s">
        <v>1165</v>
      </c>
      <c r="P74" s="61">
        <v>5792.5</v>
      </c>
      <c r="Q74" t="s">
        <v>1165</v>
      </c>
      <c r="R74" s="61">
        <v>5792.5</v>
      </c>
      <c r="S74" s="61">
        <v>0</v>
      </c>
    </row>
    <row r="75" spans="1:19" x14ac:dyDescent="0.2">
      <c r="A75" t="s">
        <v>597</v>
      </c>
      <c r="B75" t="s">
        <v>805</v>
      </c>
      <c r="C75" t="s">
        <v>1064</v>
      </c>
      <c r="D75" t="s">
        <v>238</v>
      </c>
      <c r="E75" t="s">
        <v>1160</v>
      </c>
      <c r="F75" t="s">
        <v>116</v>
      </c>
      <c r="G75" s="87">
        <v>43708</v>
      </c>
      <c r="H75" t="s">
        <v>1166</v>
      </c>
      <c r="I75" t="s">
        <v>1181</v>
      </c>
      <c r="J75" t="s">
        <v>1181</v>
      </c>
      <c r="K75">
        <v>1061</v>
      </c>
      <c r="L75" t="s">
        <v>1183</v>
      </c>
      <c r="M75" s="87">
        <v>43717</v>
      </c>
      <c r="N75" t="s">
        <v>1164</v>
      </c>
      <c r="O75" t="s">
        <v>1165</v>
      </c>
      <c r="P75" s="61">
        <v>5792.5</v>
      </c>
      <c r="Q75" t="s">
        <v>1165</v>
      </c>
      <c r="R75" s="61">
        <v>5792.5</v>
      </c>
      <c r="S75" s="61">
        <v>0</v>
      </c>
    </row>
    <row r="76" spans="1:19" x14ac:dyDescent="0.2">
      <c r="A76" t="s">
        <v>597</v>
      </c>
      <c r="B76" t="s">
        <v>805</v>
      </c>
      <c r="C76" t="s">
        <v>1064</v>
      </c>
      <c r="D76" t="s">
        <v>238</v>
      </c>
      <c r="E76" t="s">
        <v>1160</v>
      </c>
      <c r="F76" t="s">
        <v>117</v>
      </c>
      <c r="G76" s="87">
        <v>43738</v>
      </c>
      <c r="H76" t="s">
        <v>1166</v>
      </c>
      <c r="I76" t="s">
        <v>1181</v>
      </c>
      <c r="J76" t="s">
        <v>1181</v>
      </c>
      <c r="K76">
        <v>1074</v>
      </c>
      <c r="L76" t="s">
        <v>1184</v>
      </c>
      <c r="M76" s="87">
        <v>43746</v>
      </c>
      <c r="N76" t="s">
        <v>1164</v>
      </c>
      <c r="O76" t="s">
        <v>1165</v>
      </c>
      <c r="P76" s="61">
        <v>5792.5</v>
      </c>
      <c r="Q76" t="s">
        <v>1165</v>
      </c>
      <c r="R76" s="61">
        <v>5792.5</v>
      </c>
      <c r="S76" s="61">
        <v>0</v>
      </c>
    </row>
    <row r="77" spans="1:19" x14ac:dyDescent="0.2">
      <c r="A77" t="s">
        <v>597</v>
      </c>
      <c r="B77" t="s">
        <v>805</v>
      </c>
      <c r="C77" t="s">
        <v>1064</v>
      </c>
      <c r="D77" t="s">
        <v>238</v>
      </c>
      <c r="E77" t="s">
        <v>1160</v>
      </c>
      <c r="F77" t="s">
        <v>118</v>
      </c>
      <c r="G77" s="87">
        <v>43768</v>
      </c>
      <c r="H77" t="s">
        <v>1166</v>
      </c>
      <c r="I77" t="s">
        <v>1181</v>
      </c>
      <c r="J77" t="s">
        <v>1181</v>
      </c>
      <c r="K77">
        <v>1079</v>
      </c>
      <c r="L77" t="s">
        <v>1185</v>
      </c>
      <c r="M77" s="87">
        <v>43769</v>
      </c>
      <c r="N77" t="s">
        <v>1172</v>
      </c>
      <c r="O77" t="s">
        <v>1165</v>
      </c>
      <c r="P77" s="61">
        <v>5792.5</v>
      </c>
      <c r="Q77" t="s">
        <v>1165</v>
      </c>
      <c r="R77" s="61">
        <v>5792.5</v>
      </c>
      <c r="S77" s="61">
        <v>0</v>
      </c>
    </row>
    <row r="78" spans="1:19" x14ac:dyDescent="0.2">
      <c r="A78" t="s">
        <v>597</v>
      </c>
      <c r="B78" t="s">
        <v>805</v>
      </c>
      <c r="C78" t="s">
        <v>1064</v>
      </c>
      <c r="D78" t="s">
        <v>238</v>
      </c>
      <c r="E78" t="s">
        <v>1160</v>
      </c>
      <c r="F78" t="s">
        <v>119</v>
      </c>
      <c r="G78" s="87">
        <v>43799</v>
      </c>
      <c r="H78" t="s">
        <v>1166</v>
      </c>
      <c r="I78" t="s">
        <v>1181</v>
      </c>
      <c r="J78" t="s">
        <v>1181</v>
      </c>
      <c r="K78">
        <v>1081</v>
      </c>
      <c r="L78" t="s">
        <v>1186</v>
      </c>
      <c r="M78" s="87">
        <v>43808</v>
      </c>
      <c r="N78" t="s">
        <v>1164</v>
      </c>
      <c r="O78" t="s">
        <v>1165</v>
      </c>
      <c r="P78" s="61">
        <v>5792.5</v>
      </c>
      <c r="Q78" t="s">
        <v>1165</v>
      </c>
      <c r="R78" s="61">
        <v>5792.5</v>
      </c>
      <c r="S78" s="61">
        <v>0</v>
      </c>
    </row>
    <row r="79" spans="1:19" x14ac:dyDescent="0.2">
      <c r="A79" t="s">
        <v>597</v>
      </c>
      <c r="B79" t="s">
        <v>805</v>
      </c>
      <c r="C79" t="s">
        <v>1064</v>
      </c>
      <c r="D79" t="s">
        <v>238</v>
      </c>
      <c r="E79" t="s">
        <v>1160</v>
      </c>
      <c r="F79" t="s">
        <v>120</v>
      </c>
      <c r="G79" s="87">
        <v>43830</v>
      </c>
      <c r="H79" t="s">
        <v>1166</v>
      </c>
      <c r="I79" t="s">
        <v>1181</v>
      </c>
      <c r="J79" t="s">
        <v>1181</v>
      </c>
      <c r="K79">
        <v>1090</v>
      </c>
      <c r="L79" t="s">
        <v>1187</v>
      </c>
      <c r="M79" s="87">
        <v>43840</v>
      </c>
      <c r="N79" t="s">
        <v>1164</v>
      </c>
      <c r="O79" t="s">
        <v>1165</v>
      </c>
      <c r="P79" s="61">
        <v>5792.5</v>
      </c>
      <c r="Q79" t="s">
        <v>1165</v>
      </c>
      <c r="R79" s="61">
        <v>5792.5</v>
      </c>
      <c r="S79" s="61">
        <v>0</v>
      </c>
    </row>
    <row r="80" spans="1:19" x14ac:dyDescent="0.2">
      <c r="A80" t="s">
        <v>597</v>
      </c>
      <c r="B80" t="s">
        <v>805</v>
      </c>
      <c r="C80" t="s">
        <v>1064</v>
      </c>
      <c r="D80" t="s">
        <v>238</v>
      </c>
      <c r="E80" t="s">
        <v>1160</v>
      </c>
      <c r="F80" t="s">
        <v>121</v>
      </c>
      <c r="G80" s="87">
        <v>43861</v>
      </c>
      <c r="H80" t="s">
        <v>1166</v>
      </c>
      <c r="I80" t="s">
        <v>1181</v>
      </c>
      <c r="J80" t="s">
        <v>1181</v>
      </c>
      <c r="K80">
        <v>1091</v>
      </c>
      <c r="L80" t="s">
        <v>1188</v>
      </c>
      <c r="M80" s="87">
        <v>43871</v>
      </c>
      <c r="N80" t="s">
        <v>1164</v>
      </c>
      <c r="O80" t="s">
        <v>1165</v>
      </c>
      <c r="P80" s="61">
        <v>5792.5</v>
      </c>
      <c r="Q80" t="s">
        <v>1165</v>
      </c>
      <c r="R80" s="61">
        <v>5792.5</v>
      </c>
      <c r="S80" s="61">
        <v>0</v>
      </c>
    </row>
    <row r="81" spans="1:19" x14ac:dyDescent="0.2">
      <c r="A81" t="s">
        <v>597</v>
      </c>
      <c r="B81" t="s">
        <v>805</v>
      </c>
      <c r="C81" t="s">
        <v>1064</v>
      </c>
      <c r="D81" t="s">
        <v>238</v>
      </c>
      <c r="E81" t="s">
        <v>1160</v>
      </c>
      <c r="F81" t="s">
        <v>122</v>
      </c>
      <c r="G81" s="87">
        <v>43890</v>
      </c>
      <c r="H81" t="s">
        <v>1166</v>
      </c>
      <c r="I81" t="s">
        <v>1181</v>
      </c>
      <c r="J81" t="s">
        <v>1181</v>
      </c>
      <c r="K81">
        <v>1094</v>
      </c>
      <c r="L81" t="s">
        <v>1189</v>
      </c>
      <c r="M81" s="87">
        <v>43900</v>
      </c>
      <c r="N81" t="s">
        <v>1164</v>
      </c>
      <c r="O81" t="s">
        <v>1165</v>
      </c>
      <c r="P81" s="61">
        <v>5792.5</v>
      </c>
      <c r="Q81" t="s">
        <v>1165</v>
      </c>
      <c r="R81" s="61">
        <v>5792.5</v>
      </c>
      <c r="S81" s="61">
        <v>0</v>
      </c>
    </row>
    <row r="82" spans="1:19" x14ac:dyDescent="0.2">
      <c r="A82" t="s">
        <v>597</v>
      </c>
      <c r="B82" t="s">
        <v>805</v>
      </c>
      <c r="C82" t="s">
        <v>1064</v>
      </c>
      <c r="D82" t="s">
        <v>238</v>
      </c>
      <c r="E82" t="s">
        <v>1160</v>
      </c>
      <c r="F82" t="s">
        <v>123</v>
      </c>
      <c r="G82" s="87">
        <v>43921</v>
      </c>
      <c r="H82" t="s">
        <v>1166</v>
      </c>
      <c r="I82" t="s">
        <v>1181</v>
      </c>
      <c r="J82" t="s">
        <v>1181</v>
      </c>
      <c r="K82">
        <v>1101</v>
      </c>
      <c r="L82" t="s">
        <v>1190</v>
      </c>
      <c r="M82" s="87">
        <v>43935</v>
      </c>
      <c r="N82" t="s">
        <v>1164</v>
      </c>
      <c r="O82" t="s">
        <v>1165</v>
      </c>
      <c r="P82" s="61">
        <v>5792.5</v>
      </c>
      <c r="Q82" t="s">
        <v>1165</v>
      </c>
      <c r="R82" s="61">
        <v>5792.5</v>
      </c>
      <c r="S82" s="61">
        <v>0</v>
      </c>
    </row>
    <row r="83" spans="1:19" x14ac:dyDescent="0.2">
      <c r="A83" t="s">
        <v>597</v>
      </c>
      <c r="B83" t="s">
        <v>805</v>
      </c>
      <c r="C83" t="s">
        <v>1064</v>
      </c>
      <c r="D83" t="s">
        <v>238</v>
      </c>
      <c r="E83" t="s">
        <v>1160</v>
      </c>
      <c r="F83" t="s">
        <v>124</v>
      </c>
      <c r="G83" s="87">
        <v>43951</v>
      </c>
      <c r="H83" t="s">
        <v>1166</v>
      </c>
      <c r="I83" t="s">
        <v>1181</v>
      </c>
      <c r="J83" t="s">
        <v>1181</v>
      </c>
      <c r="K83">
        <v>1105</v>
      </c>
      <c r="L83" t="s">
        <v>1191</v>
      </c>
      <c r="M83" s="87">
        <v>43952</v>
      </c>
      <c r="N83" t="s">
        <v>1164</v>
      </c>
      <c r="O83" t="s">
        <v>1165</v>
      </c>
      <c r="P83" s="61">
        <v>5792.5</v>
      </c>
      <c r="Q83" t="s">
        <v>1165</v>
      </c>
      <c r="R83" s="61">
        <v>5792.5</v>
      </c>
      <c r="S83" s="61">
        <v>0</v>
      </c>
    </row>
    <row r="84" spans="1:19" x14ac:dyDescent="0.2">
      <c r="A84" t="s">
        <v>597</v>
      </c>
      <c r="B84" t="s">
        <v>805</v>
      </c>
      <c r="C84" t="s">
        <v>1064</v>
      </c>
      <c r="D84" t="s">
        <v>238</v>
      </c>
      <c r="E84" t="s">
        <v>1160</v>
      </c>
      <c r="F84" t="s">
        <v>125</v>
      </c>
      <c r="G84" s="87">
        <v>43982</v>
      </c>
      <c r="H84" t="s">
        <v>1166</v>
      </c>
      <c r="I84" t="s">
        <v>1181</v>
      </c>
      <c r="J84" t="s">
        <v>1181</v>
      </c>
      <c r="K84">
        <v>1109</v>
      </c>
      <c r="L84" t="s">
        <v>1192</v>
      </c>
      <c r="M84" s="87">
        <v>43984</v>
      </c>
      <c r="N84" t="s">
        <v>1164</v>
      </c>
      <c r="O84" t="s">
        <v>1165</v>
      </c>
      <c r="P84" s="61">
        <v>5792.5</v>
      </c>
      <c r="Q84" t="s">
        <v>1165</v>
      </c>
      <c r="R84" s="61">
        <v>5792.5</v>
      </c>
      <c r="S84" s="61">
        <v>0</v>
      </c>
    </row>
    <row r="85" spans="1:19" x14ac:dyDescent="0.2">
      <c r="A85" t="s">
        <v>597</v>
      </c>
      <c r="B85" t="s">
        <v>805</v>
      </c>
      <c r="C85" t="s">
        <v>1064</v>
      </c>
      <c r="D85" t="s">
        <v>238</v>
      </c>
      <c r="E85" t="s">
        <v>1160</v>
      </c>
      <c r="F85" t="s">
        <v>126</v>
      </c>
      <c r="G85" s="87">
        <v>44008</v>
      </c>
      <c r="H85" t="s">
        <v>1166</v>
      </c>
      <c r="I85" t="s">
        <v>1181</v>
      </c>
      <c r="J85" t="s">
        <v>1181</v>
      </c>
      <c r="K85">
        <v>1112</v>
      </c>
      <c r="L85" t="s">
        <v>1193</v>
      </c>
      <c r="M85" s="87">
        <v>44013</v>
      </c>
      <c r="N85" t="s">
        <v>1172</v>
      </c>
      <c r="O85" t="s">
        <v>1165</v>
      </c>
      <c r="P85" s="61">
        <v>5792.5</v>
      </c>
      <c r="Q85" t="s">
        <v>1165</v>
      </c>
      <c r="R85" s="61">
        <v>5792.5</v>
      </c>
      <c r="S85" s="61">
        <v>0</v>
      </c>
    </row>
    <row r="86" spans="1:19" x14ac:dyDescent="0.2">
      <c r="A86" t="s">
        <v>597</v>
      </c>
      <c r="B86" t="s">
        <v>805</v>
      </c>
      <c r="C86" t="s">
        <v>1064</v>
      </c>
      <c r="D86" t="s">
        <v>238</v>
      </c>
      <c r="E86" t="s">
        <v>1160</v>
      </c>
      <c r="F86" t="s">
        <v>16</v>
      </c>
      <c r="G86" s="87">
        <v>44012</v>
      </c>
      <c r="H86" t="s">
        <v>1161</v>
      </c>
      <c r="J86" t="s">
        <v>1162</v>
      </c>
      <c r="K86">
        <v>1111</v>
      </c>
      <c r="L86" t="s">
        <v>1173</v>
      </c>
      <c r="M86" s="87">
        <v>43999</v>
      </c>
      <c r="N86" t="s">
        <v>1164</v>
      </c>
      <c r="O86" t="s">
        <v>1165</v>
      </c>
      <c r="P86" s="61">
        <v>-63717.5</v>
      </c>
      <c r="Q86" t="s">
        <v>1165</v>
      </c>
      <c r="R86" s="61">
        <v>0</v>
      </c>
      <c r="S86" s="61">
        <v>-63717.5</v>
      </c>
    </row>
    <row r="87" spans="1:19" x14ac:dyDescent="0.2">
      <c r="A87" t="s">
        <v>597</v>
      </c>
      <c r="B87" t="s">
        <v>805</v>
      </c>
      <c r="C87" t="s">
        <v>1064</v>
      </c>
      <c r="D87" t="s">
        <v>238</v>
      </c>
      <c r="E87" t="s">
        <v>1160</v>
      </c>
      <c r="F87" t="s">
        <v>16</v>
      </c>
      <c r="G87" s="87">
        <v>44012</v>
      </c>
      <c r="H87" t="s">
        <v>1161</v>
      </c>
      <c r="I87" t="s">
        <v>1162</v>
      </c>
      <c r="J87" t="s">
        <v>1162</v>
      </c>
      <c r="K87">
        <v>1112</v>
      </c>
      <c r="L87" t="s">
        <v>1193</v>
      </c>
      <c r="M87" s="87">
        <v>44013</v>
      </c>
      <c r="N87" t="s">
        <v>1172</v>
      </c>
      <c r="O87" t="s">
        <v>1165</v>
      </c>
      <c r="P87" s="61">
        <v>-5792.5</v>
      </c>
      <c r="Q87" t="s">
        <v>1165</v>
      </c>
      <c r="R87" s="61">
        <v>0</v>
      </c>
      <c r="S87" s="61">
        <v>-5792.5</v>
      </c>
    </row>
    <row r="88" spans="1:19" x14ac:dyDescent="0.2">
      <c r="A88" t="s">
        <v>598</v>
      </c>
      <c r="B88" t="s">
        <v>812</v>
      </c>
      <c r="C88" t="s">
        <v>1065</v>
      </c>
      <c r="D88" t="s">
        <v>238</v>
      </c>
      <c r="E88" t="s">
        <v>1160</v>
      </c>
      <c r="F88" t="s">
        <v>115</v>
      </c>
      <c r="G88" s="87">
        <v>43677</v>
      </c>
      <c r="H88" t="s">
        <v>1166</v>
      </c>
      <c r="I88" t="s">
        <v>1194</v>
      </c>
      <c r="J88" t="s">
        <v>1194</v>
      </c>
      <c r="K88">
        <v>1053</v>
      </c>
      <c r="L88" t="s">
        <v>1195</v>
      </c>
      <c r="M88" s="87">
        <v>43685</v>
      </c>
      <c r="N88" t="s">
        <v>1164</v>
      </c>
      <c r="O88" t="s">
        <v>1165</v>
      </c>
      <c r="P88" s="61">
        <v>2811.95</v>
      </c>
      <c r="Q88" t="s">
        <v>1165</v>
      </c>
      <c r="R88" s="61">
        <v>2811.95</v>
      </c>
      <c r="S88" s="61">
        <v>0</v>
      </c>
    </row>
    <row r="89" spans="1:19" x14ac:dyDescent="0.2">
      <c r="A89" t="s">
        <v>598</v>
      </c>
      <c r="B89" t="s">
        <v>812</v>
      </c>
      <c r="C89" t="s">
        <v>1065</v>
      </c>
      <c r="D89" t="s">
        <v>238</v>
      </c>
      <c r="E89" t="s">
        <v>1160</v>
      </c>
      <c r="F89" t="s">
        <v>116</v>
      </c>
      <c r="G89" s="87">
        <v>43708</v>
      </c>
      <c r="H89" t="s">
        <v>1166</v>
      </c>
      <c r="I89" t="s">
        <v>1194</v>
      </c>
      <c r="J89" t="s">
        <v>1194</v>
      </c>
      <c r="K89">
        <v>1063</v>
      </c>
      <c r="L89" t="s">
        <v>1196</v>
      </c>
      <c r="M89" s="87">
        <v>43718</v>
      </c>
      <c r="N89" t="s">
        <v>1164</v>
      </c>
      <c r="O89" t="s">
        <v>1165</v>
      </c>
      <c r="P89" s="61">
        <v>2811.95</v>
      </c>
      <c r="Q89" t="s">
        <v>1165</v>
      </c>
      <c r="R89" s="61">
        <v>2811.95</v>
      </c>
      <c r="S89" s="61">
        <v>0</v>
      </c>
    </row>
    <row r="90" spans="1:19" x14ac:dyDescent="0.2">
      <c r="A90" t="s">
        <v>598</v>
      </c>
      <c r="B90" t="s">
        <v>812</v>
      </c>
      <c r="C90" t="s">
        <v>1065</v>
      </c>
      <c r="D90" t="s">
        <v>238</v>
      </c>
      <c r="E90" t="s">
        <v>1160</v>
      </c>
      <c r="F90" t="s">
        <v>117</v>
      </c>
      <c r="G90" s="87">
        <v>43738</v>
      </c>
      <c r="H90" t="s">
        <v>1166</v>
      </c>
      <c r="I90" t="s">
        <v>1194</v>
      </c>
      <c r="J90" t="s">
        <v>1194</v>
      </c>
      <c r="K90">
        <v>1075</v>
      </c>
      <c r="L90" t="s">
        <v>1197</v>
      </c>
      <c r="M90" s="87">
        <v>43746</v>
      </c>
      <c r="N90" t="s">
        <v>1164</v>
      </c>
      <c r="O90" t="s">
        <v>1165</v>
      </c>
      <c r="P90" s="61">
        <v>2688.55</v>
      </c>
      <c r="Q90" t="s">
        <v>1165</v>
      </c>
      <c r="R90" s="61">
        <v>2688.55</v>
      </c>
      <c r="S90" s="61">
        <v>0</v>
      </c>
    </row>
    <row r="91" spans="1:19" x14ac:dyDescent="0.2">
      <c r="A91" t="s">
        <v>598</v>
      </c>
      <c r="B91" t="s">
        <v>812</v>
      </c>
      <c r="C91" t="s">
        <v>1065</v>
      </c>
      <c r="D91" t="s">
        <v>238</v>
      </c>
      <c r="E91" t="s">
        <v>1160</v>
      </c>
      <c r="F91" t="s">
        <v>118</v>
      </c>
      <c r="G91" s="87">
        <v>43769</v>
      </c>
      <c r="H91" t="s">
        <v>1166</v>
      </c>
      <c r="I91" t="s">
        <v>1194</v>
      </c>
      <c r="J91" t="s">
        <v>1194</v>
      </c>
      <c r="K91">
        <v>1080</v>
      </c>
      <c r="L91" t="s">
        <v>1198</v>
      </c>
      <c r="M91" s="87">
        <v>43780</v>
      </c>
      <c r="N91" t="s">
        <v>1164</v>
      </c>
      <c r="O91" t="s">
        <v>1165</v>
      </c>
      <c r="P91" s="61">
        <v>2778.17</v>
      </c>
      <c r="Q91" t="s">
        <v>1165</v>
      </c>
      <c r="R91" s="61">
        <v>2778.17</v>
      </c>
      <c r="S91" s="61">
        <v>0</v>
      </c>
    </row>
    <row r="92" spans="1:19" x14ac:dyDescent="0.2">
      <c r="A92" t="s">
        <v>598</v>
      </c>
      <c r="B92" t="s">
        <v>812</v>
      </c>
      <c r="C92" t="s">
        <v>1065</v>
      </c>
      <c r="D92" t="s">
        <v>238</v>
      </c>
      <c r="E92" t="s">
        <v>1160</v>
      </c>
      <c r="F92" t="s">
        <v>119</v>
      </c>
      <c r="G92" s="87">
        <v>43799</v>
      </c>
      <c r="H92" t="s">
        <v>1166</v>
      </c>
      <c r="I92" t="s">
        <v>1194</v>
      </c>
      <c r="J92" t="s">
        <v>1194</v>
      </c>
      <c r="K92">
        <v>1082</v>
      </c>
      <c r="L92" t="s">
        <v>1199</v>
      </c>
      <c r="M92" s="87">
        <v>43810</v>
      </c>
      <c r="N92" t="s">
        <v>1164</v>
      </c>
      <c r="O92" t="s">
        <v>1165</v>
      </c>
      <c r="P92" s="61">
        <v>2688.55</v>
      </c>
      <c r="Q92" t="s">
        <v>1165</v>
      </c>
      <c r="R92" s="61">
        <v>2688.55</v>
      </c>
      <c r="S92" s="61">
        <v>0</v>
      </c>
    </row>
    <row r="93" spans="1:19" x14ac:dyDescent="0.2">
      <c r="A93" t="s">
        <v>598</v>
      </c>
      <c r="B93" t="s">
        <v>812</v>
      </c>
      <c r="C93" t="s">
        <v>1065</v>
      </c>
      <c r="D93" t="s">
        <v>238</v>
      </c>
      <c r="E93" t="s">
        <v>1160</v>
      </c>
      <c r="F93" t="s">
        <v>120</v>
      </c>
      <c r="G93" s="87">
        <v>43830</v>
      </c>
      <c r="H93" t="s">
        <v>1166</v>
      </c>
      <c r="I93" t="s">
        <v>1194</v>
      </c>
      <c r="J93" t="s">
        <v>1194</v>
      </c>
      <c r="K93">
        <v>1090</v>
      </c>
      <c r="L93" t="s">
        <v>1200</v>
      </c>
      <c r="M93" s="87">
        <v>43840</v>
      </c>
      <c r="N93" t="s">
        <v>1164</v>
      </c>
      <c r="O93" t="s">
        <v>1165</v>
      </c>
      <c r="P93" s="61">
        <v>2778.17</v>
      </c>
      <c r="Q93" t="s">
        <v>1165</v>
      </c>
      <c r="R93" s="61">
        <v>2778.17</v>
      </c>
      <c r="S93" s="61">
        <v>0</v>
      </c>
    </row>
    <row r="94" spans="1:19" x14ac:dyDescent="0.2">
      <c r="A94" t="s">
        <v>598</v>
      </c>
      <c r="B94" t="s">
        <v>812</v>
      </c>
      <c r="C94" t="s">
        <v>1065</v>
      </c>
      <c r="D94" t="s">
        <v>238</v>
      </c>
      <c r="E94" t="s">
        <v>1160</v>
      </c>
      <c r="F94" t="s">
        <v>121</v>
      </c>
      <c r="G94" s="87">
        <v>43861</v>
      </c>
      <c r="H94" t="s">
        <v>1166</v>
      </c>
      <c r="I94" t="s">
        <v>1194</v>
      </c>
      <c r="J94" t="s">
        <v>1194</v>
      </c>
      <c r="K94">
        <v>1092</v>
      </c>
      <c r="L94" t="s">
        <v>1201</v>
      </c>
      <c r="M94" s="87">
        <v>43871</v>
      </c>
      <c r="N94" t="s">
        <v>1164</v>
      </c>
      <c r="O94" t="s">
        <v>1165</v>
      </c>
      <c r="P94" s="61">
        <v>2778.17</v>
      </c>
      <c r="Q94" t="s">
        <v>1165</v>
      </c>
      <c r="R94" s="61">
        <v>2778.17</v>
      </c>
      <c r="S94" s="61">
        <v>0</v>
      </c>
    </row>
    <row r="95" spans="1:19" x14ac:dyDescent="0.2">
      <c r="A95" t="s">
        <v>598</v>
      </c>
      <c r="B95" t="s">
        <v>812</v>
      </c>
      <c r="C95" t="s">
        <v>1065</v>
      </c>
      <c r="D95" t="s">
        <v>238</v>
      </c>
      <c r="E95" t="s">
        <v>1160</v>
      </c>
      <c r="F95" t="s">
        <v>122</v>
      </c>
      <c r="G95" s="87">
        <v>43890</v>
      </c>
      <c r="H95" t="s">
        <v>1166</v>
      </c>
      <c r="I95" t="s">
        <v>1194</v>
      </c>
      <c r="J95" t="s">
        <v>1194</v>
      </c>
      <c r="K95">
        <v>1095</v>
      </c>
      <c r="L95" t="s">
        <v>1202</v>
      </c>
      <c r="M95" s="87">
        <v>43902</v>
      </c>
      <c r="N95" t="s">
        <v>1164</v>
      </c>
      <c r="O95" t="s">
        <v>1165</v>
      </c>
      <c r="P95" s="61">
        <v>2598.9299999999998</v>
      </c>
      <c r="Q95" t="s">
        <v>1165</v>
      </c>
      <c r="R95" s="61">
        <v>2598.9299999999998</v>
      </c>
      <c r="S95" s="61">
        <v>0</v>
      </c>
    </row>
    <row r="96" spans="1:19" x14ac:dyDescent="0.2">
      <c r="A96" t="s">
        <v>598</v>
      </c>
      <c r="B96" t="s">
        <v>812</v>
      </c>
      <c r="C96" t="s">
        <v>1065</v>
      </c>
      <c r="D96" t="s">
        <v>238</v>
      </c>
      <c r="E96" t="s">
        <v>1160</v>
      </c>
      <c r="F96" t="s">
        <v>123</v>
      </c>
      <c r="G96" s="87">
        <v>43921</v>
      </c>
      <c r="H96" t="s">
        <v>1166</v>
      </c>
      <c r="I96" t="s">
        <v>1194</v>
      </c>
      <c r="J96" t="s">
        <v>1194</v>
      </c>
      <c r="K96">
        <v>1102</v>
      </c>
      <c r="L96" t="s">
        <v>1203</v>
      </c>
      <c r="M96" s="87">
        <v>43935</v>
      </c>
      <c r="N96" t="s">
        <v>1164</v>
      </c>
      <c r="O96" t="s">
        <v>1165</v>
      </c>
      <c r="P96" s="61">
        <v>2778.17</v>
      </c>
      <c r="Q96" t="s">
        <v>1165</v>
      </c>
      <c r="R96" s="61">
        <v>2778.17</v>
      </c>
      <c r="S96" s="61">
        <v>0</v>
      </c>
    </row>
    <row r="97" spans="1:19" x14ac:dyDescent="0.2">
      <c r="A97" t="s">
        <v>598</v>
      </c>
      <c r="B97" t="s">
        <v>812</v>
      </c>
      <c r="C97" t="s">
        <v>1065</v>
      </c>
      <c r="D97" t="s">
        <v>238</v>
      </c>
      <c r="E97" t="s">
        <v>1160</v>
      </c>
      <c r="F97" t="s">
        <v>124</v>
      </c>
      <c r="G97" s="87">
        <v>43951</v>
      </c>
      <c r="H97" t="s">
        <v>1166</v>
      </c>
      <c r="I97" t="s">
        <v>1194</v>
      </c>
      <c r="J97" t="s">
        <v>1194</v>
      </c>
      <c r="K97">
        <v>1106</v>
      </c>
      <c r="L97" t="s">
        <v>1204</v>
      </c>
      <c r="M97" s="87">
        <v>43962</v>
      </c>
      <c r="N97" t="s">
        <v>1164</v>
      </c>
      <c r="O97" t="s">
        <v>1165</v>
      </c>
      <c r="P97" s="61">
        <v>2688.55</v>
      </c>
      <c r="Q97" t="s">
        <v>1165</v>
      </c>
      <c r="R97" s="61">
        <v>2688.55</v>
      </c>
      <c r="S97" s="61">
        <v>0</v>
      </c>
    </row>
    <row r="98" spans="1:19" x14ac:dyDescent="0.2">
      <c r="A98" t="s">
        <v>598</v>
      </c>
      <c r="B98" t="s">
        <v>812</v>
      </c>
      <c r="C98" t="s">
        <v>1065</v>
      </c>
      <c r="D98" t="s">
        <v>238</v>
      </c>
      <c r="E98" t="s">
        <v>1160</v>
      </c>
      <c r="F98" t="s">
        <v>125</v>
      </c>
      <c r="G98" s="87">
        <v>43982</v>
      </c>
      <c r="H98" t="s">
        <v>1166</v>
      </c>
      <c r="I98" t="s">
        <v>1194</v>
      </c>
      <c r="J98" t="s">
        <v>1194</v>
      </c>
      <c r="K98">
        <v>1110</v>
      </c>
      <c r="L98" t="s">
        <v>1205</v>
      </c>
      <c r="M98" s="87">
        <v>43991</v>
      </c>
      <c r="N98" t="s">
        <v>1164</v>
      </c>
      <c r="O98" t="s">
        <v>1165</v>
      </c>
      <c r="P98" s="61">
        <v>2778.17</v>
      </c>
      <c r="Q98" t="s">
        <v>1165</v>
      </c>
      <c r="R98" s="61">
        <v>2778.17</v>
      </c>
      <c r="S98" s="61">
        <v>0</v>
      </c>
    </row>
    <row r="99" spans="1:19" x14ac:dyDescent="0.2">
      <c r="A99" t="s">
        <v>598</v>
      </c>
      <c r="B99" t="s">
        <v>812</v>
      </c>
      <c r="C99" t="s">
        <v>1065</v>
      </c>
      <c r="D99" t="s">
        <v>238</v>
      </c>
      <c r="E99" t="s">
        <v>1160</v>
      </c>
      <c r="F99" t="s">
        <v>126</v>
      </c>
      <c r="G99" s="87">
        <v>44008</v>
      </c>
      <c r="H99" t="s">
        <v>1166</v>
      </c>
      <c r="I99" t="s">
        <v>1194</v>
      </c>
      <c r="J99" t="s">
        <v>1194</v>
      </c>
      <c r="K99">
        <v>1112</v>
      </c>
      <c r="L99" t="s">
        <v>1206</v>
      </c>
      <c r="M99" s="87">
        <v>44013</v>
      </c>
      <c r="N99" t="s">
        <v>1172</v>
      </c>
      <c r="O99" t="s">
        <v>1165</v>
      </c>
      <c r="P99" s="61">
        <v>2688.55</v>
      </c>
      <c r="Q99" t="s">
        <v>1165</v>
      </c>
      <c r="R99" s="61">
        <v>2688.55</v>
      </c>
      <c r="S99" s="61">
        <v>0</v>
      </c>
    </row>
    <row r="100" spans="1:19" x14ac:dyDescent="0.2">
      <c r="A100" t="s">
        <v>598</v>
      </c>
      <c r="B100" t="s">
        <v>812</v>
      </c>
      <c r="C100" t="s">
        <v>1065</v>
      </c>
      <c r="D100" t="s">
        <v>238</v>
      </c>
      <c r="E100" t="s">
        <v>1160</v>
      </c>
      <c r="F100" t="s">
        <v>16</v>
      </c>
      <c r="G100" s="87">
        <v>44012</v>
      </c>
      <c r="H100" t="s">
        <v>1161</v>
      </c>
      <c r="J100" t="s">
        <v>1162</v>
      </c>
      <c r="K100">
        <v>1111</v>
      </c>
      <c r="L100" t="s">
        <v>1173</v>
      </c>
      <c r="M100" s="87">
        <v>43999</v>
      </c>
      <c r="N100" t="s">
        <v>1164</v>
      </c>
      <c r="O100" t="s">
        <v>1165</v>
      </c>
      <c r="P100" s="61">
        <v>-30179.33</v>
      </c>
      <c r="Q100" t="s">
        <v>1165</v>
      </c>
      <c r="R100" s="61">
        <v>0</v>
      </c>
      <c r="S100" s="61">
        <v>-30179.33</v>
      </c>
    </row>
    <row r="101" spans="1:19" x14ac:dyDescent="0.2">
      <c r="A101" t="s">
        <v>598</v>
      </c>
      <c r="B101" t="s">
        <v>812</v>
      </c>
      <c r="C101" t="s">
        <v>1065</v>
      </c>
      <c r="D101" t="s">
        <v>238</v>
      </c>
      <c r="E101" t="s">
        <v>1160</v>
      </c>
      <c r="F101" t="s">
        <v>16</v>
      </c>
      <c r="G101" s="87">
        <v>44012</v>
      </c>
      <c r="H101" t="s">
        <v>1161</v>
      </c>
      <c r="I101" t="s">
        <v>1162</v>
      </c>
      <c r="J101" t="s">
        <v>1162</v>
      </c>
      <c r="K101">
        <v>1112</v>
      </c>
      <c r="L101" t="s">
        <v>1206</v>
      </c>
      <c r="M101" s="87">
        <v>44013</v>
      </c>
      <c r="N101" t="s">
        <v>1172</v>
      </c>
      <c r="O101" t="s">
        <v>1165</v>
      </c>
      <c r="P101" s="61">
        <v>-2688.55</v>
      </c>
      <c r="Q101" t="s">
        <v>1165</v>
      </c>
      <c r="R101" s="61">
        <v>0</v>
      </c>
      <c r="S101" s="61">
        <v>-2688.55</v>
      </c>
    </row>
    <row r="102" spans="1:19" x14ac:dyDescent="0.2">
      <c r="A102" t="s">
        <v>599</v>
      </c>
      <c r="B102" t="s">
        <v>813</v>
      </c>
      <c r="C102" t="s">
        <v>1068</v>
      </c>
      <c r="D102" t="s">
        <v>238</v>
      </c>
      <c r="E102" t="s">
        <v>1160</v>
      </c>
      <c r="F102" t="s">
        <v>115</v>
      </c>
      <c r="G102" s="87">
        <v>43677</v>
      </c>
      <c r="H102" t="s">
        <v>1166</v>
      </c>
      <c r="I102" t="s">
        <v>1194</v>
      </c>
      <c r="J102" t="s">
        <v>1194</v>
      </c>
      <c r="K102">
        <v>1053</v>
      </c>
      <c r="L102" t="s">
        <v>1195</v>
      </c>
      <c r="M102" s="87">
        <v>43685</v>
      </c>
      <c r="N102" t="s">
        <v>1164</v>
      </c>
      <c r="O102" t="s">
        <v>1165</v>
      </c>
      <c r="P102" s="61">
        <v>14436.95</v>
      </c>
      <c r="Q102" t="s">
        <v>1165</v>
      </c>
      <c r="R102" s="61">
        <v>14436.95</v>
      </c>
      <c r="S102" s="61">
        <v>0</v>
      </c>
    </row>
    <row r="103" spans="1:19" x14ac:dyDescent="0.2">
      <c r="A103" t="s">
        <v>599</v>
      </c>
      <c r="B103" t="s">
        <v>813</v>
      </c>
      <c r="C103" t="s">
        <v>1068</v>
      </c>
      <c r="D103" t="s">
        <v>238</v>
      </c>
      <c r="E103" t="s">
        <v>1160</v>
      </c>
      <c r="F103" t="s">
        <v>116</v>
      </c>
      <c r="G103" s="87">
        <v>43708</v>
      </c>
      <c r="H103" t="s">
        <v>1166</v>
      </c>
      <c r="I103" t="s">
        <v>1194</v>
      </c>
      <c r="J103" t="s">
        <v>1194</v>
      </c>
      <c r="K103">
        <v>1063</v>
      </c>
      <c r="L103" t="s">
        <v>1196</v>
      </c>
      <c r="M103" s="87">
        <v>43718</v>
      </c>
      <c r="N103" t="s">
        <v>1164</v>
      </c>
      <c r="O103" t="s">
        <v>1165</v>
      </c>
      <c r="P103" s="61">
        <v>14436.95</v>
      </c>
      <c r="Q103" t="s">
        <v>1165</v>
      </c>
      <c r="R103" s="61">
        <v>14436.95</v>
      </c>
      <c r="S103" s="61">
        <v>0</v>
      </c>
    </row>
    <row r="104" spans="1:19" x14ac:dyDescent="0.2">
      <c r="A104" t="s">
        <v>599</v>
      </c>
      <c r="B104" t="s">
        <v>813</v>
      </c>
      <c r="C104" t="s">
        <v>1068</v>
      </c>
      <c r="D104" t="s">
        <v>238</v>
      </c>
      <c r="E104" t="s">
        <v>1160</v>
      </c>
      <c r="F104" t="s">
        <v>117</v>
      </c>
      <c r="G104" s="87">
        <v>43738</v>
      </c>
      <c r="H104" t="s">
        <v>1166</v>
      </c>
      <c r="I104" t="s">
        <v>1194</v>
      </c>
      <c r="J104" t="s">
        <v>1194</v>
      </c>
      <c r="K104">
        <v>1075</v>
      </c>
      <c r="L104" t="s">
        <v>1197</v>
      </c>
      <c r="M104" s="87">
        <v>43746</v>
      </c>
      <c r="N104" t="s">
        <v>1164</v>
      </c>
      <c r="O104" t="s">
        <v>1165</v>
      </c>
      <c r="P104" s="61">
        <v>14190.06</v>
      </c>
      <c r="Q104" t="s">
        <v>1165</v>
      </c>
      <c r="R104" s="61">
        <v>14190.06</v>
      </c>
      <c r="S104" s="61">
        <v>0</v>
      </c>
    </row>
    <row r="105" spans="1:19" x14ac:dyDescent="0.2">
      <c r="A105" t="s">
        <v>599</v>
      </c>
      <c r="B105" t="s">
        <v>813</v>
      </c>
      <c r="C105" t="s">
        <v>1068</v>
      </c>
      <c r="D105" t="s">
        <v>238</v>
      </c>
      <c r="E105" t="s">
        <v>1160</v>
      </c>
      <c r="F105" t="s">
        <v>118</v>
      </c>
      <c r="G105" s="87">
        <v>43769</v>
      </c>
      <c r="H105" t="s">
        <v>1166</v>
      </c>
      <c r="I105" t="s">
        <v>1194</v>
      </c>
      <c r="J105" t="s">
        <v>1194</v>
      </c>
      <c r="K105">
        <v>1080</v>
      </c>
      <c r="L105" t="s">
        <v>1198</v>
      </c>
      <c r="M105" s="87">
        <v>43780</v>
      </c>
      <c r="N105" t="s">
        <v>1164</v>
      </c>
      <c r="O105" t="s">
        <v>1165</v>
      </c>
      <c r="P105" s="61">
        <v>14704.4</v>
      </c>
      <c r="Q105" t="s">
        <v>1165</v>
      </c>
      <c r="R105" s="61">
        <v>14704.4</v>
      </c>
      <c r="S105" s="61">
        <v>0</v>
      </c>
    </row>
    <row r="106" spans="1:19" x14ac:dyDescent="0.2">
      <c r="A106" t="s">
        <v>599</v>
      </c>
      <c r="B106" t="s">
        <v>813</v>
      </c>
      <c r="C106" t="s">
        <v>1068</v>
      </c>
      <c r="D106" t="s">
        <v>238</v>
      </c>
      <c r="E106" t="s">
        <v>1160</v>
      </c>
      <c r="F106" t="s">
        <v>119</v>
      </c>
      <c r="G106" s="87">
        <v>43799</v>
      </c>
      <c r="H106" t="s">
        <v>1166</v>
      </c>
      <c r="I106" t="s">
        <v>1194</v>
      </c>
      <c r="J106" t="s">
        <v>1194</v>
      </c>
      <c r="K106">
        <v>1082</v>
      </c>
      <c r="L106" t="s">
        <v>1199</v>
      </c>
      <c r="M106" s="87">
        <v>43810</v>
      </c>
      <c r="N106" t="s">
        <v>1164</v>
      </c>
      <c r="O106" t="s">
        <v>1165</v>
      </c>
      <c r="P106" s="61">
        <v>14230.06</v>
      </c>
      <c r="Q106" t="s">
        <v>1165</v>
      </c>
      <c r="R106" s="61">
        <v>14230.06</v>
      </c>
      <c r="S106" s="61">
        <v>0</v>
      </c>
    </row>
    <row r="107" spans="1:19" x14ac:dyDescent="0.2">
      <c r="A107" t="s">
        <v>599</v>
      </c>
      <c r="B107" t="s">
        <v>813</v>
      </c>
      <c r="C107" t="s">
        <v>1068</v>
      </c>
      <c r="D107" t="s">
        <v>238</v>
      </c>
      <c r="E107" t="s">
        <v>1160</v>
      </c>
      <c r="F107" t="s">
        <v>120</v>
      </c>
      <c r="G107" s="87">
        <v>43830</v>
      </c>
      <c r="H107" t="s">
        <v>1166</v>
      </c>
      <c r="I107" t="s">
        <v>1194</v>
      </c>
      <c r="J107" t="s">
        <v>1194</v>
      </c>
      <c r="K107">
        <v>1090</v>
      </c>
      <c r="L107" t="s">
        <v>1200</v>
      </c>
      <c r="M107" s="87">
        <v>43840</v>
      </c>
      <c r="N107" t="s">
        <v>1164</v>
      </c>
      <c r="O107" t="s">
        <v>1165</v>
      </c>
      <c r="P107" s="61">
        <v>14704.4</v>
      </c>
      <c r="Q107" t="s">
        <v>1165</v>
      </c>
      <c r="R107" s="61">
        <v>14704.4</v>
      </c>
      <c r="S107" s="61">
        <v>0</v>
      </c>
    </row>
    <row r="108" spans="1:19" x14ac:dyDescent="0.2">
      <c r="A108" t="s">
        <v>599</v>
      </c>
      <c r="B108" t="s">
        <v>813</v>
      </c>
      <c r="C108" t="s">
        <v>1068</v>
      </c>
      <c r="D108" t="s">
        <v>238</v>
      </c>
      <c r="E108" t="s">
        <v>1160</v>
      </c>
      <c r="F108" t="s">
        <v>121</v>
      </c>
      <c r="G108" s="87">
        <v>43861</v>
      </c>
      <c r="H108" t="s">
        <v>1166</v>
      </c>
      <c r="I108" t="s">
        <v>1194</v>
      </c>
      <c r="J108" t="s">
        <v>1194</v>
      </c>
      <c r="K108">
        <v>1092</v>
      </c>
      <c r="L108" t="s">
        <v>1201</v>
      </c>
      <c r="M108" s="87">
        <v>43871</v>
      </c>
      <c r="N108" t="s">
        <v>1164</v>
      </c>
      <c r="O108" t="s">
        <v>1165</v>
      </c>
      <c r="P108" s="61">
        <v>14704.4</v>
      </c>
      <c r="Q108" t="s">
        <v>1165</v>
      </c>
      <c r="R108" s="61">
        <v>14704.4</v>
      </c>
      <c r="S108" s="61">
        <v>0</v>
      </c>
    </row>
    <row r="109" spans="1:19" x14ac:dyDescent="0.2">
      <c r="A109" t="s">
        <v>599</v>
      </c>
      <c r="B109" t="s">
        <v>813</v>
      </c>
      <c r="C109" t="s">
        <v>1068</v>
      </c>
      <c r="D109" t="s">
        <v>238</v>
      </c>
      <c r="E109" t="s">
        <v>1160</v>
      </c>
      <c r="F109" t="s">
        <v>122</v>
      </c>
      <c r="G109" s="87">
        <v>43890</v>
      </c>
      <c r="H109" t="s">
        <v>1166</v>
      </c>
      <c r="I109" t="s">
        <v>1194</v>
      </c>
      <c r="J109" t="s">
        <v>1194</v>
      </c>
      <c r="K109">
        <v>1095</v>
      </c>
      <c r="L109" t="s">
        <v>1202</v>
      </c>
      <c r="M109" s="87">
        <v>43902</v>
      </c>
      <c r="N109" t="s">
        <v>1164</v>
      </c>
      <c r="O109" t="s">
        <v>1165</v>
      </c>
      <c r="P109" s="61">
        <v>13281.39</v>
      </c>
      <c r="Q109" t="s">
        <v>1165</v>
      </c>
      <c r="R109" s="61">
        <v>13281.39</v>
      </c>
      <c r="S109" s="61">
        <v>0</v>
      </c>
    </row>
    <row r="110" spans="1:19" x14ac:dyDescent="0.2">
      <c r="A110" t="s">
        <v>599</v>
      </c>
      <c r="B110" t="s">
        <v>813</v>
      </c>
      <c r="C110" t="s">
        <v>1068</v>
      </c>
      <c r="D110" t="s">
        <v>238</v>
      </c>
      <c r="E110" t="s">
        <v>1160</v>
      </c>
      <c r="F110" t="s">
        <v>123</v>
      </c>
      <c r="G110" s="87">
        <v>43921</v>
      </c>
      <c r="H110" t="s">
        <v>1166</v>
      </c>
      <c r="I110" t="s">
        <v>1194</v>
      </c>
      <c r="J110" t="s">
        <v>1194</v>
      </c>
      <c r="K110">
        <v>1102</v>
      </c>
      <c r="L110" t="s">
        <v>1203</v>
      </c>
      <c r="M110" s="87">
        <v>43935</v>
      </c>
      <c r="N110" t="s">
        <v>1164</v>
      </c>
      <c r="O110" t="s">
        <v>1165</v>
      </c>
      <c r="P110" s="61">
        <v>14704.4</v>
      </c>
      <c r="Q110" t="s">
        <v>1165</v>
      </c>
      <c r="R110" s="61">
        <v>14704.4</v>
      </c>
      <c r="S110" s="61">
        <v>0</v>
      </c>
    </row>
    <row r="111" spans="1:19" x14ac:dyDescent="0.2">
      <c r="A111" t="s">
        <v>599</v>
      </c>
      <c r="B111" t="s">
        <v>813</v>
      </c>
      <c r="C111" t="s">
        <v>1068</v>
      </c>
      <c r="D111" t="s">
        <v>238</v>
      </c>
      <c r="E111" t="s">
        <v>1160</v>
      </c>
      <c r="F111" t="s">
        <v>124</v>
      </c>
      <c r="G111" s="87">
        <v>43951</v>
      </c>
      <c r="H111" t="s">
        <v>1166</v>
      </c>
      <c r="I111" t="s">
        <v>1194</v>
      </c>
      <c r="J111" t="s">
        <v>1194</v>
      </c>
      <c r="K111">
        <v>1106</v>
      </c>
      <c r="L111" t="s">
        <v>1204</v>
      </c>
      <c r="M111" s="87">
        <v>43962</v>
      </c>
      <c r="N111" t="s">
        <v>1164</v>
      </c>
      <c r="O111" t="s">
        <v>1165</v>
      </c>
      <c r="P111" s="61">
        <v>14230.06</v>
      </c>
      <c r="Q111" t="s">
        <v>1165</v>
      </c>
      <c r="R111" s="61">
        <v>14230.06</v>
      </c>
      <c r="S111" s="61">
        <v>0</v>
      </c>
    </row>
    <row r="112" spans="1:19" x14ac:dyDescent="0.2">
      <c r="A112" t="s">
        <v>599</v>
      </c>
      <c r="B112" t="s">
        <v>813</v>
      </c>
      <c r="C112" t="s">
        <v>1068</v>
      </c>
      <c r="D112" t="s">
        <v>238</v>
      </c>
      <c r="E112" t="s">
        <v>1160</v>
      </c>
      <c r="F112" t="s">
        <v>125</v>
      </c>
      <c r="G112" s="87">
        <v>43982</v>
      </c>
      <c r="H112" t="s">
        <v>1166</v>
      </c>
      <c r="I112" t="s">
        <v>1194</v>
      </c>
      <c r="J112" t="s">
        <v>1194</v>
      </c>
      <c r="K112">
        <v>1110</v>
      </c>
      <c r="L112" t="s">
        <v>1205</v>
      </c>
      <c r="M112" s="87">
        <v>43991</v>
      </c>
      <c r="N112" t="s">
        <v>1164</v>
      </c>
      <c r="O112" t="s">
        <v>1165</v>
      </c>
      <c r="P112" s="61">
        <v>14704.4</v>
      </c>
      <c r="Q112" t="s">
        <v>1165</v>
      </c>
      <c r="R112" s="61">
        <v>14704.4</v>
      </c>
      <c r="S112" s="61">
        <v>0</v>
      </c>
    </row>
    <row r="113" spans="1:19" x14ac:dyDescent="0.2">
      <c r="A113" t="s">
        <v>599</v>
      </c>
      <c r="B113" t="s">
        <v>813</v>
      </c>
      <c r="C113" t="s">
        <v>1068</v>
      </c>
      <c r="D113" t="s">
        <v>238</v>
      </c>
      <c r="E113" t="s">
        <v>1160</v>
      </c>
      <c r="F113" t="s">
        <v>126</v>
      </c>
      <c r="G113" s="87">
        <v>44008</v>
      </c>
      <c r="H113" t="s">
        <v>1166</v>
      </c>
      <c r="I113" t="s">
        <v>1194</v>
      </c>
      <c r="J113" t="s">
        <v>1194</v>
      </c>
      <c r="K113">
        <v>1112</v>
      </c>
      <c r="L113" t="s">
        <v>1206</v>
      </c>
      <c r="M113" s="87">
        <v>44013</v>
      </c>
      <c r="N113" t="s">
        <v>1172</v>
      </c>
      <c r="O113" t="s">
        <v>1165</v>
      </c>
      <c r="P113" s="61">
        <v>14230.06</v>
      </c>
      <c r="Q113" t="s">
        <v>1165</v>
      </c>
      <c r="R113" s="61">
        <v>14230.06</v>
      </c>
      <c r="S113" s="61">
        <v>0</v>
      </c>
    </row>
    <row r="114" spans="1:19" x14ac:dyDescent="0.2">
      <c r="A114" t="s">
        <v>599</v>
      </c>
      <c r="B114" t="s">
        <v>813</v>
      </c>
      <c r="C114" t="s">
        <v>1068</v>
      </c>
      <c r="D114" t="s">
        <v>238</v>
      </c>
      <c r="E114" t="s">
        <v>1160</v>
      </c>
      <c r="F114" t="s">
        <v>16</v>
      </c>
      <c r="G114" s="87">
        <v>44012</v>
      </c>
      <c r="H114" t="s">
        <v>1161</v>
      </c>
      <c r="J114" t="s">
        <v>1162</v>
      </c>
      <c r="K114">
        <v>1111</v>
      </c>
      <c r="L114" t="s">
        <v>1173</v>
      </c>
      <c r="M114" s="87">
        <v>43999</v>
      </c>
      <c r="N114" t="s">
        <v>1164</v>
      </c>
      <c r="O114" t="s">
        <v>1165</v>
      </c>
      <c r="P114" s="61">
        <v>-158327.47</v>
      </c>
      <c r="Q114" t="s">
        <v>1165</v>
      </c>
      <c r="R114" s="61">
        <v>0</v>
      </c>
      <c r="S114" s="61">
        <v>-158327.47</v>
      </c>
    </row>
    <row r="115" spans="1:19" x14ac:dyDescent="0.2">
      <c r="A115" t="s">
        <v>599</v>
      </c>
      <c r="B115" t="s">
        <v>813</v>
      </c>
      <c r="C115" t="s">
        <v>1068</v>
      </c>
      <c r="D115" t="s">
        <v>238</v>
      </c>
      <c r="E115" t="s">
        <v>1160</v>
      </c>
      <c r="F115" t="s">
        <v>16</v>
      </c>
      <c r="G115" s="87">
        <v>44012</v>
      </c>
      <c r="H115" t="s">
        <v>1161</v>
      </c>
      <c r="I115" t="s">
        <v>1162</v>
      </c>
      <c r="J115" t="s">
        <v>1162</v>
      </c>
      <c r="K115">
        <v>1112</v>
      </c>
      <c r="L115" t="s">
        <v>1206</v>
      </c>
      <c r="M115" s="87">
        <v>44013</v>
      </c>
      <c r="N115" t="s">
        <v>1172</v>
      </c>
      <c r="O115" t="s">
        <v>1165</v>
      </c>
      <c r="P115" s="61">
        <v>-14230.06</v>
      </c>
      <c r="Q115" t="s">
        <v>1165</v>
      </c>
      <c r="R115" s="61">
        <v>0</v>
      </c>
      <c r="S115" s="61">
        <v>-14230.06</v>
      </c>
    </row>
    <row r="116" spans="1:19" x14ac:dyDescent="0.2">
      <c r="A116" t="s">
        <v>600</v>
      </c>
      <c r="B116" t="s">
        <v>814</v>
      </c>
      <c r="C116" t="s">
        <v>1069</v>
      </c>
      <c r="D116" t="s">
        <v>238</v>
      </c>
      <c r="E116" t="s">
        <v>1160</v>
      </c>
      <c r="F116" t="s">
        <v>115</v>
      </c>
      <c r="G116" s="87">
        <v>43677</v>
      </c>
      <c r="H116" t="s">
        <v>1166</v>
      </c>
      <c r="I116" t="s">
        <v>1194</v>
      </c>
      <c r="J116" t="s">
        <v>1194</v>
      </c>
      <c r="K116">
        <v>1053</v>
      </c>
      <c r="L116" t="s">
        <v>1195</v>
      </c>
      <c r="M116" s="87">
        <v>43685</v>
      </c>
      <c r="N116" t="s">
        <v>1164</v>
      </c>
      <c r="O116" t="s">
        <v>1165</v>
      </c>
      <c r="P116" s="61">
        <v>2182.0100000000002</v>
      </c>
      <c r="Q116" t="s">
        <v>1165</v>
      </c>
      <c r="R116" s="61">
        <v>2182.0100000000002</v>
      </c>
      <c r="S116" s="61">
        <v>0</v>
      </c>
    </row>
    <row r="117" spans="1:19" x14ac:dyDescent="0.2">
      <c r="A117" t="s">
        <v>600</v>
      </c>
      <c r="B117" t="s">
        <v>814</v>
      </c>
      <c r="C117" t="s">
        <v>1069</v>
      </c>
      <c r="D117" t="s">
        <v>238</v>
      </c>
      <c r="E117" t="s">
        <v>1160</v>
      </c>
      <c r="F117" t="s">
        <v>116</v>
      </c>
      <c r="G117" s="87">
        <v>43708</v>
      </c>
      <c r="H117" t="s">
        <v>1166</v>
      </c>
      <c r="I117" t="s">
        <v>1194</v>
      </c>
      <c r="J117" t="s">
        <v>1194</v>
      </c>
      <c r="K117">
        <v>1063</v>
      </c>
      <c r="L117" t="s">
        <v>1196</v>
      </c>
      <c r="M117" s="87">
        <v>43718</v>
      </c>
      <c r="N117" t="s">
        <v>1164</v>
      </c>
      <c r="O117" t="s">
        <v>1165</v>
      </c>
      <c r="P117" s="61">
        <v>2182.0100000000002</v>
      </c>
      <c r="Q117" t="s">
        <v>1165</v>
      </c>
      <c r="R117" s="61">
        <v>2182.0100000000002</v>
      </c>
      <c r="S117" s="61">
        <v>0</v>
      </c>
    </row>
    <row r="118" spans="1:19" x14ac:dyDescent="0.2">
      <c r="A118" t="s">
        <v>600</v>
      </c>
      <c r="B118" t="s">
        <v>814</v>
      </c>
      <c r="C118" t="s">
        <v>1069</v>
      </c>
      <c r="D118" t="s">
        <v>238</v>
      </c>
      <c r="E118" t="s">
        <v>1160</v>
      </c>
      <c r="F118" t="s">
        <v>117</v>
      </c>
      <c r="G118" s="87">
        <v>43738</v>
      </c>
      <c r="H118" t="s">
        <v>1166</v>
      </c>
      <c r="I118" t="s">
        <v>1194</v>
      </c>
      <c r="J118" t="s">
        <v>1194</v>
      </c>
      <c r="K118">
        <v>1075</v>
      </c>
      <c r="L118" t="s">
        <v>1197</v>
      </c>
      <c r="M118" s="87">
        <v>43746</v>
      </c>
      <c r="N118" t="s">
        <v>1164</v>
      </c>
      <c r="O118" t="s">
        <v>1165</v>
      </c>
      <c r="P118" s="61">
        <v>2111.62</v>
      </c>
      <c r="Q118" t="s">
        <v>1165</v>
      </c>
      <c r="R118" s="61">
        <v>2111.62</v>
      </c>
      <c r="S118" s="61">
        <v>0</v>
      </c>
    </row>
    <row r="119" spans="1:19" x14ac:dyDescent="0.2">
      <c r="A119" t="s">
        <v>600</v>
      </c>
      <c r="B119" t="s">
        <v>814</v>
      </c>
      <c r="C119" t="s">
        <v>1069</v>
      </c>
      <c r="D119" t="s">
        <v>238</v>
      </c>
      <c r="E119" t="s">
        <v>1160</v>
      </c>
      <c r="F119" t="s">
        <v>118</v>
      </c>
      <c r="G119" s="87">
        <v>43769</v>
      </c>
      <c r="H119" t="s">
        <v>1166</v>
      </c>
      <c r="I119" t="s">
        <v>1194</v>
      </c>
      <c r="J119" t="s">
        <v>1194</v>
      </c>
      <c r="K119">
        <v>1080</v>
      </c>
      <c r="L119" t="s">
        <v>1198</v>
      </c>
      <c r="M119" s="87">
        <v>43780</v>
      </c>
      <c r="N119" t="s">
        <v>1164</v>
      </c>
      <c r="O119" t="s">
        <v>1165</v>
      </c>
      <c r="P119" s="61">
        <v>2182.0100000000002</v>
      </c>
      <c r="Q119" t="s">
        <v>1165</v>
      </c>
      <c r="R119" s="61">
        <v>2182.0100000000002</v>
      </c>
      <c r="S119" s="61">
        <v>0</v>
      </c>
    </row>
    <row r="120" spans="1:19" x14ac:dyDescent="0.2">
      <c r="A120" t="s">
        <v>600</v>
      </c>
      <c r="B120" t="s">
        <v>814</v>
      </c>
      <c r="C120" t="s">
        <v>1069</v>
      </c>
      <c r="D120" t="s">
        <v>238</v>
      </c>
      <c r="E120" t="s">
        <v>1160</v>
      </c>
      <c r="F120" t="s">
        <v>119</v>
      </c>
      <c r="G120" s="87">
        <v>43799</v>
      </c>
      <c r="H120" t="s">
        <v>1166</v>
      </c>
      <c r="I120" t="s">
        <v>1194</v>
      </c>
      <c r="J120" t="s">
        <v>1194</v>
      </c>
      <c r="K120">
        <v>1082</v>
      </c>
      <c r="L120" t="s">
        <v>1199</v>
      </c>
      <c r="M120" s="87">
        <v>43810</v>
      </c>
      <c r="N120" t="s">
        <v>1164</v>
      </c>
      <c r="O120" t="s">
        <v>1165</v>
      </c>
      <c r="P120" s="61">
        <v>2111.62</v>
      </c>
      <c r="Q120" t="s">
        <v>1165</v>
      </c>
      <c r="R120" s="61">
        <v>2111.62</v>
      </c>
      <c r="S120" s="61">
        <v>0</v>
      </c>
    </row>
    <row r="121" spans="1:19" x14ac:dyDescent="0.2">
      <c r="A121" t="s">
        <v>600</v>
      </c>
      <c r="B121" t="s">
        <v>814</v>
      </c>
      <c r="C121" t="s">
        <v>1069</v>
      </c>
      <c r="D121" t="s">
        <v>238</v>
      </c>
      <c r="E121" t="s">
        <v>1160</v>
      </c>
      <c r="F121" t="s">
        <v>120</v>
      </c>
      <c r="G121" s="87">
        <v>43830</v>
      </c>
      <c r="H121" t="s">
        <v>1166</v>
      </c>
      <c r="I121" t="s">
        <v>1194</v>
      </c>
      <c r="J121" t="s">
        <v>1194</v>
      </c>
      <c r="K121">
        <v>1090</v>
      </c>
      <c r="L121" t="s">
        <v>1200</v>
      </c>
      <c r="M121" s="87">
        <v>43840</v>
      </c>
      <c r="N121" t="s">
        <v>1164</v>
      </c>
      <c r="O121" t="s">
        <v>1165</v>
      </c>
      <c r="P121" s="61">
        <v>2182.0100000000002</v>
      </c>
      <c r="Q121" t="s">
        <v>1165</v>
      </c>
      <c r="R121" s="61">
        <v>2182.0100000000002</v>
      </c>
      <c r="S121" s="61">
        <v>0</v>
      </c>
    </row>
    <row r="122" spans="1:19" x14ac:dyDescent="0.2">
      <c r="A122" t="s">
        <v>600</v>
      </c>
      <c r="B122" t="s">
        <v>814</v>
      </c>
      <c r="C122" t="s">
        <v>1069</v>
      </c>
      <c r="D122" t="s">
        <v>238</v>
      </c>
      <c r="E122" t="s">
        <v>1160</v>
      </c>
      <c r="F122" t="s">
        <v>121</v>
      </c>
      <c r="G122" s="87">
        <v>43861</v>
      </c>
      <c r="H122" t="s">
        <v>1166</v>
      </c>
      <c r="I122" t="s">
        <v>1194</v>
      </c>
      <c r="J122" t="s">
        <v>1194</v>
      </c>
      <c r="K122">
        <v>1092</v>
      </c>
      <c r="L122" t="s">
        <v>1201</v>
      </c>
      <c r="M122" s="87">
        <v>43871</v>
      </c>
      <c r="N122" t="s">
        <v>1164</v>
      </c>
      <c r="O122" t="s">
        <v>1165</v>
      </c>
      <c r="P122" s="61">
        <v>2182.0100000000002</v>
      </c>
      <c r="Q122" t="s">
        <v>1165</v>
      </c>
      <c r="R122" s="61">
        <v>2182.0100000000002</v>
      </c>
      <c r="S122" s="61">
        <v>0</v>
      </c>
    </row>
    <row r="123" spans="1:19" x14ac:dyDescent="0.2">
      <c r="A123" t="s">
        <v>600</v>
      </c>
      <c r="B123" t="s">
        <v>814</v>
      </c>
      <c r="C123" t="s">
        <v>1069</v>
      </c>
      <c r="D123" t="s">
        <v>238</v>
      </c>
      <c r="E123" t="s">
        <v>1160</v>
      </c>
      <c r="F123" t="s">
        <v>122</v>
      </c>
      <c r="G123" s="87">
        <v>43890</v>
      </c>
      <c r="H123" t="s">
        <v>1166</v>
      </c>
      <c r="I123" t="s">
        <v>1194</v>
      </c>
      <c r="J123" t="s">
        <v>1194</v>
      </c>
      <c r="K123">
        <v>1095</v>
      </c>
      <c r="L123" t="s">
        <v>1202</v>
      </c>
      <c r="M123" s="87">
        <v>43902</v>
      </c>
      <c r="N123" t="s">
        <v>1164</v>
      </c>
      <c r="O123" t="s">
        <v>1165</v>
      </c>
      <c r="P123" s="61">
        <v>1970.84</v>
      </c>
      <c r="Q123" t="s">
        <v>1165</v>
      </c>
      <c r="R123" s="61">
        <v>1970.84</v>
      </c>
      <c r="S123" s="61">
        <v>0</v>
      </c>
    </row>
    <row r="124" spans="1:19" x14ac:dyDescent="0.2">
      <c r="A124" t="s">
        <v>600</v>
      </c>
      <c r="B124" t="s">
        <v>814</v>
      </c>
      <c r="C124" t="s">
        <v>1069</v>
      </c>
      <c r="D124" t="s">
        <v>238</v>
      </c>
      <c r="E124" t="s">
        <v>1160</v>
      </c>
      <c r="F124" t="s">
        <v>123</v>
      </c>
      <c r="G124" s="87">
        <v>43921</v>
      </c>
      <c r="H124" t="s">
        <v>1166</v>
      </c>
      <c r="I124" t="s">
        <v>1194</v>
      </c>
      <c r="J124" t="s">
        <v>1194</v>
      </c>
      <c r="K124">
        <v>1102</v>
      </c>
      <c r="L124" t="s">
        <v>1203</v>
      </c>
      <c r="M124" s="87">
        <v>43935</v>
      </c>
      <c r="N124" t="s">
        <v>1164</v>
      </c>
      <c r="O124" t="s">
        <v>1165</v>
      </c>
      <c r="P124" s="61">
        <v>2182.0100000000002</v>
      </c>
      <c r="Q124" t="s">
        <v>1165</v>
      </c>
      <c r="R124" s="61">
        <v>2182.0100000000002</v>
      </c>
      <c r="S124" s="61">
        <v>0</v>
      </c>
    </row>
    <row r="125" spans="1:19" x14ac:dyDescent="0.2">
      <c r="A125" t="s">
        <v>600</v>
      </c>
      <c r="B125" t="s">
        <v>814</v>
      </c>
      <c r="C125" t="s">
        <v>1069</v>
      </c>
      <c r="D125" t="s">
        <v>238</v>
      </c>
      <c r="E125" t="s">
        <v>1160</v>
      </c>
      <c r="F125" t="s">
        <v>124</v>
      </c>
      <c r="G125" s="87">
        <v>43951</v>
      </c>
      <c r="H125" t="s">
        <v>1166</v>
      </c>
      <c r="I125" t="s">
        <v>1194</v>
      </c>
      <c r="J125" t="s">
        <v>1194</v>
      </c>
      <c r="K125">
        <v>1106</v>
      </c>
      <c r="L125" t="s">
        <v>1204</v>
      </c>
      <c r="M125" s="87">
        <v>43962</v>
      </c>
      <c r="N125" t="s">
        <v>1164</v>
      </c>
      <c r="O125" t="s">
        <v>1165</v>
      </c>
      <c r="P125" s="61">
        <v>2111.62</v>
      </c>
      <c r="Q125" t="s">
        <v>1165</v>
      </c>
      <c r="R125" s="61">
        <v>2111.62</v>
      </c>
      <c r="S125" s="61">
        <v>0</v>
      </c>
    </row>
    <row r="126" spans="1:19" x14ac:dyDescent="0.2">
      <c r="A126" t="s">
        <v>600</v>
      </c>
      <c r="B126" t="s">
        <v>814</v>
      </c>
      <c r="C126" t="s">
        <v>1069</v>
      </c>
      <c r="D126" t="s">
        <v>238</v>
      </c>
      <c r="E126" t="s">
        <v>1160</v>
      </c>
      <c r="F126" t="s">
        <v>125</v>
      </c>
      <c r="G126" s="87">
        <v>43982</v>
      </c>
      <c r="H126" t="s">
        <v>1166</v>
      </c>
      <c r="I126" t="s">
        <v>1194</v>
      </c>
      <c r="J126" t="s">
        <v>1194</v>
      </c>
      <c r="K126">
        <v>1110</v>
      </c>
      <c r="L126" t="s">
        <v>1205</v>
      </c>
      <c r="M126" s="87">
        <v>43991</v>
      </c>
      <c r="N126" t="s">
        <v>1164</v>
      </c>
      <c r="O126" t="s">
        <v>1165</v>
      </c>
      <c r="P126" s="61">
        <v>2182.0100000000002</v>
      </c>
      <c r="Q126" t="s">
        <v>1165</v>
      </c>
      <c r="R126" s="61">
        <v>2182.0100000000002</v>
      </c>
      <c r="S126" s="61">
        <v>0</v>
      </c>
    </row>
    <row r="127" spans="1:19" x14ac:dyDescent="0.2">
      <c r="A127" t="s">
        <v>600</v>
      </c>
      <c r="B127" t="s">
        <v>814</v>
      </c>
      <c r="C127" t="s">
        <v>1069</v>
      </c>
      <c r="D127" t="s">
        <v>238</v>
      </c>
      <c r="E127" t="s">
        <v>1160</v>
      </c>
      <c r="F127" t="s">
        <v>126</v>
      </c>
      <c r="G127" s="87">
        <v>44008</v>
      </c>
      <c r="H127" t="s">
        <v>1166</v>
      </c>
      <c r="I127" t="s">
        <v>1194</v>
      </c>
      <c r="J127" t="s">
        <v>1194</v>
      </c>
      <c r="K127">
        <v>1112</v>
      </c>
      <c r="L127" t="s">
        <v>1206</v>
      </c>
      <c r="M127" s="87">
        <v>44013</v>
      </c>
      <c r="N127" t="s">
        <v>1172</v>
      </c>
      <c r="O127" t="s">
        <v>1165</v>
      </c>
      <c r="P127" s="61">
        <v>2090.0700000000002</v>
      </c>
      <c r="Q127" t="s">
        <v>1165</v>
      </c>
      <c r="R127" s="61">
        <v>2090.0700000000002</v>
      </c>
      <c r="S127" s="61">
        <v>0</v>
      </c>
    </row>
    <row r="128" spans="1:19" x14ac:dyDescent="0.2">
      <c r="A128" t="s">
        <v>600</v>
      </c>
      <c r="B128" t="s">
        <v>814</v>
      </c>
      <c r="C128" t="s">
        <v>1069</v>
      </c>
      <c r="D128" t="s">
        <v>238</v>
      </c>
      <c r="E128" t="s">
        <v>1160</v>
      </c>
      <c r="F128" t="s">
        <v>16</v>
      </c>
      <c r="G128" s="87">
        <v>44012</v>
      </c>
      <c r="H128" t="s">
        <v>1161</v>
      </c>
      <c r="J128" t="s">
        <v>1162</v>
      </c>
      <c r="K128">
        <v>1111</v>
      </c>
      <c r="L128" t="s">
        <v>1173</v>
      </c>
      <c r="M128" s="87">
        <v>43999</v>
      </c>
      <c r="N128" t="s">
        <v>1164</v>
      </c>
      <c r="O128" t="s">
        <v>1165</v>
      </c>
      <c r="P128" s="61">
        <v>-23579.77</v>
      </c>
      <c r="Q128" t="s">
        <v>1165</v>
      </c>
      <c r="R128" s="61">
        <v>0</v>
      </c>
      <c r="S128" s="61">
        <v>-23579.77</v>
      </c>
    </row>
    <row r="129" spans="1:19" x14ac:dyDescent="0.2">
      <c r="A129" t="s">
        <v>600</v>
      </c>
      <c r="B129" t="s">
        <v>814</v>
      </c>
      <c r="C129" t="s">
        <v>1069</v>
      </c>
      <c r="D129" t="s">
        <v>238</v>
      </c>
      <c r="E129" t="s">
        <v>1160</v>
      </c>
      <c r="F129" t="s">
        <v>16</v>
      </c>
      <c r="G129" s="87">
        <v>44012</v>
      </c>
      <c r="H129" t="s">
        <v>1161</v>
      </c>
      <c r="I129" t="s">
        <v>1162</v>
      </c>
      <c r="J129" t="s">
        <v>1162</v>
      </c>
      <c r="K129">
        <v>1112</v>
      </c>
      <c r="L129" t="s">
        <v>1206</v>
      </c>
      <c r="M129" s="87">
        <v>44013</v>
      </c>
      <c r="N129" t="s">
        <v>1172</v>
      </c>
      <c r="O129" t="s">
        <v>1165</v>
      </c>
      <c r="P129" s="61">
        <v>-2090.0700000000002</v>
      </c>
      <c r="Q129" t="s">
        <v>1165</v>
      </c>
      <c r="R129" s="61">
        <v>0</v>
      </c>
      <c r="S129" s="61">
        <v>-2090.0700000000002</v>
      </c>
    </row>
    <row r="130" spans="1:19" x14ac:dyDescent="0.2">
      <c r="A130" t="s">
        <v>602</v>
      </c>
      <c r="B130" t="s">
        <v>819</v>
      </c>
      <c r="C130" t="s">
        <v>1070</v>
      </c>
      <c r="D130" t="s">
        <v>238</v>
      </c>
      <c r="E130" t="s">
        <v>1160</v>
      </c>
      <c r="F130" t="s">
        <v>115</v>
      </c>
      <c r="G130" s="87">
        <v>43677</v>
      </c>
      <c r="H130" t="s">
        <v>1166</v>
      </c>
      <c r="I130" t="s">
        <v>1194</v>
      </c>
      <c r="J130" t="s">
        <v>1194</v>
      </c>
      <c r="K130">
        <v>1053</v>
      </c>
      <c r="L130" t="s">
        <v>1195</v>
      </c>
      <c r="M130" s="87">
        <v>43685</v>
      </c>
      <c r="N130" t="s">
        <v>1164</v>
      </c>
      <c r="O130" t="s">
        <v>1165</v>
      </c>
      <c r="P130" s="61">
        <v>123</v>
      </c>
      <c r="Q130" t="s">
        <v>1165</v>
      </c>
      <c r="R130" s="61">
        <v>123</v>
      </c>
      <c r="S130" s="61">
        <v>0</v>
      </c>
    </row>
    <row r="131" spans="1:19" x14ac:dyDescent="0.2">
      <c r="A131" t="s">
        <v>602</v>
      </c>
      <c r="B131" t="s">
        <v>819</v>
      </c>
      <c r="C131" t="s">
        <v>1070</v>
      </c>
      <c r="D131" t="s">
        <v>238</v>
      </c>
      <c r="E131" t="s">
        <v>1160</v>
      </c>
      <c r="F131" t="s">
        <v>116</v>
      </c>
      <c r="G131" s="87">
        <v>43708</v>
      </c>
      <c r="H131" t="s">
        <v>1166</v>
      </c>
      <c r="I131" t="s">
        <v>1194</v>
      </c>
      <c r="J131" t="s">
        <v>1194</v>
      </c>
      <c r="K131">
        <v>1063</v>
      </c>
      <c r="L131" t="s">
        <v>1196</v>
      </c>
      <c r="M131" s="87">
        <v>43718</v>
      </c>
      <c r="N131" t="s">
        <v>1164</v>
      </c>
      <c r="O131" t="s">
        <v>1165</v>
      </c>
      <c r="P131" s="61">
        <v>123</v>
      </c>
      <c r="Q131" t="s">
        <v>1165</v>
      </c>
      <c r="R131" s="61">
        <v>123</v>
      </c>
      <c r="S131" s="61">
        <v>0</v>
      </c>
    </row>
    <row r="132" spans="1:19" x14ac:dyDescent="0.2">
      <c r="A132" t="s">
        <v>602</v>
      </c>
      <c r="B132" t="s">
        <v>819</v>
      </c>
      <c r="C132" t="s">
        <v>1070</v>
      </c>
      <c r="D132" t="s">
        <v>238</v>
      </c>
      <c r="E132" t="s">
        <v>1160</v>
      </c>
      <c r="F132" t="s">
        <v>16</v>
      </c>
      <c r="G132" s="87">
        <v>44012</v>
      </c>
      <c r="H132" t="s">
        <v>1161</v>
      </c>
      <c r="J132" t="s">
        <v>1162</v>
      </c>
      <c r="K132">
        <v>1111</v>
      </c>
      <c r="L132" t="s">
        <v>1173</v>
      </c>
      <c r="M132" s="87">
        <v>43999</v>
      </c>
      <c r="N132" t="s">
        <v>1164</v>
      </c>
      <c r="O132" t="s">
        <v>1165</v>
      </c>
      <c r="P132" s="61">
        <v>-246</v>
      </c>
      <c r="Q132" t="s">
        <v>1165</v>
      </c>
      <c r="R132" s="61">
        <v>0</v>
      </c>
      <c r="S132" s="61">
        <v>-246</v>
      </c>
    </row>
    <row r="133" spans="1:19" x14ac:dyDescent="0.2">
      <c r="A133" t="s">
        <v>603</v>
      </c>
      <c r="B133" t="s">
        <v>820</v>
      </c>
      <c r="C133" t="s">
        <v>1072</v>
      </c>
      <c r="D133" t="s">
        <v>238</v>
      </c>
      <c r="E133" t="s">
        <v>1160</v>
      </c>
      <c r="F133" t="s">
        <v>115</v>
      </c>
      <c r="G133" s="87">
        <v>43677</v>
      </c>
      <c r="H133" t="s">
        <v>1166</v>
      </c>
      <c r="I133" t="s">
        <v>1194</v>
      </c>
      <c r="J133" t="s">
        <v>1194</v>
      </c>
      <c r="K133">
        <v>1053</v>
      </c>
      <c r="L133" t="s">
        <v>1195</v>
      </c>
      <c r="M133" s="87">
        <v>43685</v>
      </c>
      <c r="N133" t="s">
        <v>1164</v>
      </c>
      <c r="O133" t="s">
        <v>1165</v>
      </c>
      <c r="P133" s="61">
        <v>321.68</v>
      </c>
      <c r="Q133" t="s">
        <v>1165</v>
      </c>
      <c r="R133" s="61">
        <v>321.68</v>
      </c>
      <c r="S133" s="61">
        <v>0</v>
      </c>
    </row>
    <row r="134" spans="1:19" x14ac:dyDescent="0.2">
      <c r="A134" t="s">
        <v>603</v>
      </c>
      <c r="B134" t="s">
        <v>820</v>
      </c>
      <c r="C134" t="s">
        <v>1072</v>
      </c>
      <c r="D134" t="s">
        <v>238</v>
      </c>
      <c r="E134" t="s">
        <v>1160</v>
      </c>
      <c r="F134" t="s">
        <v>116</v>
      </c>
      <c r="G134" s="87">
        <v>43708</v>
      </c>
      <c r="H134" t="s">
        <v>1166</v>
      </c>
      <c r="I134" t="s">
        <v>1194</v>
      </c>
      <c r="J134" t="s">
        <v>1194</v>
      </c>
      <c r="K134">
        <v>1063</v>
      </c>
      <c r="L134" t="s">
        <v>1196</v>
      </c>
      <c r="M134" s="87">
        <v>43718</v>
      </c>
      <c r="N134" t="s">
        <v>1164</v>
      </c>
      <c r="O134" t="s">
        <v>1165</v>
      </c>
      <c r="P134" s="61">
        <v>321.68</v>
      </c>
      <c r="Q134" t="s">
        <v>1165</v>
      </c>
      <c r="R134" s="61">
        <v>321.68</v>
      </c>
      <c r="S134" s="61">
        <v>0</v>
      </c>
    </row>
    <row r="135" spans="1:19" x14ac:dyDescent="0.2">
      <c r="A135" t="s">
        <v>603</v>
      </c>
      <c r="B135" t="s">
        <v>820</v>
      </c>
      <c r="C135" t="s">
        <v>1072</v>
      </c>
      <c r="D135" t="s">
        <v>238</v>
      </c>
      <c r="E135" t="s">
        <v>1160</v>
      </c>
      <c r="F135" t="s">
        <v>117</v>
      </c>
      <c r="G135" s="87">
        <v>43738</v>
      </c>
      <c r="H135" t="s">
        <v>1166</v>
      </c>
      <c r="I135" t="s">
        <v>1194</v>
      </c>
      <c r="J135" t="s">
        <v>1194</v>
      </c>
      <c r="K135">
        <v>1075</v>
      </c>
      <c r="L135" t="s">
        <v>1197</v>
      </c>
      <c r="M135" s="87">
        <v>43746</v>
      </c>
      <c r="N135" t="s">
        <v>1164</v>
      </c>
      <c r="O135" t="s">
        <v>1165</v>
      </c>
      <c r="P135" s="61">
        <v>311.31</v>
      </c>
      <c r="Q135" t="s">
        <v>1165</v>
      </c>
      <c r="R135" s="61">
        <v>311.31</v>
      </c>
      <c r="S135" s="61">
        <v>0</v>
      </c>
    </row>
    <row r="136" spans="1:19" x14ac:dyDescent="0.2">
      <c r="A136" t="s">
        <v>603</v>
      </c>
      <c r="B136" t="s">
        <v>820</v>
      </c>
      <c r="C136" t="s">
        <v>1072</v>
      </c>
      <c r="D136" t="s">
        <v>238</v>
      </c>
      <c r="E136" t="s">
        <v>1160</v>
      </c>
      <c r="F136" t="s">
        <v>118</v>
      </c>
      <c r="G136" s="87">
        <v>43769</v>
      </c>
      <c r="H136" t="s">
        <v>1166</v>
      </c>
      <c r="I136" t="s">
        <v>1194</v>
      </c>
      <c r="J136" t="s">
        <v>1194</v>
      </c>
      <c r="K136">
        <v>1080</v>
      </c>
      <c r="L136" t="s">
        <v>1198</v>
      </c>
      <c r="M136" s="87">
        <v>43780</v>
      </c>
      <c r="N136" t="s">
        <v>1164</v>
      </c>
      <c r="O136" t="s">
        <v>1165</v>
      </c>
      <c r="P136" s="61">
        <v>321.68</v>
      </c>
      <c r="Q136" t="s">
        <v>1165</v>
      </c>
      <c r="R136" s="61">
        <v>321.68</v>
      </c>
      <c r="S136" s="61">
        <v>0</v>
      </c>
    </row>
    <row r="137" spans="1:19" x14ac:dyDescent="0.2">
      <c r="A137" t="s">
        <v>603</v>
      </c>
      <c r="B137" t="s">
        <v>820</v>
      </c>
      <c r="C137" t="s">
        <v>1072</v>
      </c>
      <c r="D137" t="s">
        <v>238</v>
      </c>
      <c r="E137" t="s">
        <v>1160</v>
      </c>
      <c r="F137" t="s">
        <v>119</v>
      </c>
      <c r="G137" s="87">
        <v>43799</v>
      </c>
      <c r="H137" t="s">
        <v>1166</v>
      </c>
      <c r="I137" t="s">
        <v>1194</v>
      </c>
      <c r="J137" t="s">
        <v>1194</v>
      </c>
      <c r="K137">
        <v>1082</v>
      </c>
      <c r="L137" t="s">
        <v>1199</v>
      </c>
      <c r="M137" s="87">
        <v>43810</v>
      </c>
      <c r="N137" t="s">
        <v>1164</v>
      </c>
      <c r="O137" t="s">
        <v>1165</v>
      </c>
      <c r="P137" s="61">
        <v>311.31</v>
      </c>
      <c r="Q137" t="s">
        <v>1165</v>
      </c>
      <c r="R137" s="61">
        <v>311.31</v>
      </c>
      <c r="S137" s="61">
        <v>0</v>
      </c>
    </row>
    <row r="138" spans="1:19" x14ac:dyDescent="0.2">
      <c r="A138" t="s">
        <v>603</v>
      </c>
      <c r="B138" t="s">
        <v>820</v>
      </c>
      <c r="C138" t="s">
        <v>1072</v>
      </c>
      <c r="D138" t="s">
        <v>238</v>
      </c>
      <c r="E138" t="s">
        <v>1160</v>
      </c>
      <c r="F138" t="s">
        <v>120</v>
      </c>
      <c r="G138" s="87">
        <v>43830</v>
      </c>
      <c r="H138" t="s">
        <v>1166</v>
      </c>
      <c r="I138" t="s">
        <v>1194</v>
      </c>
      <c r="J138" t="s">
        <v>1194</v>
      </c>
      <c r="K138">
        <v>1090</v>
      </c>
      <c r="L138" t="s">
        <v>1200</v>
      </c>
      <c r="M138" s="87">
        <v>43840</v>
      </c>
      <c r="N138" t="s">
        <v>1164</v>
      </c>
      <c r="O138" t="s">
        <v>1165</v>
      </c>
      <c r="P138" s="61">
        <v>323.85000000000002</v>
      </c>
      <c r="Q138" t="s">
        <v>1165</v>
      </c>
      <c r="R138" s="61">
        <v>323.85000000000002</v>
      </c>
      <c r="S138" s="61">
        <v>0</v>
      </c>
    </row>
    <row r="139" spans="1:19" x14ac:dyDescent="0.2">
      <c r="A139" t="s">
        <v>603</v>
      </c>
      <c r="B139" t="s">
        <v>820</v>
      </c>
      <c r="C139" t="s">
        <v>1072</v>
      </c>
      <c r="D139" t="s">
        <v>238</v>
      </c>
      <c r="E139" t="s">
        <v>1160</v>
      </c>
      <c r="F139" t="s">
        <v>121</v>
      </c>
      <c r="G139" s="87">
        <v>43861</v>
      </c>
      <c r="H139" t="s">
        <v>1166</v>
      </c>
      <c r="I139" t="s">
        <v>1194</v>
      </c>
      <c r="J139" t="s">
        <v>1194</v>
      </c>
      <c r="K139">
        <v>1092</v>
      </c>
      <c r="L139" t="s">
        <v>1201</v>
      </c>
      <c r="M139" s="87">
        <v>43871</v>
      </c>
      <c r="N139" t="s">
        <v>1164</v>
      </c>
      <c r="O139" t="s">
        <v>1165</v>
      </c>
      <c r="P139" s="61">
        <v>323.85000000000002</v>
      </c>
      <c r="Q139" t="s">
        <v>1165</v>
      </c>
      <c r="R139" s="61">
        <v>323.85000000000002</v>
      </c>
      <c r="S139" s="61">
        <v>0</v>
      </c>
    </row>
    <row r="140" spans="1:19" x14ac:dyDescent="0.2">
      <c r="A140" t="s">
        <v>603</v>
      </c>
      <c r="B140" t="s">
        <v>820</v>
      </c>
      <c r="C140" t="s">
        <v>1072</v>
      </c>
      <c r="D140" t="s">
        <v>238</v>
      </c>
      <c r="E140" t="s">
        <v>1160</v>
      </c>
      <c r="F140" t="s">
        <v>122</v>
      </c>
      <c r="G140" s="87">
        <v>43890</v>
      </c>
      <c r="H140" t="s">
        <v>1166</v>
      </c>
      <c r="I140" t="s">
        <v>1194</v>
      </c>
      <c r="J140" t="s">
        <v>1194</v>
      </c>
      <c r="K140">
        <v>1095</v>
      </c>
      <c r="L140" t="s">
        <v>1202</v>
      </c>
      <c r="M140" s="87">
        <v>43902</v>
      </c>
      <c r="N140" t="s">
        <v>1164</v>
      </c>
      <c r="O140" t="s">
        <v>1165</v>
      </c>
      <c r="P140" s="61">
        <v>292.51</v>
      </c>
      <c r="Q140" t="s">
        <v>1165</v>
      </c>
      <c r="R140" s="61">
        <v>292.51</v>
      </c>
      <c r="S140" s="61">
        <v>0</v>
      </c>
    </row>
    <row r="141" spans="1:19" x14ac:dyDescent="0.2">
      <c r="A141" t="s">
        <v>603</v>
      </c>
      <c r="B141" t="s">
        <v>820</v>
      </c>
      <c r="C141" t="s">
        <v>1072</v>
      </c>
      <c r="D141" t="s">
        <v>238</v>
      </c>
      <c r="E141" t="s">
        <v>1160</v>
      </c>
      <c r="F141" t="s">
        <v>123</v>
      </c>
      <c r="G141" s="87">
        <v>43921</v>
      </c>
      <c r="H141" t="s">
        <v>1166</v>
      </c>
      <c r="I141" t="s">
        <v>1194</v>
      </c>
      <c r="J141" t="s">
        <v>1194</v>
      </c>
      <c r="K141">
        <v>1102</v>
      </c>
      <c r="L141" t="s">
        <v>1203</v>
      </c>
      <c r="M141" s="87">
        <v>43935</v>
      </c>
      <c r="N141" t="s">
        <v>1164</v>
      </c>
      <c r="O141" t="s">
        <v>1165</v>
      </c>
      <c r="P141" s="61">
        <v>323.85000000000002</v>
      </c>
      <c r="Q141" t="s">
        <v>1165</v>
      </c>
      <c r="R141" s="61">
        <v>323.85000000000002</v>
      </c>
      <c r="S141" s="61">
        <v>0</v>
      </c>
    </row>
    <row r="142" spans="1:19" x14ac:dyDescent="0.2">
      <c r="A142" t="s">
        <v>603</v>
      </c>
      <c r="B142" t="s">
        <v>820</v>
      </c>
      <c r="C142" t="s">
        <v>1072</v>
      </c>
      <c r="D142" t="s">
        <v>238</v>
      </c>
      <c r="E142" t="s">
        <v>1160</v>
      </c>
      <c r="F142" t="s">
        <v>124</v>
      </c>
      <c r="G142" s="87">
        <v>43951</v>
      </c>
      <c r="H142" t="s">
        <v>1166</v>
      </c>
      <c r="I142" t="s">
        <v>1194</v>
      </c>
      <c r="J142" t="s">
        <v>1194</v>
      </c>
      <c r="K142">
        <v>1106</v>
      </c>
      <c r="L142" t="s">
        <v>1204</v>
      </c>
      <c r="M142" s="87">
        <v>43962</v>
      </c>
      <c r="N142" t="s">
        <v>1164</v>
      </c>
      <c r="O142" t="s">
        <v>1165</v>
      </c>
      <c r="P142" s="61">
        <v>313.39999999999998</v>
      </c>
      <c r="Q142" t="s">
        <v>1165</v>
      </c>
      <c r="R142" s="61">
        <v>313.39999999999998</v>
      </c>
      <c r="S142" s="61">
        <v>0</v>
      </c>
    </row>
    <row r="143" spans="1:19" x14ac:dyDescent="0.2">
      <c r="A143" t="s">
        <v>603</v>
      </c>
      <c r="B143" t="s">
        <v>820</v>
      </c>
      <c r="C143" t="s">
        <v>1072</v>
      </c>
      <c r="D143" t="s">
        <v>238</v>
      </c>
      <c r="E143" t="s">
        <v>1160</v>
      </c>
      <c r="F143" t="s">
        <v>125</v>
      </c>
      <c r="G143" s="87">
        <v>43982</v>
      </c>
      <c r="H143" t="s">
        <v>1166</v>
      </c>
      <c r="I143" t="s">
        <v>1194</v>
      </c>
      <c r="J143" t="s">
        <v>1194</v>
      </c>
      <c r="K143">
        <v>1110</v>
      </c>
      <c r="L143" t="s">
        <v>1205</v>
      </c>
      <c r="M143" s="87">
        <v>43991</v>
      </c>
      <c r="N143" t="s">
        <v>1164</v>
      </c>
      <c r="O143" t="s">
        <v>1165</v>
      </c>
      <c r="P143" s="61">
        <v>323.85000000000002</v>
      </c>
      <c r="Q143" t="s">
        <v>1165</v>
      </c>
      <c r="R143" s="61">
        <v>323.85000000000002</v>
      </c>
      <c r="S143" s="61">
        <v>0</v>
      </c>
    </row>
    <row r="144" spans="1:19" x14ac:dyDescent="0.2">
      <c r="A144" t="s">
        <v>603</v>
      </c>
      <c r="B144" t="s">
        <v>820</v>
      </c>
      <c r="C144" t="s">
        <v>1072</v>
      </c>
      <c r="D144" t="s">
        <v>238</v>
      </c>
      <c r="E144" t="s">
        <v>1160</v>
      </c>
      <c r="F144" t="s">
        <v>126</v>
      </c>
      <c r="G144" s="87">
        <v>44008</v>
      </c>
      <c r="H144" t="s">
        <v>1166</v>
      </c>
      <c r="I144" t="s">
        <v>1194</v>
      </c>
      <c r="J144" t="s">
        <v>1194</v>
      </c>
      <c r="K144">
        <v>1112</v>
      </c>
      <c r="L144" t="s">
        <v>1206</v>
      </c>
      <c r="M144" s="87">
        <v>44013</v>
      </c>
      <c r="N144" t="s">
        <v>1172</v>
      </c>
      <c r="O144" t="s">
        <v>1165</v>
      </c>
      <c r="P144" s="61">
        <v>313.39999999999998</v>
      </c>
      <c r="Q144" t="s">
        <v>1165</v>
      </c>
      <c r="R144" s="61">
        <v>313.39999999999998</v>
      </c>
      <c r="S144" s="61">
        <v>0</v>
      </c>
    </row>
    <row r="145" spans="1:19" x14ac:dyDescent="0.2">
      <c r="A145" t="s">
        <v>603</v>
      </c>
      <c r="B145" t="s">
        <v>820</v>
      </c>
      <c r="C145" t="s">
        <v>1072</v>
      </c>
      <c r="D145" t="s">
        <v>238</v>
      </c>
      <c r="E145" t="s">
        <v>1160</v>
      </c>
      <c r="F145" t="s">
        <v>16</v>
      </c>
      <c r="G145" s="87">
        <v>44012</v>
      </c>
      <c r="H145" t="s">
        <v>1161</v>
      </c>
      <c r="J145" t="s">
        <v>1162</v>
      </c>
      <c r="K145">
        <v>1111</v>
      </c>
      <c r="L145" t="s">
        <v>1173</v>
      </c>
      <c r="M145" s="87">
        <v>43999</v>
      </c>
      <c r="N145" t="s">
        <v>1164</v>
      </c>
      <c r="O145" t="s">
        <v>1165</v>
      </c>
      <c r="P145" s="61">
        <v>-3488.97</v>
      </c>
      <c r="Q145" t="s">
        <v>1165</v>
      </c>
      <c r="R145" s="61">
        <v>0</v>
      </c>
      <c r="S145" s="61">
        <v>-3488.97</v>
      </c>
    </row>
    <row r="146" spans="1:19" x14ac:dyDescent="0.2">
      <c r="A146" t="s">
        <v>603</v>
      </c>
      <c r="B146" t="s">
        <v>820</v>
      </c>
      <c r="C146" t="s">
        <v>1072</v>
      </c>
      <c r="D146" t="s">
        <v>238</v>
      </c>
      <c r="E146" t="s">
        <v>1160</v>
      </c>
      <c r="F146" t="s">
        <v>16</v>
      </c>
      <c r="G146" s="87">
        <v>44012</v>
      </c>
      <c r="H146" t="s">
        <v>1161</v>
      </c>
      <c r="I146" t="s">
        <v>1162</v>
      </c>
      <c r="J146" t="s">
        <v>1162</v>
      </c>
      <c r="K146">
        <v>1112</v>
      </c>
      <c r="L146" t="s">
        <v>1206</v>
      </c>
      <c r="M146" s="87">
        <v>44013</v>
      </c>
      <c r="N146" t="s">
        <v>1172</v>
      </c>
      <c r="O146" t="s">
        <v>1165</v>
      </c>
      <c r="P146" s="61">
        <v>-313.39999999999998</v>
      </c>
      <c r="Q146" t="s">
        <v>1165</v>
      </c>
      <c r="R146" s="61">
        <v>0</v>
      </c>
      <c r="S146" s="61">
        <v>-313.39999999999998</v>
      </c>
    </row>
    <row r="147" spans="1:19" x14ac:dyDescent="0.2">
      <c r="A147" t="s">
        <v>604</v>
      </c>
      <c r="B147" t="s">
        <v>828</v>
      </c>
      <c r="C147" t="s">
        <v>1075</v>
      </c>
      <c r="D147" t="s">
        <v>238</v>
      </c>
      <c r="E147" t="s">
        <v>1160</v>
      </c>
      <c r="F147" t="s">
        <v>115</v>
      </c>
      <c r="G147" s="87">
        <v>43677</v>
      </c>
      <c r="H147" t="s">
        <v>1166</v>
      </c>
      <c r="I147" t="s">
        <v>1194</v>
      </c>
      <c r="J147" t="s">
        <v>1194</v>
      </c>
      <c r="K147">
        <v>1053</v>
      </c>
      <c r="L147" t="s">
        <v>1195</v>
      </c>
      <c r="M147" s="87">
        <v>43685</v>
      </c>
      <c r="N147" t="s">
        <v>1164</v>
      </c>
      <c r="O147" t="s">
        <v>1165</v>
      </c>
      <c r="P147" s="61">
        <v>244.14</v>
      </c>
      <c r="Q147" t="s">
        <v>1165</v>
      </c>
      <c r="R147" s="61">
        <v>244.14</v>
      </c>
      <c r="S147" s="61">
        <v>0</v>
      </c>
    </row>
    <row r="148" spans="1:19" x14ac:dyDescent="0.2">
      <c r="A148" t="s">
        <v>604</v>
      </c>
      <c r="B148" t="s">
        <v>828</v>
      </c>
      <c r="C148" t="s">
        <v>1075</v>
      </c>
      <c r="D148" t="s">
        <v>238</v>
      </c>
      <c r="E148" t="s">
        <v>1160</v>
      </c>
      <c r="F148" t="s">
        <v>116</v>
      </c>
      <c r="G148" s="87">
        <v>43708</v>
      </c>
      <c r="H148" t="s">
        <v>1166</v>
      </c>
      <c r="I148" t="s">
        <v>1194</v>
      </c>
      <c r="J148" t="s">
        <v>1194</v>
      </c>
      <c r="K148">
        <v>1063</v>
      </c>
      <c r="L148" t="s">
        <v>1196</v>
      </c>
      <c r="M148" s="87">
        <v>43718</v>
      </c>
      <c r="N148" t="s">
        <v>1164</v>
      </c>
      <c r="O148" t="s">
        <v>1165</v>
      </c>
      <c r="P148" s="61">
        <v>244.14</v>
      </c>
      <c r="Q148" t="s">
        <v>1165</v>
      </c>
      <c r="R148" s="61">
        <v>244.14</v>
      </c>
      <c r="S148" s="61">
        <v>0</v>
      </c>
    </row>
    <row r="149" spans="1:19" x14ac:dyDescent="0.2">
      <c r="A149" t="s">
        <v>604</v>
      </c>
      <c r="B149" t="s">
        <v>828</v>
      </c>
      <c r="C149" t="s">
        <v>1075</v>
      </c>
      <c r="D149" t="s">
        <v>238</v>
      </c>
      <c r="E149" t="s">
        <v>1160</v>
      </c>
      <c r="F149" t="s">
        <v>117</v>
      </c>
      <c r="G149" s="87">
        <v>43738</v>
      </c>
      <c r="H149" t="s">
        <v>1166</v>
      </c>
      <c r="I149" t="s">
        <v>1194</v>
      </c>
      <c r="J149" t="s">
        <v>1194</v>
      </c>
      <c r="K149">
        <v>1075</v>
      </c>
      <c r="L149" t="s">
        <v>1197</v>
      </c>
      <c r="M149" s="87">
        <v>43746</v>
      </c>
      <c r="N149" t="s">
        <v>1164</v>
      </c>
      <c r="O149" t="s">
        <v>1165</v>
      </c>
      <c r="P149" s="61">
        <v>236.27</v>
      </c>
      <c r="Q149" t="s">
        <v>1165</v>
      </c>
      <c r="R149" s="61">
        <v>236.27</v>
      </c>
      <c r="S149" s="61">
        <v>0</v>
      </c>
    </row>
    <row r="150" spans="1:19" x14ac:dyDescent="0.2">
      <c r="A150" t="s">
        <v>604</v>
      </c>
      <c r="B150" t="s">
        <v>828</v>
      </c>
      <c r="C150" t="s">
        <v>1075</v>
      </c>
      <c r="D150" t="s">
        <v>238</v>
      </c>
      <c r="E150" t="s">
        <v>1160</v>
      </c>
      <c r="F150" t="s">
        <v>118</v>
      </c>
      <c r="G150" s="87">
        <v>43769</v>
      </c>
      <c r="H150" t="s">
        <v>1166</v>
      </c>
      <c r="I150" t="s">
        <v>1194</v>
      </c>
      <c r="J150" t="s">
        <v>1194</v>
      </c>
      <c r="K150">
        <v>1080</v>
      </c>
      <c r="L150" t="s">
        <v>1198</v>
      </c>
      <c r="M150" s="87">
        <v>43780</v>
      </c>
      <c r="N150" t="s">
        <v>1164</v>
      </c>
      <c r="O150" t="s">
        <v>1165</v>
      </c>
      <c r="P150" s="61">
        <v>244.14</v>
      </c>
      <c r="Q150" t="s">
        <v>1165</v>
      </c>
      <c r="R150" s="61">
        <v>244.14</v>
      </c>
      <c r="S150" s="61">
        <v>0</v>
      </c>
    </row>
    <row r="151" spans="1:19" x14ac:dyDescent="0.2">
      <c r="A151" t="s">
        <v>604</v>
      </c>
      <c r="B151" t="s">
        <v>828</v>
      </c>
      <c r="C151" t="s">
        <v>1075</v>
      </c>
      <c r="D151" t="s">
        <v>238</v>
      </c>
      <c r="E151" t="s">
        <v>1160</v>
      </c>
      <c r="F151" t="s">
        <v>119</v>
      </c>
      <c r="G151" s="87">
        <v>43799</v>
      </c>
      <c r="H151" t="s">
        <v>1166</v>
      </c>
      <c r="I151" t="s">
        <v>1194</v>
      </c>
      <c r="J151" t="s">
        <v>1194</v>
      </c>
      <c r="K151">
        <v>1082</v>
      </c>
      <c r="L151" t="s">
        <v>1199</v>
      </c>
      <c r="M151" s="87">
        <v>43810</v>
      </c>
      <c r="N151" t="s">
        <v>1164</v>
      </c>
      <c r="O151" t="s">
        <v>1165</v>
      </c>
      <c r="P151" s="61">
        <v>236.27</v>
      </c>
      <c r="Q151" t="s">
        <v>1165</v>
      </c>
      <c r="R151" s="61">
        <v>236.27</v>
      </c>
      <c r="S151" s="61">
        <v>0</v>
      </c>
    </row>
    <row r="152" spans="1:19" x14ac:dyDescent="0.2">
      <c r="A152" t="s">
        <v>604</v>
      </c>
      <c r="B152" t="s">
        <v>828</v>
      </c>
      <c r="C152" t="s">
        <v>1075</v>
      </c>
      <c r="D152" t="s">
        <v>238</v>
      </c>
      <c r="E152" t="s">
        <v>1160</v>
      </c>
      <c r="F152" t="s">
        <v>120</v>
      </c>
      <c r="G152" s="87">
        <v>43830</v>
      </c>
      <c r="H152" t="s">
        <v>1166</v>
      </c>
      <c r="I152" t="s">
        <v>1194</v>
      </c>
      <c r="J152" t="s">
        <v>1194</v>
      </c>
      <c r="K152">
        <v>1090</v>
      </c>
      <c r="L152" t="s">
        <v>1200</v>
      </c>
      <c r="M152" s="87">
        <v>43840</v>
      </c>
      <c r="N152" t="s">
        <v>1164</v>
      </c>
      <c r="O152" t="s">
        <v>1165</v>
      </c>
      <c r="P152" s="61">
        <v>244.14</v>
      </c>
      <c r="Q152" t="s">
        <v>1165</v>
      </c>
      <c r="R152" s="61">
        <v>244.14</v>
      </c>
      <c r="S152" s="61">
        <v>0</v>
      </c>
    </row>
    <row r="153" spans="1:19" x14ac:dyDescent="0.2">
      <c r="A153" t="s">
        <v>604</v>
      </c>
      <c r="B153" t="s">
        <v>828</v>
      </c>
      <c r="C153" t="s">
        <v>1075</v>
      </c>
      <c r="D153" t="s">
        <v>238</v>
      </c>
      <c r="E153" t="s">
        <v>1160</v>
      </c>
      <c r="F153" t="s">
        <v>121</v>
      </c>
      <c r="G153" s="87">
        <v>43861</v>
      </c>
      <c r="H153" t="s">
        <v>1166</v>
      </c>
      <c r="I153" t="s">
        <v>1194</v>
      </c>
      <c r="J153" t="s">
        <v>1194</v>
      </c>
      <c r="K153">
        <v>1092</v>
      </c>
      <c r="L153" t="s">
        <v>1201</v>
      </c>
      <c r="M153" s="87">
        <v>43871</v>
      </c>
      <c r="N153" t="s">
        <v>1164</v>
      </c>
      <c r="O153" t="s">
        <v>1165</v>
      </c>
      <c r="P153" s="61">
        <v>244.14</v>
      </c>
      <c r="Q153" t="s">
        <v>1165</v>
      </c>
      <c r="R153" s="61">
        <v>244.14</v>
      </c>
      <c r="S153" s="61">
        <v>0</v>
      </c>
    </row>
    <row r="154" spans="1:19" x14ac:dyDescent="0.2">
      <c r="A154" t="s">
        <v>604</v>
      </c>
      <c r="B154" t="s">
        <v>828</v>
      </c>
      <c r="C154" t="s">
        <v>1075</v>
      </c>
      <c r="D154" t="s">
        <v>238</v>
      </c>
      <c r="E154" t="s">
        <v>1160</v>
      </c>
      <c r="F154" t="s">
        <v>122</v>
      </c>
      <c r="G154" s="87">
        <v>43890</v>
      </c>
      <c r="H154" t="s">
        <v>1166</v>
      </c>
      <c r="I154" t="s">
        <v>1194</v>
      </c>
      <c r="J154" t="s">
        <v>1194</v>
      </c>
      <c r="K154">
        <v>1095</v>
      </c>
      <c r="L154" t="s">
        <v>1202</v>
      </c>
      <c r="M154" s="87">
        <v>43902</v>
      </c>
      <c r="N154" t="s">
        <v>1164</v>
      </c>
      <c r="O154" t="s">
        <v>1165</v>
      </c>
      <c r="P154" s="61">
        <v>220.52</v>
      </c>
      <c r="Q154" t="s">
        <v>1165</v>
      </c>
      <c r="R154" s="61">
        <v>220.52</v>
      </c>
      <c r="S154" s="61">
        <v>0</v>
      </c>
    </row>
    <row r="155" spans="1:19" x14ac:dyDescent="0.2">
      <c r="A155" t="s">
        <v>604</v>
      </c>
      <c r="B155" t="s">
        <v>828</v>
      </c>
      <c r="C155" t="s">
        <v>1075</v>
      </c>
      <c r="D155" t="s">
        <v>238</v>
      </c>
      <c r="E155" t="s">
        <v>1160</v>
      </c>
      <c r="F155" t="s">
        <v>123</v>
      </c>
      <c r="G155" s="87">
        <v>43921</v>
      </c>
      <c r="H155" t="s">
        <v>1166</v>
      </c>
      <c r="I155" t="s">
        <v>1194</v>
      </c>
      <c r="J155" t="s">
        <v>1194</v>
      </c>
      <c r="K155">
        <v>1102</v>
      </c>
      <c r="L155" t="s">
        <v>1203</v>
      </c>
      <c r="M155" s="87">
        <v>43935</v>
      </c>
      <c r="N155" t="s">
        <v>1164</v>
      </c>
      <c r="O155" t="s">
        <v>1165</v>
      </c>
      <c r="P155" s="61">
        <v>244.14</v>
      </c>
      <c r="Q155" t="s">
        <v>1165</v>
      </c>
      <c r="R155" s="61">
        <v>244.14</v>
      </c>
      <c r="S155" s="61">
        <v>0</v>
      </c>
    </row>
    <row r="156" spans="1:19" x14ac:dyDescent="0.2">
      <c r="A156" t="s">
        <v>604</v>
      </c>
      <c r="B156" t="s">
        <v>828</v>
      </c>
      <c r="C156" t="s">
        <v>1075</v>
      </c>
      <c r="D156" t="s">
        <v>238</v>
      </c>
      <c r="E156" t="s">
        <v>1160</v>
      </c>
      <c r="F156" t="s">
        <v>124</v>
      </c>
      <c r="G156" s="87">
        <v>43951</v>
      </c>
      <c r="H156" t="s">
        <v>1166</v>
      </c>
      <c r="I156" t="s">
        <v>1194</v>
      </c>
      <c r="J156" t="s">
        <v>1194</v>
      </c>
      <c r="K156">
        <v>1106</v>
      </c>
      <c r="L156" t="s">
        <v>1204</v>
      </c>
      <c r="M156" s="87">
        <v>43962</v>
      </c>
      <c r="N156" t="s">
        <v>1164</v>
      </c>
      <c r="O156" t="s">
        <v>1165</v>
      </c>
      <c r="P156" s="61">
        <v>236.27</v>
      </c>
      <c r="Q156" t="s">
        <v>1165</v>
      </c>
      <c r="R156" s="61">
        <v>236.27</v>
      </c>
      <c r="S156" s="61">
        <v>0</v>
      </c>
    </row>
    <row r="157" spans="1:19" x14ac:dyDescent="0.2">
      <c r="A157" t="s">
        <v>604</v>
      </c>
      <c r="B157" t="s">
        <v>828</v>
      </c>
      <c r="C157" t="s">
        <v>1075</v>
      </c>
      <c r="D157" t="s">
        <v>238</v>
      </c>
      <c r="E157" t="s">
        <v>1160</v>
      </c>
      <c r="F157" t="s">
        <v>125</v>
      </c>
      <c r="G157" s="87">
        <v>43982</v>
      </c>
      <c r="H157" t="s">
        <v>1166</v>
      </c>
      <c r="I157" t="s">
        <v>1194</v>
      </c>
      <c r="J157" t="s">
        <v>1194</v>
      </c>
      <c r="K157">
        <v>1110</v>
      </c>
      <c r="L157" t="s">
        <v>1205</v>
      </c>
      <c r="M157" s="87">
        <v>43991</v>
      </c>
      <c r="N157" t="s">
        <v>1164</v>
      </c>
      <c r="O157" t="s">
        <v>1165</v>
      </c>
      <c r="P157" s="61">
        <v>244.14</v>
      </c>
      <c r="Q157" t="s">
        <v>1165</v>
      </c>
      <c r="R157" s="61">
        <v>244.14</v>
      </c>
      <c r="S157" s="61">
        <v>0</v>
      </c>
    </row>
    <row r="158" spans="1:19" x14ac:dyDescent="0.2">
      <c r="A158" t="s">
        <v>604</v>
      </c>
      <c r="B158" t="s">
        <v>828</v>
      </c>
      <c r="C158" t="s">
        <v>1075</v>
      </c>
      <c r="D158" t="s">
        <v>238</v>
      </c>
      <c r="E158" t="s">
        <v>1160</v>
      </c>
      <c r="F158" t="s">
        <v>126</v>
      </c>
      <c r="G158" s="87">
        <v>44008</v>
      </c>
      <c r="H158" t="s">
        <v>1166</v>
      </c>
      <c r="I158" t="s">
        <v>1194</v>
      </c>
      <c r="J158" t="s">
        <v>1194</v>
      </c>
      <c r="K158">
        <v>1112</v>
      </c>
      <c r="L158" t="s">
        <v>1206</v>
      </c>
      <c r="M158" s="87">
        <v>44013</v>
      </c>
      <c r="N158" t="s">
        <v>1172</v>
      </c>
      <c r="O158" t="s">
        <v>1165</v>
      </c>
      <c r="P158" s="61">
        <v>236.27</v>
      </c>
      <c r="Q158" t="s">
        <v>1165</v>
      </c>
      <c r="R158" s="61">
        <v>236.27</v>
      </c>
      <c r="S158" s="61">
        <v>0</v>
      </c>
    </row>
    <row r="159" spans="1:19" x14ac:dyDescent="0.2">
      <c r="A159" t="s">
        <v>604</v>
      </c>
      <c r="B159" t="s">
        <v>828</v>
      </c>
      <c r="C159" t="s">
        <v>1075</v>
      </c>
      <c r="D159" t="s">
        <v>238</v>
      </c>
      <c r="E159" t="s">
        <v>1160</v>
      </c>
      <c r="F159" t="s">
        <v>16</v>
      </c>
      <c r="G159" s="87">
        <v>44012</v>
      </c>
      <c r="H159" t="s">
        <v>1161</v>
      </c>
      <c r="J159" t="s">
        <v>1162</v>
      </c>
      <c r="K159">
        <v>1111</v>
      </c>
      <c r="L159" t="s">
        <v>1173</v>
      </c>
      <c r="M159" s="87">
        <v>43999</v>
      </c>
      <c r="N159" t="s">
        <v>1164</v>
      </c>
      <c r="O159" t="s">
        <v>1165</v>
      </c>
      <c r="P159" s="61">
        <v>-2638.31</v>
      </c>
      <c r="Q159" t="s">
        <v>1165</v>
      </c>
      <c r="R159" s="61">
        <v>0</v>
      </c>
      <c r="S159" s="61">
        <v>-2638.31</v>
      </c>
    </row>
    <row r="160" spans="1:19" x14ac:dyDescent="0.2">
      <c r="A160" t="s">
        <v>604</v>
      </c>
      <c r="B160" t="s">
        <v>828</v>
      </c>
      <c r="C160" t="s">
        <v>1075</v>
      </c>
      <c r="D160" t="s">
        <v>238</v>
      </c>
      <c r="E160" t="s">
        <v>1160</v>
      </c>
      <c r="F160" t="s">
        <v>16</v>
      </c>
      <c r="G160" s="87">
        <v>44012</v>
      </c>
      <c r="H160" t="s">
        <v>1161</v>
      </c>
      <c r="I160" t="s">
        <v>1162</v>
      </c>
      <c r="J160" t="s">
        <v>1162</v>
      </c>
      <c r="K160">
        <v>1112</v>
      </c>
      <c r="L160" t="s">
        <v>1206</v>
      </c>
      <c r="M160" s="87">
        <v>44013</v>
      </c>
      <c r="N160" t="s">
        <v>1172</v>
      </c>
      <c r="O160" t="s">
        <v>1165</v>
      </c>
      <c r="P160" s="61">
        <v>-236.27</v>
      </c>
      <c r="Q160" t="s">
        <v>1165</v>
      </c>
      <c r="R160" s="61">
        <v>0</v>
      </c>
      <c r="S160" s="61">
        <v>-236.27</v>
      </c>
    </row>
    <row r="161" spans="1:19" x14ac:dyDescent="0.2">
      <c r="A161" t="s">
        <v>605</v>
      </c>
      <c r="B161" t="s">
        <v>829</v>
      </c>
      <c r="C161" t="s">
        <v>1076</v>
      </c>
      <c r="D161" t="s">
        <v>238</v>
      </c>
      <c r="E161" t="s">
        <v>1160</v>
      </c>
      <c r="F161" t="s">
        <v>115</v>
      </c>
      <c r="G161" s="87">
        <v>43677</v>
      </c>
      <c r="H161" t="s">
        <v>1166</v>
      </c>
      <c r="I161" t="s">
        <v>1194</v>
      </c>
      <c r="J161" t="s">
        <v>1194</v>
      </c>
      <c r="K161">
        <v>1053</v>
      </c>
      <c r="L161" t="s">
        <v>1195</v>
      </c>
      <c r="M161" s="87">
        <v>43685</v>
      </c>
      <c r="N161" t="s">
        <v>1164</v>
      </c>
      <c r="O161" t="s">
        <v>1165</v>
      </c>
      <c r="P161" s="61">
        <v>51.8</v>
      </c>
      <c r="Q161" t="s">
        <v>1165</v>
      </c>
      <c r="R161" s="61">
        <v>51.8</v>
      </c>
      <c r="S161" s="61">
        <v>0</v>
      </c>
    </row>
    <row r="162" spans="1:19" x14ac:dyDescent="0.2">
      <c r="A162" t="s">
        <v>605</v>
      </c>
      <c r="B162" t="s">
        <v>829</v>
      </c>
      <c r="C162" t="s">
        <v>1076</v>
      </c>
      <c r="D162" t="s">
        <v>238</v>
      </c>
      <c r="E162" t="s">
        <v>1160</v>
      </c>
      <c r="F162" t="s">
        <v>116</v>
      </c>
      <c r="G162" s="87">
        <v>43708</v>
      </c>
      <c r="H162" t="s">
        <v>1166</v>
      </c>
      <c r="I162" t="s">
        <v>1194</v>
      </c>
      <c r="J162" t="s">
        <v>1194</v>
      </c>
      <c r="K162">
        <v>1063</v>
      </c>
      <c r="L162" t="s">
        <v>1196</v>
      </c>
      <c r="M162" s="87">
        <v>43718</v>
      </c>
      <c r="N162" t="s">
        <v>1164</v>
      </c>
      <c r="O162" t="s">
        <v>1165</v>
      </c>
      <c r="P162" s="61">
        <v>51.8</v>
      </c>
      <c r="Q162" t="s">
        <v>1165</v>
      </c>
      <c r="R162" s="61">
        <v>51.8</v>
      </c>
      <c r="S162" s="61">
        <v>0</v>
      </c>
    </row>
    <row r="163" spans="1:19" x14ac:dyDescent="0.2">
      <c r="A163" t="s">
        <v>605</v>
      </c>
      <c r="B163" t="s">
        <v>829</v>
      </c>
      <c r="C163" t="s">
        <v>1076</v>
      </c>
      <c r="D163" t="s">
        <v>238</v>
      </c>
      <c r="E163" t="s">
        <v>1160</v>
      </c>
      <c r="F163" t="s">
        <v>117</v>
      </c>
      <c r="G163" s="87">
        <v>43738</v>
      </c>
      <c r="H163" t="s">
        <v>1166</v>
      </c>
      <c r="I163" t="s">
        <v>1194</v>
      </c>
      <c r="J163" t="s">
        <v>1194</v>
      </c>
      <c r="K163">
        <v>1075</v>
      </c>
      <c r="L163" t="s">
        <v>1197</v>
      </c>
      <c r="M163" s="87">
        <v>43746</v>
      </c>
      <c r="N163" t="s">
        <v>1164</v>
      </c>
      <c r="O163" t="s">
        <v>1165</v>
      </c>
      <c r="P163" s="61">
        <v>50.13</v>
      </c>
      <c r="Q163" t="s">
        <v>1165</v>
      </c>
      <c r="R163" s="61">
        <v>50.13</v>
      </c>
      <c r="S163" s="61">
        <v>0</v>
      </c>
    </row>
    <row r="164" spans="1:19" x14ac:dyDescent="0.2">
      <c r="A164" t="s">
        <v>605</v>
      </c>
      <c r="B164" t="s">
        <v>829</v>
      </c>
      <c r="C164" t="s">
        <v>1076</v>
      </c>
      <c r="D164" t="s">
        <v>238</v>
      </c>
      <c r="E164" t="s">
        <v>1160</v>
      </c>
      <c r="F164" t="s">
        <v>118</v>
      </c>
      <c r="G164" s="87">
        <v>43769</v>
      </c>
      <c r="H164" t="s">
        <v>1166</v>
      </c>
      <c r="I164" t="s">
        <v>1194</v>
      </c>
      <c r="J164" t="s">
        <v>1194</v>
      </c>
      <c r="K164">
        <v>1080</v>
      </c>
      <c r="L164" t="s">
        <v>1198</v>
      </c>
      <c r="M164" s="87">
        <v>43780</v>
      </c>
      <c r="N164" t="s">
        <v>1164</v>
      </c>
      <c r="O164" t="s">
        <v>1165</v>
      </c>
      <c r="P164" s="61">
        <v>51.8</v>
      </c>
      <c r="Q164" t="s">
        <v>1165</v>
      </c>
      <c r="R164" s="61">
        <v>51.8</v>
      </c>
      <c r="S164" s="61">
        <v>0</v>
      </c>
    </row>
    <row r="165" spans="1:19" x14ac:dyDescent="0.2">
      <c r="A165" t="s">
        <v>605</v>
      </c>
      <c r="B165" t="s">
        <v>829</v>
      </c>
      <c r="C165" t="s">
        <v>1076</v>
      </c>
      <c r="D165" t="s">
        <v>238</v>
      </c>
      <c r="E165" t="s">
        <v>1160</v>
      </c>
      <c r="F165" t="s">
        <v>119</v>
      </c>
      <c r="G165" s="87">
        <v>43799</v>
      </c>
      <c r="H165" t="s">
        <v>1166</v>
      </c>
      <c r="I165" t="s">
        <v>1194</v>
      </c>
      <c r="J165" t="s">
        <v>1194</v>
      </c>
      <c r="K165">
        <v>1082</v>
      </c>
      <c r="L165" t="s">
        <v>1199</v>
      </c>
      <c r="M165" s="87">
        <v>43810</v>
      </c>
      <c r="N165" t="s">
        <v>1164</v>
      </c>
      <c r="O165" t="s">
        <v>1165</v>
      </c>
      <c r="P165" s="61">
        <v>50.13</v>
      </c>
      <c r="Q165" t="s">
        <v>1165</v>
      </c>
      <c r="R165" s="61">
        <v>50.13</v>
      </c>
      <c r="S165" s="61">
        <v>0</v>
      </c>
    </row>
    <row r="166" spans="1:19" x14ac:dyDescent="0.2">
      <c r="A166" t="s">
        <v>605</v>
      </c>
      <c r="B166" t="s">
        <v>829</v>
      </c>
      <c r="C166" t="s">
        <v>1076</v>
      </c>
      <c r="D166" t="s">
        <v>238</v>
      </c>
      <c r="E166" t="s">
        <v>1160</v>
      </c>
      <c r="F166" t="s">
        <v>120</v>
      </c>
      <c r="G166" s="87">
        <v>43830</v>
      </c>
      <c r="H166" t="s">
        <v>1166</v>
      </c>
      <c r="I166" t="s">
        <v>1194</v>
      </c>
      <c r="J166" t="s">
        <v>1194</v>
      </c>
      <c r="K166">
        <v>1090</v>
      </c>
      <c r="L166" t="s">
        <v>1200</v>
      </c>
      <c r="M166" s="87">
        <v>43840</v>
      </c>
      <c r="N166" t="s">
        <v>1164</v>
      </c>
      <c r="O166" t="s">
        <v>1165</v>
      </c>
      <c r="P166" s="61">
        <v>51.8</v>
      </c>
      <c r="Q166" t="s">
        <v>1165</v>
      </c>
      <c r="R166" s="61">
        <v>51.8</v>
      </c>
      <c r="S166" s="61">
        <v>0</v>
      </c>
    </row>
    <row r="167" spans="1:19" x14ac:dyDescent="0.2">
      <c r="A167" t="s">
        <v>605</v>
      </c>
      <c r="B167" t="s">
        <v>829</v>
      </c>
      <c r="C167" t="s">
        <v>1076</v>
      </c>
      <c r="D167" t="s">
        <v>238</v>
      </c>
      <c r="E167" t="s">
        <v>1160</v>
      </c>
      <c r="F167" t="s">
        <v>121</v>
      </c>
      <c r="G167" s="87">
        <v>43861</v>
      </c>
      <c r="H167" t="s">
        <v>1166</v>
      </c>
      <c r="I167" t="s">
        <v>1194</v>
      </c>
      <c r="J167" t="s">
        <v>1194</v>
      </c>
      <c r="K167">
        <v>1092</v>
      </c>
      <c r="L167" t="s">
        <v>1201</v>
      </c>
      <c r="M167" s="87">
        <v>43871</v>
      </c>
      <c r="N167" t="s">
        <v>1164</v>
      </c>
      <c r="O167" t="s">
        <v>1165</v>
      </c>
      <c r="P167" s="61">
        <v>51.8</v>
      </c>
      <c r="Q167" t="s">
        <v>1165</v>
      </c>
      <c r="R167" s="61">
        <v>51.8</v>
      </c>
      <c r="S167" s="61">
        <v>0</v>
      </c>
    </row>
    <row r="168" spans="1:19" x14ac:dyDescent="0.2">
      <c r="A168" t="s">
        <v>605</v>
      </c>
      <c r="B168" t="s">
        <v>829</v>
      </c>
      <c r="C168" t="s">
        <v>1076</v>
      </c>
      <c r="D168" t="s">
        <v>238</v>
      </c>
      <c r="E168" t="s">
        <v>1160</v>
      </c>
      <c r="F168" t="s">
        <v>122</v>
      </c>
      <c r="G168" s="87">
        <v>43890</v>
      </c>
      <c r="H168" t="s">
        <v>1166</v>
      </c>
      <c r="I168" t="s">
        <v>1194</v>
      </c>
      <c r="J168" t="s">
        <v>1194</v>
      </c>
      <c r="K168">
        <v>1095</v>
      </c>
      <c r="L168" t="s">
        <v>1202</v>
      </c>
      <c r="M168" s="87">
        <v>43902</v>
      </c>
      <c r="N168" t="s">
        <v>1164</v>
      </c>
      <c r="O168" t="s">
        <v>1165</v>
      </c>
      <c r="P168" s="61">
        <v>46.79</v>
      </c>
      <c r="Q168" t="s">
        <v>1165</v>
      </c>
      <c r="R168" s="61">
        <v>46.79</v>
      </c>
      <c r="S168" s="61">
        <v>0</v>
      </c>
    </row>
    <row r="169" spans="1:19" x14ac:dyDescent="0.2">
      <c r="A169" t="s">
        <v>605</v>
      </c>
      <c r="B169" t="s">
        <v>829</v>
      </c>
      <c r="C169" t="s">
        <v>1076</v>
      </c>
      <c r="D169" t="s">
        <v>238</v>
      </c>
      <c r="E169" t="s">
        <v>1160</v>
      </c>
      <c r="F169" t="s">
        <v>123</v>
      </c>
      <c r="G169" s="87">
        <v>43921</v>
      </c>
      <c r="H169" t="s">
        <v>1166</v>
      </c>
      <c r="I169" t="s">
        <v>1194</v>
      </c>
      <c r="J169" t="s">
        <v>1194</v>
      </c>
      <c r="K169">
        <v>1102</v>
      </c>
      <c r="L169" t="s">
        <v>1203</v>
      </c>
      <c r="M169" s="87">
        <v>43935</v>
      </c>
      <c r="N169" t="s">
        <v>1164</v>
      </c>
      <c r="O169" t="s">
        <v>1165</v>
      </c>
      <c r="P169" s="61">
        <v>51.8</v>
      </c>
      <c r="Q169" t="s">
        <v>1165</v>
      </c>
      <c r="R169" s="61">
        <v>51.8</v>
      </c>
      <c r="S169" s="61">
        <v>0</v>
      </c>
    </row>
    <row r="170" spans="1:19" x14ac:dyDescent="0.2">
      <c r="A170" t="s">
        <v>605</v>
      </c>
      <c r="B170" t="s">
        <v>829</v>
      </c>
      <c r="C170" t="s">
        <v>1076</v>
      </c>
      <c r="D170" t="s">
        <v>238</v>
      </c>
      <c r="E170" t="s">
        <v>1160</v>
      </c>
      <c r="F170" t="s">
        <v>124</v>
      </c>
      <c r="G170" s="87">
        <v>43951</v>
      </c>
      <c r="H170" t="s">
        <v>1166</v>
      </c>
      <c r="I170" t="s">
        <v>1194</v>
      </c>
      <c r="J170" t="s">
        <v>1194</v>
      </c>
      <c r="K170">
        <v>1106</v>
      </c>
      <c r="L170" t="s">
        <v>1204</v>
      </c>
      <c r="M170" s="87">
        <v>43962</v>
      </c>
      <c r="N170" t="s">
        <v>1164</v>
      </c>
      <c r="O170" t="s">
        <v>1165</v>
      </c>
      <c r="P170" s="61">
        <v>50.13</v>
      </c>
      <c r="Q170" t="s">
        <v>1165</v>
      </c>
      <c r="R170" s="61">
        <v>50.13</v>
      </c>
      <c r="S170" s="61">
        <v>0</v>
      </c>
    </row>
    <row r="171" spans="1:19" x14ac:dyDescent="0.2">
      <c r="A171" t="s">
        <v>605</v>
      </c>
      <c r="B171" t="s">
        <v>829</v>
      </c>
      <c r="C171" t="s">
        <v>1076</v>
      </c>
      <c r="D171" t="s">
        <v>238</v>
      </c>
      <c r="E171" t="s">
        <v>1160</v>
      </c>
      <c r="F171" t="s">
        <v>125</v>
      </c>
      <c r="G171" s="87">
        <v>43982</v>
      </c>
      <c r="H171" t="s">
        <v>1166</v>
      </c>
      <c r="I171" t="s">
        <v>1194</v>
      </c>
      <c r="J171" t="s">
        <v>1194</v>
      </c>
      <c r="K171">
        <v>1110</v>
      </c>
      <c r="L171" t="s">
        <v>1205</v>
      </c>
      <c r="M171" s="87">
        <v>43991</v>
      </c>
      <c r="N171" t="s">
        <v>1164</v>
      </c>
      <c r="O171" t="s">
        <v>1165</v>
      </c>
      <c r="P171" s="61">
        <v>51.8</v>
      </c>
      <c r="Q171" t="s">
        <v>1165</v>
      </c>
      <c r="R171" s="61">
        <v>51.8</v>
      </c>
      <c r="S171" s="61">
        <v>0</v>
      </c>
    </row>
    <row r="172" spans="1:19" x14ac:dyDescent="0.2">
      <c r="A172" t="s">
        <v>605</v>
      </c>
      <c r="B172" t="s">
        <v>829</v>
      </c>
      <c r="C172" t="s">
        <v>1076</v>
      </c>
      <c r="D172" t="s">
        <v>238</v>
      </c>
      <c r="E172" t="s">
        <v>1160</v>
      </c>
      <c r="F172" t="s">
        <v>126</v>
      </c>
      <c r="G172" s="87">
        <v>44008</v>
      </c>
      <c r="H172" t="s">
        <v>1166</v>
      </c>
      <c r="I172" t="s">
        <v>1194</v>
      </c>
      <c r="J172" t="s">
        <v>1194</v>
      </c>
      <c r="K172">
        <v>1112</v>
      </c>
      <c r="L172" t="s">
        <v>1206</v>
      </c>
      <c r="M172" s="87">
        <v>44013</v>
      </c>
      <c r="N172" t="s">
        <v>1172</v>
      </c>
      <c r="O172" t="s">
        <v>1165</v>
      </c>
      <c r="P172" s="61">
        <v>50.13</v>
      </c>
      <c r="Q172" t="s">
        <v>1165</v>
      </c>
      <c r="R172" s="61">
        <v>50.13</v>
      </c>
      <c r="S172" s="61">
        <v>0</v>
      </c>
    </row>
    <row r="173" spans="1:19" x14ac:dyDescent="0.2">
      <c r="A173" t="s">
        <v>605</v>
      </c>
      <c r="B173" t="s">
        <v>829</v>
      </c>
      <c r="C173" t="s">
        <v>1076</v>
      </c>
      <c r="D173" t="s">
        <v>238</v>
      </c>
      <c r="E173" t="s">
        <v>1160</v>
      </c>
      <c r="F173" t="s">
        <v>16</v>
      </c>
      <c r="G173" s="87">
        <v>44012</v>
      </c>
      <c r="H173" t="s">
        <v>1161</v>
      </c>
      <c r="J173" t="s">
        <v>1162</v>
      </c>
      <c r="K173">
        <v>1111</v>
      </c>
      <c r="L173" t="s">
        <v>1173</v>
      </c>
      <c r="M173" s="87">
        <v>43999</v>
      </c>
      <c r="N173" t="s">
        <v>1164</v>
      </c>
      <c r="O173" t="s">
        <v>1165</v>
      </c>
      <c r="P173" s="61">
        <v>-559.78</v>
      </c>
      <c r="Q173" t="s">
        <v>1165</v>
      </c>
      <c r="R173" s="61">
        <v>0</v>
      </c>
      <c r="S173" s="61">
        <v>-559.78</v>
      </c>
    </row>
    <row r="174" spans="1:19" x14ac:dyDescent="0.2">
      <c r="A174" t="s">
        <v>605</v>
      </c>
      <c r="B174" t="s">
        <v>829</v>
      </c>
      <c r="C174" t="s">
        <v>1076</v>
      </c>
      <c r="D174" t="s">
        <v>238</v>
      </c>
      <c r="E174" t="s">
        <v>1160</v>
      </c>
      <c r="F174" t="s">
        <v>16</v>
      </c>
      <c r="G174" s="87">
        <v>44012</v>
      </c>
      <c r="H174" t="s">
        <v>1161</v>
      </c>
      <c r="I174" t="s">
        <v>1162</v>
      </c>
      <c r="J174" t="s">
        <v>1162</v>
      </c>
      <c r="K174">
        <v>1112</v>
      </c>
      <c r="L174" t="s">
        <v>1206</v>
      </c>
      <c r="M174" s="87">
        <v>44013</v>
      </c>
      <c r="N174" t="s">
        <v>1172</v>
      </c>
      <c r="O174" t="s">
        <v>1165</v>
      </c>
      <c r="P174" s="61">
        <v>-50.13</v>
      </c>
      <c r="Q174" t="s">
        <v>1165</v>
      </c>
      <c r="R174" s="61">
        <v>0</v>
      </c>
      <c r="S174" s="61">
        <v>-50.13</v>
      </c>
    </row>
    <row r="175" spans="1:19" x14ac:dyDescent="0.2">
      <c r="A175" t="s">
        <v>606</v>
      </c>
      <c r="B175" t="s">
        <v>830</v>
      </c>
      <c r="C175" t="s">
        <v>1077</v>
      </c>
      <c r="D175" t="s">
        <v>238</v>
      </c>
      <c r="E175" t="s">
        <v>1160</v>
      </c>
      <c r="F175" t="s">
        <v>115</v>
      </c>
      <c r="G175" s="87">
        <v>43677</v>
      </c>
      <c r="H175" t="s">
        <v>1166</v>
      </c>
      <c r="I175" t="s">
        <v>1194</v>
      </c>
      <c r="J175" t="s">
        <v>1194</v>
      </c>
      <c r="K175">
        <v>1053</v>
      </c>
      <c r="L175" t="s">
        <v>1195</v>
      </c>
      <c r="M175" s="87">
        <v>43685</v>
      </c>
      <c r="N175" t="s">
        <v>1164</v>
      </c>
      <c r="O175" t="s">
        <v>1165</v>
      </c>
      <c r="P175" s="61">
        <v>116.41</v>
      </c>
      <c r="Q175" t="s">
        <v>1165</v>
      </c>
      <c r="R175" s="61">
        <v>116.41</v>
      </c>
      <c r="S175" s="61">
        <v>0</v>
      </c>
    </row>
    <row r="176" spans="1:19" x14ac:dyDescent="0.2">
      <c r="A176" t="s">
        <v>606</v>
      </c>
      <c r="B176" t="s">
        <v>830</v>
      </c>
      <c r="C176" t="s">
        <v>1077</v>
      </c>
      <c r="D176" t="s">
        <v>238</v>
      </c>
      <c r="E176" t="s">
        <v>1160</v>
      </c>
      <c r="F176" t="s">
        <v>116</v>
      </c>
      <c r="G176" s="87">
        <v>43708</v>
      </c>
      <c r="H176" t="s">
        <v>1166</v>
      </c>
      <c r="I176" t="s">
        <v>1194</v>
      </c>
      <c r="J176" t="s">
        <v>1194</v>
      </c>
      <c r="K176">
        <v>1063</v>
      </c>
      <c r="L176" t="s">
        <v>1196</v>
      </c>
      <c r="M176" s="87">
        <v>43718</v>
      </c>
      <c r="N176" t="s">
        <v>1164</v>
      </c>
      <c r="O176" t="s">
        <v>1165</v>
      </c>
      <c r="P176" s="61">
        <v>116.41</v>
      </c>
      <c r="Q176" t="s">
        <v>1165</v>
      </c>
      <c r="R176" s="61">
        <v>116.41</v>
      </c>
      <c r="S176" s="61">
        <v>0</v>
      </c>
    </row>
    <row r="177" spans="1:19" x14ac:dyDescent="0.2">
      <c r="A177" t="s">
        <v>606</v>
      </c>
      <c r="B177" t="s">
        <v>830</v>
      </c>
      <c r="C177" t="s">
        <v>1077</v>
      </c>
      <c r="D177" t="s">
        <v>238</v>
      </c>
      <c r="E177" t="s">
        <v>1160</v>
      </c>
      <c r="F177" t="s">
        <v>117</v>
      </c>
      <c r="G177" s="87">
        <v>43738</v>
      </c>
      <c r="H177" t="s">
        <v>1166</v>
      </c>
      <c r="I177" t="s">
        <v>1194</v>
      </c>
      <c r="J177" t="s">
        <v>1194</v>
      </c>
      <c r="K177">
        <v>1075</v>
      </c>
      <c r="L177" t="s">
        <v>1197</v>
      </c>
      <c r="M177" s="87">
        <v>43746</v>
      </c>
      <c r="N177" t="s">
        <v>1164</v>
      </c>
      <c r="O177" t="s">
        <v>1165</v>
      </c>
      <c r="P177" s="61">
        <v>112.66</v>
      </c>
      <c r="Q177" t="s">
        <v>1165</v>
      </c>
      <c r="R177" s="61">
        <v>112.66</v>
      </c>
      <c r="S177" s="61">
        <v>0</v>
      </c>
    </row>
    <row r="178" spans="1:19" x14ac:dyDescent="0.2">
      <c r="A178" t="s">
        <v>606</v>
      </c>
      <c r="B178" t="s">
        <v>830</v>
      </c>
      <c r="C178" t="s">
        <v>1077</v>
      </c>
      <c r="D178" t="s">
        <v>238</v>
      </c>
      <c r="E178" t="s">
        <v>1160</v>
      </c>
      <c r="F178" t="s">
        <v>118</v>
      </c>
      <c r="G178" s="87">
        <v>43769</v>
      </c>
      <c r="H178" t="s">
        <v>1166</v>
      </c>
      <c r="I178" t="s">
        <v>1194</v>
      </c>
      <c r="J178" t="s">
        <v>1194</v>
      </c>
      <c r="K178">
        <v>1080</v>
      </c>
      <c r="L178" t="s">
        <v>1198</v>
      </c>
      <c r="M178" s="87">
        <v>43780</v>
      </c>
      <c r="N178" t="s">
        <v>1164</v>
      </c>
      <c r="O178" t="s">
        <v>1165</v>
      </c>
      <c r="P178" s="61">
        <v>116.41</v>
      </c>
      <c r="Q178" t="s">
        <v>1165</v>
      </c>
      <c r="R178" s="61">
        <v>116.41</v>
      </c>
      <c r="S178" s="61">
        <v>0</v>
      </c>
    </row>
    <row r="179" spans="1:19" x14ac:dyDescent="0.2">
      <c r="A179" t="s">
        <v>606</v>
      </c>
      <c r="B179" t="s">
        <v>830</v>
      </c>
      <c r="C179" t="s">
        <v>1077</v>
      </c>
      <c r="D179" t="s">
        <v>238</v>
      </c>
      <c r="E179" t="s">
        <v>1160</v>
      </c>
      <c r="F179" t="s">
        <v>119</v>
      </c>
      <c r="G179" s="87">
        <v>43799</v>
      </c>
      <c r="H179" t="s">
        <v>1166</v>
      </c>
      <c r="I179" t="s">
        <v>1194</v>
      </c>
      <c r="J179" t="s">
        <v>1194</v>
      </c>
      <c r="K179">
        <v>1082</v>
      </c>
      <c r="L179" t="s">
        <v>1199</v>
      </c>
      <c r="M179" s="87">
        <v>43810</v>
      </c>
      <c r="N179" t="s">
        <v>1164</v>
      </c>
      <c r="O179" t="s">
        <v>1165</v>
      </c>
      <c r="P179" s="61">
        <v>112.66</v>
      </c>
      <c r="Q179" t="s">
        <v>1165</v>
      </c>
      <c r="R179" s="61">
        <v>112.66</v>
      </c>
      <c r="S179" s="61">
        <v>0</v>
      </c>
    </row>
    <row r="180" spans="1:19" x14ac:dyDescent="0.2">
      <c r="A180" t="s">
        <v>606</v>
      </c>
      <c r="B180" t="s">
        <v>830</v>
      </c>
      <c r="C180" t="s">
        <v>1077</v>
      </c>
      <c r="D180" t="s">
        <v>238</v>
      </c>
      <c r="E180" t="s">
        <v>1160</v>
      </c>
      <c r="F180" t="s">
        <v>120</v>
      </c>
      <c r="G180" s="87">
        <v>43830</v>
      </c>
      <c r="H180" t="s">
        <v>1166</v>
      </c>
      <c r="I180" t="s">
        <v>1194</v>
      </c>
      <c r="J180" t="s">
        <v>1194</v>
      </c>
      <c r="K180">
        <v>1090</v>
      </c>
      <c r="L180" t="s">
        <v>1200</v>
      </c>
      <c r="M180" s="87">
        <v>43840</v>
      </c>
      <c r="N180" t="s">
        <v>1164</v>
      </c>
      <c r="O180" t="s">
        <v>1165</v>
      </c>
      <c r="P180" s="61">
        <v>116.41</v>
      </c>
      <c r="Q180" t="s">
        <v>1165</v>
      </c>
      <c r="R180" s="61">
        <v>116.41</v>
      </c>
      <c r="S180" s="61">
        <v>0</v>
      </c>
    </row>
    <row r="181" spans="1:19" x14ac:dyDescent="0.2">
      <c r="A181" t="s">
        <v>606</v>
      </c>
      <c r="B181" t="s">
        <v>830</v>
      </c>
      <c r="C181" t="s">
        <v>1077</v>
      </c>
      <c r="D181" t="s">
        <v>238</v>
      </c>
      <c r="E181" t="s">
        <v>1160</v>
      </c>
      <c r="F181" t="s">
        <v>121</v>
      </c>
      <c r="G181" s="87">
        <v>43861</v>
      </c>
      <c r="H181" t="s">
        <v>1166</v>
      </c>
      <c r="I181" t="s">
        <v>1194</v>
      </c>
      <c r="J181" t="s">
        <v>1194</v>
      </c>
      <c r="K181">
        <v>1092</v>
      </c>
      <c r="L181" t="s">
        <v>1201</v>
      </c>
      <c r="M181" s="87">
        <v>43871</v>
      </c>
      <c r="N181" t="s">
        <v>1164</v>
      </c>
      <c r="O181" t="s">
        <v>1165</v>
      </c>
      <c r="P181" s="61">
        <v>116.41</v>
      </c>
      <c r="Q181" t="s">
        <v>1165</v>
      </c>
      <c r="R181" s="61">
        <v>116.41</v>
      </c>
      <c r="S181" s="61">
        <v>0</v>
      </c>
    </row>
    <row r="182" spans="1:19" x14ac:dyDescent="0.2">
      <c r="A182" t="s">
        <v>606</v>
      </c>
      <c r="B182" t="s">
        <v>830</v>
      </c>
      <c r="C182" t="s">
        <v>1077</v>
      </c>
      <c r="D182" t="s">
        <v>238</v>
      </c>
      <c r="E182" t="s">
        <v>1160</v>
      </c>
      <c r="F182" t="s">
        <v>122</v>
      </c>
      <c r="G182" s="87">
        <v>43890</v>
      </c>
      <c r="H182" t="s">
        <v>1166</v>
      </c>
      <c r="I182" t="s">
        <v>1194</v>
      </c>
      <c r="J182" t="s">
        <v>1194</v>
      </c>
      <c r="K182">
        <v>1095</v>
      </c>
      <c r="L182" t="s">
        <v>1202</v>
      </c>
      <c r="M182" s="87">
        <v>43902</v>
      </c>
      <c r="N182" t="s">
        <v>1164</v>
      </c>
      <c r="O182" t="s">
        <v>1165</v>
      </c>
      <c r="P182" s="61">
        <v>105.15</v>
      </c>
      <c r="Q182" t="s">
        <v>1165</v>
      </c>
      <c r="R182" s="61">
        <v>105.15</v>
      </c>
      <c r="S182" s="61">
        <v>0</v>
      </c>
    </row>
    <row r="183" spans="1:19" x14ac:dyDescent="0.2">
      <c r="A183" t="s">
        <v>606</v>
      </c>
      <c r="B183" t="s">
        <v>830</v>
      </c>
      <c r="C183" t="s">
        <v>1077</v>
      </c>
      <c r="D183" t="s">
        <v>238</v>
      </c>
      <c r="E183" t="s">
        <v>1160</v>
      </c>
      <c r="F183" t="s">
        <v>123</v>
      </c>
      <c r="G183" s="87">
        <v>43921</v>
      </c>
      <c r="H183" t="s">
        <v>1166</v>
      </c>
      <c r="I183" t="s">
        <v>1194</v>
      </c>
      <c r="J183" t="s">
        <v>1194</v>
      </c>
      <c r="K183">
        <v>1102</v>
      </c>
      <c r="L183" t="s">
        <v>1203</v>
      </c>
      <c r="M183" s="87">
        <v>43935</v>
      </c>
      <c r="N183" t="s">
        <v>1164</v>
      </c>
      <c r="O183" t="s">
        <v>1165</v>
      </c>
      <c r="P183" s="61">
        <v>116.41</v>
      </c>
      <c r="Q183" t="s">
        <v>1165</v>
      </c>
      <c r="R183" s="61">
        <v>116.41</v>
      </c>
      <c r="S183" s="61">
        <v>0</v>
      </c>
    </row>
    <row r="184" spans="1:19" x14ac:dyDescent="0.2">
      <c r="A184" t="s">
        <v>606</v>
      </c>
      <c r="B184" t="s">
        <v>830</v>
      </c>
      <c r="C184" t="s">
        <v>1077</v>
      </c>
      <c r="D184" t="s">
        <v>238</v>
      </c>
      <c r="E184" t="s">
        <v>1160</v>
      </c>
      <c r="F184" t="s">
        <v>124</v>
      </c>
      <c r="G184" s="87">
        <v>43951</v>
      </c>
      <c r="H184" t="s">
        <v>1166</v>
      </c>
      <c r="I184" t="s">
        <v>1194</v>
      </c>
      <c r="J184" t="s">
        <v>1194</v>
      </c>
      <c r="K184">
        <v>1106</v>
      </c>
      <c r="L184" t="s">
        <v>1204</v>
      </c>
      <c r="M184" s="87">
        <v>43962</v>
      </c>
      <c r="N184" t="s">
        <v>1164</v>
      </c>
      <c r="O184" t="s">
        <v>1165</v>
      </c>
      <c r="P184" s="61">
        <v>112.66</v>
      </c>
      <c r="Q184" t="s">
        <v>1165</v>
      </c>
      <c r="R184" s="61">
        <v>112.66</v>
      </c>
      <c r="S184" s="61">
        <v>0</v>
      </c>
    </row>
    <row r="185" spans="1:19" x14ac:dyDescent="0.2">
      <c r="A185" t="s">
        <v>606</v>
      </c>
      <c r="B185" t="s">
        <v>830</v>
      </c>
      <c r="C185" t="s">
        <v>1077</v>
      </c>
      <c r="D185" t="s">
        <v>238</v>
      </c>
      <c r="E185" t="s">
        <v>1160</v>
      </c>
      <c r="F185" t="s">
        <v>125</v>
      </c>
      <c r="G185" s="87">
        <v>43982</v>
      </c>
      <c r="H185" t="s">
        <v>1166</v>
      </c>
      <c r="I185" t="s">
        <v>1194</v>
      </c>
      <c r="J185" t="s">
        <v>1194</v>
      </c>
      <c r="K185">
        <v>1110</v>
      </c>
      <c r="L185" t="s">
        <v>1205</v>
      </c>
      <c r="M185" s="87">
        <v>43991</v>
      </c>
      <c r="N185" t="s">
        <v>1164</v>
      </c>
      <c r="O185" t="s">
        <v>1165</v>
      </c>
      <c r="P185" s="61">
        <v>116.41</v>
      </c>
      <c r="Q185" t="s">
        <v>1165</v>
      </c>
      <c r="R185" s="61">
        <v>116.41</v>
      </c>
      <c r="S185" s="61">
        <v>0</v>
      </c>
    </row>
    <row r="186" spans="1:19" x14ac:dyDescent="0.2">
      <c r="A186" t="s">
        <v>606</v>
      </c>
      <c r="B186" t="s">
        <v>830</v>
      </c>
      <c r="C186" t="s">
        <v>1077</v>
      </c>
      <c r="D186" t="s">
        <v>238</v>
      </c>
      <c r="E186" t="s">
        <v>1160</v>
      </c>
      <c r="F186" t="s">
        <v>126</v>
      </c>
      <c r="G186" s="87">
        <v>44008</v>
      </c>
      <c r="H186" t="s">
        <v>1166</v>
      </c>
      <c r="I186" t="s">
        <v>1194</v>
      </c>
      <c r="J186" t="s">
        <v>1194</v>
      </c>
      <c r="K186">
        <v>1112</v>
      </c>
      <c r="L186" t="s">
        <v>1206</v>
      </c>
      <c r="M186" s="87">
        <v>44013</v>
      </c>
      <c r="N186" t="s">
        <v>1172</v>
      </c>
      <c r="O186" t="s">
        <v>1165</v>
      </c>
      <c r="P186" s="61">
        <v>112.66</v>
      </c>
      <c r="Q186" t="s">
        <v>1165</v>
      </c>
      <c r="R186" s="61">
        <v>112.66</v>
      </c>
      <c r="S186" s="61">
        <v>0</v>
      </c>
    </row>
    <row r="187" spans="1:19" x14ac:dyDescent="0.2">
      <c r="A187" t="s">
        <v>606</v>
      </c>
      <c r="B187" t="s">
        <v>830</v>
      </c>
      <c r="C187" t="s">
        <v>1077</v>
      </c>
      <c r="D187" t="s">
        <v>238</v>
      </c>
      <c r="E187" t="s">
        <v>1160</v>
      </c>
      <c r="F187" t="s">
        <v>16</v>
      </c>
      <c r="G187" s="87">
        <v>44012</v>
      </c>
      <c r="H187" t="s">
        <v>1161</v>
      </c>
      <c r="J187" t="s">
        <v>1162</v>
      </c>
      <c r="K187">
        <v>1111</v>
      </c>
      <c r="L187" t="s">
        <v>1173</v>
      </c>
      <c r="M187" s="87">
        <v>43999</v>
      </c>
      <c r="N187" t="s">
        <v>1164</v>
      </c>
      <c r="O187" t="s">
        <v>1165</v>
      </c>
      <c r="P187" s="61">
        <v>-1258</v>
      </c>
      <c r="Q187" t="s">
        <v>1165</v>
      </c>
      <c r="R187" s="61">
        <v>0</v>
      </c>
      <c r="S187" s="61">
        <v>-1258</v>
      </c>
    </row>
    <row r="188" spans="1:19" x14ac:dyDescent="0.2">
      <c r="A188" t="s">
        <v>606</v>
      </c>
      <c r="B188" t="s">
        <v>830</v>
      </c>
      <c r="C188" t="s">
        <v>1077</v>
      </c>
      <c r="D188" t="s">
        <v>238</v>
      </c>
      <c r="E188" t="s">
        <v>1160</v>
      </c>
      <c r="F188" t="s">
        <v>16</v>
      </c>
      <c r="G188" s="87">
        <v>44012</v>
      </c>
      <c r="H188" t="s">
        <v>1161</v>
      </c>
      <c r="I188" t="s">
        <v>1162</v>
      </c>
      <c r="J188" t="s">
        <v>1162</v>
      </c>
      <c r="K188">
        <v>1112</v>
      </c>
      <c r="L188" t="s">
        <v>1206</v>
      </c>
      <c r="M188" s="87">
        <v>44013</v>
      </c>
      <c r="N188" t="s">
        <v>1172</v>
      </c>
      <c r="O188" t="s">
        <v>1165</v>
      </c>
      <c r="P188" s="61">
        <v>-112.66</v>
      </c>
      <c r="Q188" t="s">
        <v>1165</v>
      </c>
      <c r="R188" s="61">
        <v>0</v>
      </c>
      <c r="S188" s="61">
        <v>-112.66</v>
      </c>
    </row>
    <row r="189" spans="1:19" x14ac:dyDescent="0.2">
      <c r="A189" t="s">
        <v>607</v>
      </c>
      <c r="B189" t="s">
        <v>839</v>
      </c>
      <c r="C189" t="s">
        <v>1078</v>
      </c>
      <c r="D189" t="s">
        <v>239</v>
      </c>
      <c r="E189" t="s">
        <v>1160</v>
      </c>
      <c r="F189" t="s">
        <v>115</v>
      </c>
      <c r="G189" s="87">
        <v>43649</v>
      </c>
      <c r="H189" t="s">
        <v>1168</v>
      </c>
      <c r="I189" t="s">
        <v>1207</v>
      </c>
      <c r="J189" t="s">
        <v>1208</v>
      </c>
      <c r="K189">
        <v>1038</v>
      </c>
      <c r="L189" t="s">
        <v>1209</v>
      </c>
      <c r="M189" s="87">
        <v>43650</v>
      </c>
      <c r="N189" t="s">
        <v>1172</v>
      </c>
      <c r="O189" t="s">
        <v>1165</v>
      </c>
      <c r="P189" s="61">
        <v>46301.42</v>
      </c>
      <c r="Q189" t="s">
        <v>1165</v>
      </c>
      <c r="R189" s="61">
        <v>46301.42</v>
      </c>
      <c r="S189" s="61">
        <v>0</v>
      </c>
    </row>
    <row r="190" spans="1:19" x14ac:dyDescent="0.2">
      <c r="A190" t="s">
        <v>607</v>
      </c>
      <c r="B190" t="s">
        <v>839</v>
      </c>
      <c r="C190" t="s">
        <v>1078</v>
      </c>
      <c r="D190" t="s">
        <v>239</v>
      </c>
      <c r="E190" t="s">
        <v>1160</v>
      </c>
      <c r="F190" t="s">
        <v>115</v>
      </c>
      <c r="G190" s="87">
        <v>43650</v>
      </c>
      <c r="H190" t="s">
        <v>1168</v>
      </c>
      <c r="I190" t="s">
        <v>1210</v>
      </c>
      <c r="J190" t="s">
        <v>1211</v>
      </c>
      <c r="K190">
        <v>1037</v>
      </c>
      <c r="L190" t="s">
        <v>1212</v>
      </c>
      <c r="M190" s="87">
        <v>43650</v>
      </c>
      <c r="N190" t="s">
        <v>1172</v>
      </c>
      <c r="O190" t="s">
        <v>1165</v>
      </c>
      <c r="P190" s="61">
        <v>-46301.42</v>
      </c>
      <c r="Q190" t="s">
        <v>1165</v>
      </c>
      <c r="R190" s="61">
        <v>0</v>
      </c>
      <c r="S190" s="61">
        <v>-46301.42</v>
      </c>
    </row>
    <row r="191" spans="1:19" x14ac:dyDescent="0.2">
      <c r="A191" t="s">
        <v>607</v>
      </c>
      <c r="B191" t="s">
        <v>839</v>
      </c>
      <c r="C191" t="s">
        <v>1078</v>
      </c>
      <c r="D191" t="s">
        <v>239</v>
      </c>
      <c r="E191" t="s">
        <v>1160</v>
      </c>
      <c r="F191" t="s">
        <v>115</v>
      </c>
      <c r="G191" s="87">
        <v>43655</v>
      </c>
      <c r="H191" t="s">
        <v>1168</v>
      </c>
      <c r="I191" t="s">
        <v>1213</v>
      </c>
      <c r="J191" t="s">
        <v>1208</v>
      </c>
      <c r="K191">
        <v>1042</v>
      </c>
      <c r="L191" t="s">
        <v>1214</v>
      </c>
      <c r="M191" s="87">
        <v>43656</v>
      </c>
      <c r="N191" t="s">
        <v>1172</v>
      </c>
      <c r="O191" t="s">
        <v>1165</v>
      </c>
      <c r="P191" s="61">
        <v>10000</v>
      </c>
      <c r="Q191" t="s">
        <v>1165</v>
      </c>
      <c r="R191" s="61">
        <v>10000</v>
      </c>
      <c r="S191" s="61">
        <v>0</v>
      </c>
    </row>
    <row r="192" spans="1:19" x14ac:dyDescent="0.2">
      <c r="A192" t="s">
        <v>607</v>
      </c>
      <c r="B192" t="s">
        <v>839</v>
      </c>
      <c r="C192" t="s">
        <v>1078</v>
      </c>
      <c r="D192" t="s">
        <v>239</v>
      </c>
      <c r="E192" t="s">
        <v>1160</v>
      </c>
      <c r="F192" t="s">
        <v>115</v>
      </c>
      <c r="G192" s="87">
        <v>43656</v>
      </c>
      <c r="H192" t="s">
        <v>1168</v>
      </c>
      <c r="I192" t="s">
        <v>1210</v>
      </c>
      <c r="J192" t="s">
        <v>1215</v>
      </c>
      <c r="K192">
        <v>1043</v>
      </c>
      <c r="L192" t="s">
        <v>1216</v>
      </c>
      <c r="M192" s="87">
        <v>43656</v>
      </c>
      <c r="N192" t="s">
        <v>1172</v>
      </c>
      <c r="O192" t="s">
        <v>1165</v>
      </c>
      <c r="P192" s="61">
        <v>-8585.5</v>
      </c>
      <c r="Q192" t="s">
        <v>1165</v>
      </c>
      <c r="R192" s="61">
        <v>0</v>
      </c>
      <c r="S192" s="61">
        <v>-8585.5</v>
      </c>
    </row>
    <row r="193" spans="1:19" x14ac:dyDescent="0.2">
      <c r="A193" t="s">
        <v>607</v>
      </c>
      <c r="B193" t="s">
        <v>839</v>
      </c>
      <c r="C193" t="s">
        <v>1078</v>
      </c>
      <c r="D193" t="s">
        <v>239</v>
      </c>
      <c r="E193" t="s">
        <v>1160</v>
      </c>
      <c r="F193" t="s">
        <v>115</v>
      </c>
      <c r="G193" s="87">
        <v>43670</v>
      </c>
      <c r="H193" t="s">
        <v>1168</v>
      </c>
      <c r="I193" t="s">
        <v>1217</v>
      </c>
      <c r="J193" t="s">
        <v>1208</v>
      </c>
      <c r="K193">
        <v>1047</v>
      </c>
      <c r="L193" t="s">
        <v>1218</v>
      </c>
      <c r="M193" s="87">
        <v>43671</v>
      </c>
      <c r="N193" t="s">
        <v>1172</v>
      </c>
      <c r="O193" t="s">
        <v>1165</v>
      </c>
      <c r="P193" s="61">
        <v>45000</v>
      </c>
      <c r="Q193" t="s">
        <v>1165</v>
      </c>
      <c r="R193" s="61">
        <v>45000</v>
      </c>
      <c r="S193" s="61">
        <v>0</v>
      </c>
    </row>
    <row r="194" spans="1:19" x14ac:dyDescent="0.2">
      <c r="A194" t="s">
        <v>607</v>
      </c>
      <c r="B194" t="s">
        <v>839</v>
      </c>
      <c r="C194" t="s">
        <v>1078</v>
      </c>
      <c r="D194" t="s">
        <v>239</v>
      </c>
      <c r="E194" t="s">
        <v>1160</v>
      </c>
      <c r="F194" t="s">
        <v>115</v>
      </c>
      <c r="G194" s="87">
        <v>43671</v>
      </c>
      <c r="H194" t="s">
        <v>1168</v>
      </c>
      <c r="I194" t="s">
        <v>1210</v>
      </c>
      <c r="J194" t="s">
        <v>1219</v>
      </c>
      <c r="K194">
        <v>1046</v>
      </c>
      <c r="L194" t="s">
        <v>1220</v>
      </c>
      <c r="M194" s="87">
        <v>43671</v>
      </c>
      <c r="N194" t="s">
        <v>1172</v>
      </c>
      <c r="O194" t="s">
        <v>1165</v>
      </c>
      <c r="P194" s="61">
        <v>-5859.7</v>
      </c>
      <c r="Q194" t="s">
        <v>1165</v>
      </c>
      <c r="R194" s="61">
        <v>0</v>
      </c>
      <c r="S194" s="61">
        <v>-5859.7</v>
      </c>
    </row>
    <row r="195" spans="1:19" x14ac:dyDescent="0.2">
      <c r="A195" t="s">
        <v>607</v>
      </c>
      <c r="B195" t="s">
        <v>839</v>
      </c>
      <c r="C195" t="s">
        <v>1078</v>
      </c>
      <c r="D195" t="s">
        <v>239</v>
      </c>
      <c r="E195" t="s">
        <v>1160</v>
      </c>
      <c r="F195" t="s">
        <v>115</v>
      </c>
      <c r="G195" s="87">
        <v>43671</v>
      </c>
      <c r="H195" t="s">
        <v>1168</v>
      </c>
      <c r="I195" t="s">
        <v>1210</v>
      </c>
      <c r="J195" t="s">
        <v>1211</v>
      </c>
      <c r="K195">
        <v>1046</v>
      </c>
      <c r="L195" t="s">
        <v>1220</v>
      </c>
      <c r="M195" s="87">
        <v>43671</v>
      </c>
      <c r="N195" t="s">
        <v>1172</v>
      </c>
      <c r="O195" t="s">
        <v>1165</v>
      </c>
      <c r="P195" s="61">
        <v>-16777.64</v>
      </c>
      <c r="Q195" t="s">
        <v>1165</v>
      </c>
      <c r="R195" s="61">
        <v>0</v>
      </c>
      <c r="S195" s="61">
        <v>-16777.64</v>
      </c>
    </row>
    <row r="196" spans="1:19" x14ac:dyDescent="0.2">
      <c r="A196" t="s">
        <v>607</v>
      </c>
      <c r="B196" t="s">
        <v>839</v>
      </c>
      <c r="C196" t="s">
        <v>1078</v>
      </c>
      <c r="D196" t="s">
        <v>239</v>
      </c>
      <c r="E196" t="s">
        <v>1160</v>
      </c>
      <c r="F196" t="s">
        <v>115</v>
      </c>
      <c r="G196" s="87">
        <v>43671</v>
      </c>
      <c r="H196" t="s">
        <v>1168</v>
      </c>
      <c r="I196" t="s">
        <v>1210</v>
      </c>
      <c r="J196" t="s">
        <v>1221</v>
      </c>
      <c r="K196">
        <v>1046</v>
      </c>
      <c r="L196" t="s">
        <v>1220</v>
      </c>
      <c r="M196" s="87">
        <v>43671</v>
      </c>
      <c r="N196" t="s">
        <v>1172</v>
      </c>
      <c r="O196" t="s">
        <v>1165</v>
      </c>
      <c r="P196" s="61">
        <v>-27402.080000000002</v>
      </c>
      <c r="Q196" t="s">
        <v>1165</v>
      </c>
      <c r="R196" s="61">
        <v>0</v>
      </c>
      <c r="S196" s="61">
        <v>-27402.080000000002</v>
      </c>
    </row>
    <row r="197" spans="1:19" x14ac:dyDescent="0.2">
      <c r="A197" t="s">
        <v>607</v>
      </c>
      <c r="B197" t="s">
        <v>839</v>
      </c>
      <c r="C197" t="s">
        <v>1078</v>
      </c>
      <c r="D197" t="s">
        <v>239</v>
      </c>
      <c r="E197" t="s">
        <v>1160</v>
      </c>
      <c r="F197" t="s">
        <v>116</v>
      </c>
      <c r="G197" s="87">
        <v>43678</v>
      </c>
      <c r="H197" t="s">
        <v>1168</v>
      </c>
      <c r="I197" t="s">
        <v>1222</v>
      </c>
      <c r="J197" t="s">
        <v>1223</v>
      </c>
      <c r="K197">
        <v>1057</v>
      </c>
      <c r="L197" t="s">
        <v>1224</v>
      </c>
      <c r="M197" s="87">
        <v>43699</v>
      </c>
      <c r="N197" t="s">
        <v>1172</v>
      </c>
      <c r="O197" t="s">
        <v>1165</v>
      </c>
      <c r="P197" s="61">
        <v>2601.5</v>
      </c>
      <c r="Q197" t="s">
        <v>1165</v>
      </c>
      <c r="R197" s="61">
        <v>2601.5</v>
      </c>
      <c r="S197" s="61">
        <v>0</v>
      </c>
    </row>
    <row r="198" spans="1:19" x14ac:dyDescent="0.2">
      <c r="A198" t="s">
        <v>607</v>
      </c>
      <c r="B198" t="s">
        <v>839</v>
      </c>
      <c r="C198" t="s">
        <v>1078</v>
      </c>
      <c r="D198" t="s">
        <v>239</v>
      </c>
      <c r="E198" t="s">
        <v>1160</v>
      </c>
      <c r="F198" t="s">
        <v>116</v>
      </c>
      <c r="G198" s="87">
        <v>43683</v>
      </c>
      <c r="H198" t="s">
        <v>1168</v>
      </c>
      <c r="I198" t="s">
        <v>1210</v>
      </c>
      <c r="J198" t="s">
        <v>1225</v>
      </c>
      <c r="K198">
        <v>1051</v>
      </c>
      <c r="L198" t="s">
        <v>1226</v>
      </c>
      <c r="M198" s="87">
        <v>43683</v>
      </c>
      <c r="N198" t="s">
        <v>1172</v>
      </c>
      <c r="O198" t="s">
        <v>1165</v>
      </c>
      <c r="P198" s="61">
        <v>-12650</v>
      </c>
      <c r="Q198" t="s">
        <v>1165</v>
      </c>
      <c r="R198" s="61">
        <v>0</v>
      </c>
      <c r="S198" s="61">
        <v>-12650</v>
      </c>
    </row>
    <row r="199" spans="1:19" x14ac:dyDescent="0.2">
      <c r="A199" t="s">
        <v>607</v>
      </c>
      <c r="B199" t="s">
        <v>839</v>
      </c>
      <c r="C199" t="s">
        <v>1078</v>
      </c>
      <c r="D199" t="s">
        <v>239</v>
      </c>
      <c r="E199" t="s">
        <v>1160</v>
      </c>
      <c r="F199" t="s">
        <v>116</v>
      </c>
      <c r="G199" s="87">
        <v>43683</v>
      </c>
      <c r="H199" t="s">
        <v>1168</v>
      </c>
      <c r="I199" t="s">
        <v>1227</v>
      </c>
      <c r="J199" t="s">
        <v>1208</v>
      </c>
      <c r="K199">
        <v>1050</v>
      </c>
      <c r="L199" t="s">
        <v>1228</v>
      </c>
      <c r="M199" s="87">
        <v>43683</v>
      </c>
      <c r="N199" t="s">
        <v>1172</v>
      </c>
      <c r="O199" t="s">
        <v>1165</v>
      </c>
      <c r="P199" s="61">
        <v>10000</v>
      </c>
      <c r="Q199" t="s">
        <v>1165</v>
      </c>
      <c r="R199" s="61">
        <v>10000</v>
      </c>
      <c r="S199" s="61">
        <v>0</v>
      </c>
    </row>
    <row r="200" spans="1:19" x14ac:dyDescent="0.2">
      <c r="A200" t="s">
        <v>607</v>
      </c>
      <c r="B200" t="s">
        <v>839</v>
      </c>
      <c r="C200" t="s">
        <v>1078</v>
      </c>
      <c r="D200" t="s">
        <v>239</v>
      </c>
      <c r="E200" t="s">
        <v>1160</v>
      </c>
      <c r="F200" t="s">
        <v>116</v>
      </c>
      <c r="G200" s="87">
        <v>43683</v>
      </c>
      <c r="H200" t="s">
        <v>1168</v>
      </c>
      <c r="I200" t="s">
        <v>1229</v>
      </c>
      <c r="J200" t="s">
        <v>1208</v>
      </c>
      <c r="K200">
        <v>1056</v>
      </c>
      <c r="L200" t="s">
        <v>1230</v>
      </c>
      <c r="M200" s="87">
        <v>43699</v>
      </c>
      <c r="N200" t="s">
        <v>1172</v>
      </c>
      <c r="O200" t="s">
        <v>1165</v>
      </c>
      <c r="P200" s="61">
        <v>50000</v>
      </c>
      <c r="Q200" t="s">
        <v>1165</v>
      </c>
      <c r="R200" s="61">
        <v>50000</v>
      </c>
      <c r="S200" s="61">
        <v>0</v>
      </c>
    </row>
    <row r="201" spans="1:19" x14ac:dyDescent="0.2">
      <c r="A201" t="s">
        <v>607</v>
      </c>
      <c r="B201" t="s">
        <v>839</v>
      </c>
      <c r="C201" t="s">
        <v>1078</v>
      </c>
      <c r="D201" t="s">
        <v>239</v>
      </c>
      <c r="E201" t="s">
        <v>1160</v>
      </c>
      <c r="F201" t="s">
        <v>116</v>
      </c>
      <c r="G201" s="87">
        <v>43684</v>
      </c>
      <c r="H201" t="s">
        <v>1168</v>
      </c>
      <c r="I201" t="s">
        <v>1210</v>
      </c>
      <c r="J201" t="s">
        <v>1219</v>
      </c>
      <c r="K201">
        <v>1055</v>
      </c>
      <c r="L201" t="s">
        <v>1231</v>
      </c>
      <c r="M201" s="87">
        <v>43699</v>
      </c>
      <c r="N201" t="s">
        <v>1172</v>
      </c>
      <c r="O201" t="s">
        <v>1165</v>
      </c>
      <c r="P201" s="61">
        <v>-605</v>
      </c>
      <c r="Q201" t="s">
        <v>1165</v>
      </c>
      <c r="R201" s="61">
        <v>0</v>
      </c>
      <c r="S201" s="61">
        <v>-605</v>
      </c>
    </row>
    <row r="202" spans="1:19" x14ac:dyDescent="0.2">
      <c r="A202" t="s">
        <v>607</v>
      </c>
      <c r="B202" t="s">
        <v>839</v>
      </c>
      <c r="C202" t="s">
        <v>1078</v>
      </c>
      <c r="D202" t="s">
        <v>239</v>
      </c>
      <c r="E202" t="s">
        <v>1160</v>
      </c>
      <c r="F202" t="s">
        <v>116</v>
      </c>
      <c r="G202" s="87">
        <v>43684</v>
      </c>
      <c r="H202" t="s">
        <v>1168</v>
      </c>
      <c r="I202" t="s">
        <v>1210</v>
      </c>
      <c r="J202" t="s">
        <v>1232</v>
      </c>
      <c r="K202">
        <v>1055</v>
      </c>
      <c r="L202" t="s">
        <v>1231</v>
      </c>
      <c r="M202" s="87">
        <v>43699</v>
      </c>
      <c r="N202" t="s">
        <v>1172</v>
      </c>
      <c r="O202" t="s">
        <v>1165</v>
      </c>
      <c r="P202" s="61">
        <v>-20433.27</v>
      </c>
      <c r="Q202" t="s">
        <v>1165</v>
      </c>
      <c r="R202" s="61">
        <v>0</v>
      </c>
      <c r="S202" s="61">
        <v>-20433.27</v>
      </c>
    </row>
    <row r="203" spans="1:19" x14ac:dyDescent="0.2">
      <c r="A203" t="s">
        <v>607</v>
      </c>
      <c r="B203" t="s">
        <v>839</v>
      </c>
      <c r="C203" t="s">
        <v>1078</v>
      </c>
      <c r="D203" t="s">
        <v>239</v>
      </c>
      <c r="E203" t="s">
        <v>1160</v>
      </c>
      <c r="F203" t="s">
        <v>116</v>
      </c>
      <c r="G203" s="87">
        <v>43699</v>
      </c>
      <c r="H203" t="s">
        <v>1168</v>
      </c>
      <c r="I203" t="s">
        <v>1210</v>
      </c>
      <c r="J203" t="s">
        <v>1211</v>
      </c>
      <c r="K203">
        <v>1054</v>
      </c>
      <c r="L203" t="s">
        <v>1233</v>
      </c>
      <c r="M203" s="87">
        <v>43699</v>
      </c>
      <c r="N203" t="s">
        <v>1172</v>
      </c>
      <c r="O203" t="s">
        <v>1165</v>
      </c>
      <c r="P203" s="61">
        <v>-2365</v>
      </c>
      <c r="Q203" t="s">
        <v>1165</v>
      </c>
      <c r="R203" s="61">
        <v>0</v>
      </c>
      <c r="S203" s="61">
        <v>-2365</v>
      </c>
    </row>
    <row r="204" spans="1:19" x14ac:dyDescent="0.2">
      <c r="A204" t="s">
        <v>607</v>
      </c>
      <c r="B204" t="s">
        <v>839</v>
      </c>
      <c r="C204" t="s">
        <v>1078</v>
      </c>
      <c r="D204" t="s">
        <v>239</v>
      </c>
      <c r="E204" t="s">
        <v>1160</v>
      </c>
      <c r="F204" t="s">
        <v>116</v>
      </c>
      <c r="G204" s="87">
        <v>43699</v>
      </c>
      <c r="H204" t="s">
        <v>1168</v>
      </c>
      <c r="I204" t="s">
        <v>1210</v>
      </c>
      <c r="J204" t="s">
        <v>1234</v>
      </c>
      <c r="K204">
        <v>1058</v>
      </c>
      <c r="L204" t="s">
        <v>1235</v>
      </c>
      <c r="M204" s="87">
        <v>43699</v>
      </c>
      <c r="N204" t="s">
        <v>1172</v>
      </c>
      <c r="O204" t="s">
        <v>1165</v>
      </c>
      <c r="P204" s="61">
        <v>2365</v>
      </c>
      <c r="Q204" t="s">
        <v>1165</v>
      </c>
      <c r="R204" s="61">
        <v>2365</v>
      </c>
      <c r="S204" s="61">
        <v>0</v>
      </c>
    </row>
    <row r="205" spans="1:19" x14ac:dyDescent="0.2">
      <c r="A205" t="s">
        <v>607</v>
      </c>
      <c r="B205" t="s">
        <v>839</v>
      </c>
      <c r="C205" t="s">
        <v>1078</v>
      </c>
      <c r="D205" t="s">
        <v>239</v>
      </c>
      <c r="E205" t="s">
        <v>1160</v>
      </c>
      <c r="F205" t="s">
        <v>116</v>
      </c>
      <c r="G205" s="87">
        <v>43704</v>
      </c>
      <c r="H205" t="s">
        <v>1168</v>
      </c>
      <c r="I205" t="s">
        <v>1210</v>
      </c>
      <c r="J205" t="s">
        <v>1219</v>
      </c>
      <c r="K205">
        <v>1059</v>
      </c>
      <c r="L205" t="s">
        <v>1236</v>
      </c>
      <c r="M205" s="87">
        <v>43704</v>
      </c>
      <c r="N205" t="s">
        <v>1172</v>
      </c>
      <c r="O205" t="s">
        <v>1165</v>
      </c>
      <c r="P205" s="61">
        <v>-9836.43</v>
      </c>
      <c r="Q205" t="s">
        <v>1165</v>
      </c>
      <c r="R205" s="61">
        <v>0</v>
      </c>
      <c r="S205" s="61">
        <v>-9836.43</v>
      </c>
    </row>
    <row r="206" spans="1:19" x14ac:dyDescent="0.2">
      <c r="A206" t="s">
        <v>607</v>
      </c>
      <c r="B206" t="s">
        <v>839</v>
      </c>
      <c r="C206" t="s">
        <v>1078</v>
      </c>
      <c r="D206" t="s">
        <v>239</v>
      </c>
      <c r="E206" t="s">
        <v>1160</v>
      </c>
      <c r="F206" t="s">
        <v>116</v>
      </c>
      <c r="G206" s="87">
        <v>43704</v>
      </c>
      <c r="H206" t="s">
        <v>1168</v>
      </c>
      <c r="I206" t="s">
        <v>1210</v>
      </c>
      <c r="J206" t="s">
        <v>1237</v>
      </c>
      <c r="K206">
        <v>1059</v>
      </c>
      <c r="L206" t="s">
        <v>1236</v>
      </c>
      <c r="M206" s="87">
        <v>43704</v>
      </c>
      <c r="N206" t="s">
        <v>1172</v>
      </c>
      <c r="O206" t="s">
        <v>1165</v>
      </c>
      <c r="P206" s="61">
        <v>-5595.7</v>
      </c>
      <c r="Q206" t="s">
        <v>1165</v>
      </c>
      <c r="R206" s="61">
        <v>0</v>
      </c>
      <c r="S206" s="61">
        <v>-5595.7</v>
      </c>
    </row>
    <row r="207" spans="1:19" x14ac:dyDescent="0.2">
      <c r="A207" t="s">
        <v>607</v>
      </c>
      <c r="B207" t="s">
        <v>839</v>
      </c>
      <c r="C207" t="s">
        <v>1078</v>
      </c>
      <c r="D207" t="s">
        <v>239</v>
      </c>
      <c r="E207" t="s">
        <v>1160</v>
      </c>
      <c r="F207" t="s">
        <v>117</v>
      </c>
      <c r="G207" s="87">
        <v>43714</v>
      </c>
      <c r="H207" t="s">
        <v>1168</v>
      </c>
      <c r="I207" t="s">
        <v>1238</v>
      </c>
      <c r="J207" t="s">
        <v>1208</v>
      </c>
      <c r="K207">
        <v>1071</v>
      </c>
      <c r="L207" t="s">
        <v>1239</v>
      </c>
      <c r="M207" s="87">
        <v>43733</v>
      </c>
      <c r="N207" t="s">
        <v>1172</v>
      </c>
      <c r="O207" t="s">
        <v>1165</v>
      </c>
      <c r="P207" s="61">
        <v>100000</v>
      </c>
      <c r="Q207" t="s">
        <v>1165</v>
      </c>
      <c r="R207" s="61">
        <v>100000</v>
      </c>
      <c r="S207" s="61">
        <v>0</v>
      </c>
    </row>
    <row r="208" spans="1:19" x14ac:dyDescent="0.2">
      <c r="A208" t="s">
        <v>607</v>
      </c>
      <c r="B208" t="s">
        <v>839</v>
      </c>
      <c r="C208" t="s">
        <v>1078</v>
      </c>
      <c r="D208" t="s">
        <v>239</v>
      </c>
      <c r="E208" t="s">
        <v>1160</v>
      </c>
      <c r="F208" t="s">
        <v>117</v>
      </c>
      <c r="G208" s="87">
        <v>43718</v>
      </c>
      <c r="H208" t="s">
        <v>1168</v>
      </c>
      <c r="I208" t="s">
        <v>1210</v>
      </c>
      <c r="J208" t="s">
        <v>1211</v>
      </c>
      <c r="K208">
        <v>1062</v>
      </c>
      <c r="L208" t="s">
        <v>1240</v>
      </c>
      <c r="M208" s="87">
        <v>43718</v>
      </c>
      <c r="N208" t="s">
        <v>1172</v>
      </c>
      <c r="O208" t="s">
        <v>1165</v>
      </c>
      <c r="P208" s="61">
        <v>-71499.45</v>
      </c>
      <c r="Q208" t="s">
        <v>1165</v>
      </c>
      <c r="R208" s="61">
        <v>0</v>
      </c>
      <c r="S208" s="61">
        <v>-71499.45</v>
      </c>
    </row>
    <row r="209" spans="1:19" x14ac:dyDescent="0.2">
      <c r="A209" t="s">
        <v>607</v>
      </c>
      <c r="B209" t="s">
        <v>839</v>
      </c>
      <c r="C209" t="s">
        <v>1078</v>
      </c>
      <c r="D209" t="s">
        <v>239</v>
      </c>
      <c r="E209" t="s">
        <v>1160</v>
      </c>
      <c r="F209" t="s">
        <v>117</v>
      </c>
      <c r="G209" s="87">
        <v>43718</v>
      </c>
      <c r="H209" t="s">
        <v>1168</v>
      </c>
      <c r="I209" t="s">
        <v>1210</v>
      </c>
      <c r="J209" t="s">
        <v>1221</v>
      </c>
      <c r="K209">
        <v>1062</v>
      </c>
      <c r="L209" t="s">
        <v>1240</v>
      </c>
      <c r="M209" s="87">
        <v>43718</v>
      </c>
      <c r="N209" t="s">
        <v>1172</v>
      </c>
      <c r="O209" t="s">
        <v>1165</v>
      </c>
      <c r="P209" s="61">
        <v>-1940</v>
      </c>
      <c r="Q209" t="s">
        <v>1165</v>
      </c>
      <c r="R209" s="61">
        <v>0</v>
      </c>
      <c r="S209" s="61">
        <v>-1940</v>
      </c>
    </row>
    <row r="210" spans="1:19" x14ac:dyDescent="0.2">
      <c r="A210" t="s">
        <v>607</v>
      </c>
      <c r="B210" t="s">
        <v>839</v>
      </c>
      <c r="C210" t="s">
        <v>1078</v>
      </c>
      <c r="D210" t="s">
        <v>239</v>
      </c>
      <c r="E210" t="s">
        <v>1160</v>
      </c>
      <c r="F210" t="s">
        <v>117</v>
      </c>
      <c r="G210" s="87">
        <v>43724</v>
      </c>
      <c r="H210" t="s">
        <v>1168</v>
      </c>
      <c r="I210" t="s">
        <v>1210</v>
      </c>
      <c r="J210" t="s">
        <v>1219</v>
      </c>
      <c r="K210">
        <v>1069</v>
      </c>
      <c r="L210" t="s">
        <v>1241</v>
      </c>
      <c r="M210" s="87">
        <v>43733</v>
      </c>
      <c r="N210" t="s">
        <v>1172</v>
      </c>
      <c r="O210" t="s">
        <v>1165</v>
      </c>
      <c r="P210" s="61">
        <v>-8364.25</v>
      </c>
      <c r="Q210" t="s">
        <v>1165</v>
      </c>
      <c r="R210" s="61">
        <v>0</v>
      </c>
      <c r="S210" s="61">
        <v>-8364.25</v>
      </c>
    </row>
    <row r="211" spans="1:19" x14ac:dyDescent="0.2">
      <c r="A211" t="s">
        <v>607</v>
      </c>
      <c r="B211" t="s">
        <v>839</v>
      </c>
      <c r="C211" t="s">
        <v>1078</v>
      </c>
      <c r="D211" t="s">
        <v>239</v>
      </c>
      <c r="E211" t="s">
        <v>1160</v>
      </c>
      <c r="F211" t="s">
        <v>117</v>
      </c>
      <c r="G211" s="87">
        <v>43731</v>
      </c>
      <c r="H211" t="s">
        <v>1168</v>
      </c>
      <c r="I211" t="s">
        <v>1242</v>
      </c>
      <c r="J211" t="s">
        <v>1208</v>
      </c>
      <c r="K211">
        <v>1068</v>
      </c>
      <c r="L211" t="s">
        <v>1243</v>
      </c>
      <c r="M211" s="87">
        <v>43733</v>
      </c>
      <c r="N211" t="s">
        <v>1172</v>
      </c>
      <c r="O211" t="s">
        <v>1165</v>
      </c>
      <c r="P211" s="61">
        <v>54000</v>
      </c>
      <c r="Q211" t="s">
        <v>1165</v>
      </c>
      <c r="R211" s="61">
        <v>54000</v>
      </c>
      <c r="S211" s="61">
        <v>0</v>
      </c>
    </row>
    <row r="212" spans="1:19" x14ac:dyDescent="0.2">
      <c r="A212" t="s">
        <v>607</v>
      </c>
      <c r="B212" t="s">
        <v>839</v>
      </c>
      <c r="C212" t="s">
        <v>1078</v>
      </c>
      <c r="D212" t="s">
        <v>239</v>
      </c>
      <c r="E212" t="s">
        <v>1160</v>
      </c>
      <c r="F212" t="s">
        <v>117</v>
      </c>
      <c r="G212" s="87">
        <v>43733</v>
      </c>
      <c r="H212" t="s">
        <v>1168</v>
      </c>
      <c r="I212" t="s">
        <v>1210</v>
      </c>
      <c r="J212" t="s">
        <v>1232</v>
      </c>
      <c r="K212">
        <v>1070</v>
      </c>
      <c r="L212" t="s">
        <v>1244</v>
      </c>
      <c r="M212" s="87">
        <v>43733</v>
      </c>
      <c r="N212" t="s">
        <v>1172</v>
      </c>
      <c r="O212" t="s">
        <v>1165</v>
      </c>
      <c r="P212" s="61">
        <v>-47677.63</v>
      </c>
      <c r="Q212" t="s">
        <v>1165</v>
      </c>
      <c r="R212" s="61">
        <v>0</v>
      </c>
      <c r="S212" s="61">
        <v>-47677.63</v>
      </c>
    </row>
    <row r="213" spans="1:19" x14ac:dyDescent="0.2">
      <c r="A213" t="s">
        <v>607</v>
      </c>
      <c r="B213" t="s">
        <v>839</v>
      </c>
      <c r="C213" t="s">
        <v>1078</v>
      </c>
      <c r="D213" t="s">
        <v>239</v>
      </c>
      <c r="E213" t="s">
        <v>1160</v>
      </c>
      <c r="F213" t="s">
        <v>118</v>
      </c>
      <c r="G213" s="87">
        <v>43742</v>
      </c>
      <c r="H213" t="s">
        <v>1168</v>
      </c>
      <c r="I213" t="s">
        <v>1210</v>
      </c>
      <c r="J213" t="s">
        <v>1225</v>
      </c>
      <c r="K213">
        <v>1073</v>
      </c>
      <c r="L213" t="s">
        <v>1245</v>
      </c>
      <c r="M213" s="87">
        <v>43742</v>
      </c>
      <c r="N213" t="s">
        <v>1172</v>
      </c>
      <c r="O213" t="s">
        <v>1165</v>
      </c>
      <c r="P213" s="61">
        <v>-2158.1999999999998</v>
      </c>
      <c r="Q213" t="s">
        <v>1165</v>
      </c>
      <c r="R213" s="61">
        <v>0</v>
      </c>
      <c r="S213" s="61">
        <v>-2158.1999999999998</v>
      </c>
    </row>
    <row r="214" spans="1:19" x14ac:dyDescent="0.2">
      <c r="A214" t="s">
        <v>607</v>
      </c>
      <c r="B214" t="s">
        <v>839</v>
      </c>
      <c r="C214" t="s">
        <v>1078</v>
      </c>
      <c r="D214" t="s">
        <v>239</v>
      </c>
      <c r="E214" t="s">
        <v>1160</v>
      </c>
      <c r="F214" t="s">
        <v>118</v>
      </c>
      <c r="G214" s="87">
        <v>43742</v>
      </c>
      <c r="H214" t="s">
        <v>1168</v>
      </c>
      <c r="I214" t="s">
        <v>1210</v>
      </c>
      <c r="J214" t="s">
        <v>1246</v>
      </c>
      <c r="K214">
        <v>1073</v>
      </c>
      <c r="L214" t="s">
        <v>1245</v>
      </c>
      <c r="M214" s="87">
        <v>43742</v>
      </c>
      <c r="N214" t="s">
        <v>1172</v>
      </c>
      <c r="O214" t="s">
        <v>1165</v>
      </c>
      <c r="P214" s="61">
        <v>-4850</v>
      </c>
      <c r="Q214" t="s">
        <v>1165</v>
      </c>
      <c r="R214" s="61">
        <v>0</v>
      </c>
      <c r="S214" s="61">
        <v>-4850</v>
      </c>
    </row>
    <row r="215" spans="1:19" x14ac:dyDescent="0.2">
      <c r="A215" t="s">
        <v>607</v>
      </c>
      <c r="B215" t="s">
        <v>839</v>
      </c>
      <c r="C215" t="s">
        <v>1078</v>
      </c>
      <c r="D215" t="s">
        <v>239</v>
      </c>
      <c r="E215" t="s">
        <v>1160</v>
      </c>
      <c r="F215" t="s">
        <v>118</v>
      </c>
      <c r="G215" s="87">
        <v>43742</v>
      </c>
      <c r="H215" t="s">
        <v>1168</v>
      </c>
      <c r="I215" t="s">
        <v>1210</v>
      </c>
      <c r="J215" t="s">
        <v>1237</v>
      </c>
      <c r="K215">
        <v>1073</v>
      </c>
      <c r="L215" t="s">
        <v>1245</v>
      </c>
      <c r="M215" s="87">
        <v>43742</v>
      </c>
      <c r="N215" t="s">
        <v>1172</v>
      </c>
      <c r="O215" t="s">
        <v>1165</v>
      </c>
      <c r="P215" s="61">
        <v>-23611.5</v>
      </c>
      <c r="Q215" t="s">
        <v>1165</v>
      </c>
      <c r="R215" s="61">
        <v>0</v>
      </c>
      <c r="S215" s="61">
        <v>-23611.5</v>
      </c>
    </row>
    <row r="216" spans="1:19" x14ac:dyDescent="0.2">
      <c r="A216" t="s">
        <v>607</v>
      </c>
      <c r="B216" t="s">
        <v>839</v>
      </c>
      <c r="C216" t="s">
        <v>1078</v>
      </c>
      <c r="D216" t="s">
        <v>239</v>
      </c>
      <c r="E216" t="s">
        <v>1160</v>
      </c>
      <c r="F216" t="s">
        <v>118</v>
      </c>
      <c r="G216" s="87">
        <v>43748</v>
      </c>
      <c r="H216" t="s">
        <v>1168</v>
      </c>
      <c r="I216" t="s">
        <v>1247</v>
      </c>
      <c r="J216" t="s">
        <v>1208</v>
      </c>
      <c r="K216">
        <v>1078</v>
      </c>
      <c r="L216" t="s">
        <v>1248</v>
      </c>
      <c r="M216" s="87">
        <v>43769</v>
      </c>
      <c r="N216" t="s">
        <v>1172</v>
      </c>
      <c r="O216" t="s">
        <v>1165</v>
      </c>
      <c r="P216" s="61">
        <v>50000</v>
      </c>
      <c r="Q216" t="s">
        <v>1165</v>
      </c>
      <c r="R216" s="61">
        <v>50000</v>
      </c>
      <c r="S216" s="61">
        <v>0</v>
      </c>
    </row>
    <row r="217" spans="1:19" x14ac:dyDescent="0.2">
      <c r="A217" t="s">
        <v>607</v>
      </c>
      <c r="B217" t="s">
        <v>839</v>
      </c>
      <c r="C217" t="s">
        <v>1078</v>
      </c>
      <c r="D217" t="s">
        <v>239</v>
      </c>
      <c r="E217" t="s">
        <v>1160</v>
      </c>
      <c r="F217" t="s">
        <v>118</v>
      </c>
      <c r="G217" s="87">
        <v>43756</v>
      </c>
      <c r="H217" t="s">
        <v>1168</v>
      </c>
      <c r="I217" t="s">
        <v>1210</v>
      </c>
      <c r="J217" t="s">
        <v>1225</v>
      </c>
      <c r="K217">
        <v>1076</v>
      </c>
      <c r="L217" t="s">
        <v>1249</v>
      </c>
      <c r="M217" s="87">
        <v>43755</v>
      </c>
      <c r="N217" t="s">
        <v>1172</v>
      </c>
      <c r="O217" t="s">
        <v>1165</v>
      </c>
      <c r="P217" s="61">
        <v>-5054.5</v>
      </c>
      <c r="Q217" t="s">
        <v>1165</v>
      </c>
      <c r="R217" s="61">
        <v>0</v>
      </c>
      <c r="S217" s="61">
        <v>-5054.5</v>
      </c>
    </row>
    <row r="218" spans="1:19" x14ac:dyDescent="0.2">
      <c r="A218" t="s">
        <v>607</v>
      </c>
      <c r="B218" t="s">
        <v>839</v>
      </c>
      <c r="C218" t="s">
        <v>1078</v>
      </c>
      <c r="D218" t="s">
        <v>239</v>
      </c>
      <c r="E218" t="s">
        <v>1160</v>
      </c>
      <c r="F218" t="s">
        <v>118</v>
      </c>
      <c r="G218" s="87">
        <v>43760</v>
      </c>
      <c r="H218" t="s">
        <v>1168</v>
      </c>
      <c r="I218" t="s">
        <v>1210</v>
      </c>
      <c r="J218" t="s">
        <v>1250</v>
      </c>
      <c r="K218">
        <v>1077</v>
      </c>
      <c r="L218" t="s">
        <v>1251</v>
      </c>
      <c r="M218" s="87">
        <v>43769</v>
      </c>
      <c r="N218" t="s">
        <v>1172</v>
      </c>
      <c r="O218" t="s">
        <v>1165</v>
      </c>
      <c r="P218" s="61">
        <v>-43257.16</v>
      </c>
      <c r="Q218" t="s">
        <v>1165</v>
      </c>
      <c r="R218" s="61">
        <v>0</v>
      </c>
      <c r="S218" s="61">
        <v>-43257.16</v>
      </c>
    </row>
    <row r="219" spans="1:19" x14ac:dyDescent="0.2">
      <c r="A219" t="s">
        <v>607</v>
      </c>
      <c r="B219" t="s">
        <v>839</v>
      </c>
      <c r="C219" t="s">
        <v>1078</v>
      </c>
      <c r="D219" t="s">
        <v>239</v>
      </c>
      <c r="E219" t="s">
        <v>1160</v>
      </c>
      <c r="F219" t="s">
        <v>120</v>
      </c>
      <c r="G219" s="87">
        <v>43811</v>
      </c>
      <c r="H219" t="s">
        <v>1168</v>
      </c>
      <c r="I219" t="s">
        <v>1210</v>
      </c>
      <c r="J219" t="s">
        <v>1252</v>
      </c>
      <c r="K219">
        <v>1084</v>
      </c>
      <c r="L219" t="s">
        <v>1253</v>
      </c>
      <c r="M219" s="87">
        <v>43810</v>
      </c>
      <c r="N219" t="s">
        <v>1172</v>
      </c>
      <c r="O219" t="s">
        <v>1165</v>
      </c>
      <c r="P219" s="61">
        <v>-6729</v>
      </c>
      <c r="Q219" t="s">
        <v>1165</v>
      </c>
      <c r="R219" s="61">
        <v>0</v>
      </c>
      <c r="S219" s="61">
        <v>-6729</v>
      </c>
    </row>
    <row r="220" spans="1:19" x14ac:dyDescent="0.2">
      <c r="A220" t="s">
        <v>607</v>
      </c>
      <c r="B220" t="s">
        <v>839</v>
      </c>
      <c r="C220" t="s">
        <v>1078</v>
      </c>
      <c r="D220" t="s">
        <v>239</v>
      </c>
      <c r="E220" t="s">
        <v>1160</v>
      </c>
      <c r="F220" t="s">
        <v>120</v>
      </c>
      <c r="G220" s="87">
        <v>43811</v>
      </c>
      <c r="H220" t="s">
        <v>1168</v>
      </c>
      <c r="I220" t="s">
        <v>1254</v>
      </c>
      <c r="J220" t="s">
        <v>1208</v>
      </c>
      <c r="K220">
        <v>1088</v>
      </c>
      <c r="L220" t="s">
        <v>1255</v>
      </c>
      <c r="M220" s="87">
        <v>43814</v>
      </c>
      <c r="N220" t="s">
        <v>1172</v>
      </c>
      <c r="O220" t="s">
        <v>1165</v>
      </c>
      <c r="P220" s="61">
        <v>8000</v>
      </c>
      <c r="Q220" t="s">
        <v>1165</v>
      </c>
      <c r="R220" s="61">
        <v>8000</v>
      </c>
      <c r="S220" s="61">
        <v>0</v>
      </c>
    </row>
    <row r="221" spans="1:19" x14ac:dyDescent="0.2">
      <c r="A221" t="s">
        <v>607</v>
      </c>
      <c r="B221" t="s">
        <v>839</v>
      </c>
      <c r="C221" t="s">
        <v>1078</v>
      </c>
      <c r="D221" t="s">
        <v>239</v>
      </c>
      <c r="E221" t="s">
        <v>1160</v>
      </c>
      <c r="F221" t="s">
        <v>120</v>
      </c>
      <c r="G221" s="87">
        <v>43812</v>
      </c>
      <c r="H221" t="s">
        <v>1168</v>
      </c>
      <c r="I221" t="s">
        <v>1256</v>
      </c>
      <c r="J221" t="s">
        <v>1208</v>
      </c>
      <c r="K221">
        <v>1086</v>
      </c>
      <c r="L221" t="s">
        <v>1257</v>
      </c>
      <c r="M221" s="87">
        <v>43814</v>
      </c>
      <c r="N221" t="s">
        <v>1172</v>
      </c>
      <c r="O221" t="s">
        <v>1165</v>
      </c>
      <c r="P221" s="61">
        <v>12000</v>
      </c>
      <c r="Q221" t="s">
        <v>1165</v>
      </c>
      <c r="R221" s="61">
        <v>12000</v>
      </c>
      <c r="S221" s="61">
        <v>0</v>
      </c>
    </row>
    <row r="222" spans="1:19" x14ac:dyDescent="0.2">
      <c r="A222" t="s">
        <v>607</v>
      </c>
      <c r="B222" t="s">
        <v>839</v>
      </c>
      <c r="C222" t="s">
        <v>1078</v>
      </c>
      <c r="D222" t="s">
        <v>239</v>
      </c>
      <c r="E222" t="s">
        <v>1160</v>
      </c>
      <c r="F222" t="s">
        <v>120</v>
      </c>
      <c r="G222" s="87">
        <v>43815</v>
      </c>
      <c r="H222" t="s">
        <v>1168</v>
      </c>
      <c r="I222" t="s">
        <v>1210</v>
      </c>
      <c r="J222" t="s">
        <v>1258</v>
      </c>
      <c r="K222">
        <v>1085</v>
      </c>
      <c r="L222" t="s">
        <v>1259</v>
      </c>
      <c r="M222" s="87">
        <v>43814</v>
      </c>
      <c r="N222" t="s">
        <v>1172</v>
      </c>
      <c r="O222" t="s">
        <v>1165</v>
      </c>
      <c r="P222" s="61">
        <v>-11431.36</v>
      </c>
      <c r="Q222" t="s">
        <v>1165</v>
      </c>
      <c r="R222" s="61">
        <v>0</v>
      </c>
      <c r="S222" s="61">
        <v>-11431.36</v>
      </c>
    </row>
    <row r="223" spans="1:19" x14ac:dyDescent="0.2">
      <c r="A223" t="s">
        <v>607</v>
      </c>
      <c r="B223" t="s">
        <v>839</v>
      </c>
      <c r="C223" t="s">
        <v>1078</v>
      </c>
      <c r="D223" t="s">
        <v>239</v>
      </c>
      <c r="E223" t="s">
        <v>1160</v>
      </c>
      <c r="F223" t="s">
        <v>120</v>
      </c>
      <c r="G223" s="87">
        <v>43815</v>
      </c>
      <c r="H223" t="s">
        <v>1168</v>
      </c>
      <c r="I223" t="s">
        <v>1256</v>
      </c>
      <c r="J223" t="s">
        <v>1260</v>
      </c>
      <c r="K223">
        <v>1087</v>
      </c>
      <c r="L223" t="s">
        <v>1261</v>
      </c>
      <c r="M223" s="87">
        <v>43814</v>
      </c>
      <c r="N223" t="s">
        <v>1172</v>
      </c>
      <c r="O223" t="s">
        <v>1165</v>
      </c>
      <c r="P223" s="61">
        <v>-12000</v>
      </c>
      <c r="Q223" t="s">
        <v>1165</v>
      </c>
      <c r="R223" s="61">
        <v>0</v>
      </c>
      <c r="S223" s="61">
        <v>-12000</v>
      </c>
    </row>
    <row r="224" spans="1:19" x14ac:dyDescent="0.2">
      <c r="A224" t="s">
        <v>607</v>
      </c>
      <c r="B224" t="s">
        <v>839</v>
      </c>
      <c r="C224" t="s">
        <v>1078</v>
      </c>
      <c r="D224" t="s">
        <v>239</v>
      </c>
      <c r="E224" t="s">
        <v>1160</v>
      </c>
      <c r="F224" t="s">
        <v>122</v>
      </c>
      <c r="G224" s="87">
        <v>43864</v>
      </c>
      <c r="H224" t="s">
        <v>1168</v>
      </c>
      <c r="I224" t="s">
        <v>1262</v>
      </c>
      <c r="J224" t="s">
        <v>1208</v>
      </c>
      <c r="K224">
        <v>1093</v>
      </c>
      <c r="L224" t="s">
        <v>1263</v>
      </c>
      <c r="M224" s="87">
        <v>43891</v>
      </c>
      <c r="N224" t="s">
        <v>1172</v>
      </c>
      <c r="O224" t="s">
        <v>1165</v>
      </c>
      <c r="P224" s="61">
        <v>50000</v>
      </c>
      <c r="Q224" t="s">
        <v>1165</v>
      </c>
      <c r="R224" s="61">
        <v>50000</v>
      </c>
      <c r="S224" s="61">
        <v>0</v>
      </c>
    </row>
    <row r="225" spans="1:19" x14ac:dyDescent="0.2">
      <c r="A225" t="s">
        <v>607</v>
      </c>
      <c r="B225" t="s">
        <v>839</v>
      </c>
      <c r="C225" t="s">
        <v>1078</v>
      </c>
      <c r="D225" t="s">
        <v>239</v>
      </c>
      <c r="E225" t="s">
        <v>1160</v>
      </c>
      <c r="F225" t="s">
        <v>122</v>
      </c>
      <c r="G225" s="87">
        <v>43868</v>
      </c>
      <c r="H225" t="s">
        <v>1168</v>
      </c>
      <c r="I225" t="s">
        <v>1264</v>
      </c>
      <c r="J225" t="s">
        <v>1208</v>
      </c>
      <c r="K225">
        <v>1093</v>
      </c>
      <c r="L225" t="s">
        <v>1263</v>
      </c>
      <c r="M225" s="87">
        <v>43891</v>
      </c>
      <c r="N225" t="s">
        <v>1172</v>
      </c>
      <c r="O225" t="s">
        <v>1165</v>
      </c>
      <c r="P225" s="61">
        <v>10000</v>
      </c>
      <c r="Q225" t="s">
        <v>1165</v>
      </c>
      <c r="R225" s="61">
        <v>10000</v>
      </c>
      <c r="S225" s="61">
        <v>0</v>
      </c>
    </row>
    <row r="226" spans="1:19" x14ac:dyDescent="0.2">
      <c r="A226" t="s">
        <v>607</v>
      </c>
      <c r="B226" t="s">
        <v>839</v>
      </c>
      <c r="C226" t="s">
        <v>1078</v>
      </c>
      <c r="D226" t="s">
        <v>239</v>
      </c>
      <c r="E226" t="s">
        <v>1160</v>
      </c>
      <c r="F226" t="s">
        <v>123</v>
      </c>
      <c r="G226" s="87">
        <v>43915</v>
      </c>
      <c r="H226" t="s">
        <v>1168</v>
      </c>
      <c r="I226" t="s">
        <v>1210</v>
      </c>
      <c r="J226" t="s">
        <v>1219</v>
      </c>
      <c r="K226">
        <v>1096</v>
      </c>
      <c r="L226" t="s">
        <v>1265</v>
      </c>
      <c r="M226" s="87">
        <v>43922</v>
      </c>
      <c r="N226" t="s">
        <v>1172</v>
      </c>
      <c r="O226" t="s">
        <v>1165</v>
      </c>
      <c r="P226" s="61">
        <v>-18612</v>
      </c>
      <c r="Q226" t="s">
        <v>1165</v>
      </c>
      <c r="R226" s="61">
        <v>0</v>
      </c>
      <c r="S226" s="61">
        <v>-18612</v>
      </c>
    </row>
    <row r="227" spans="1:19" x14ac:dyDescent="0.2">
      <c r="A227" t="s">
        <v>607</v>
      </c>
      <c r="B227" t="s">
        <v>839</v>
      </c>
      <c r="C227" t="s">
        <v>1078</v>
      </c>
      <c r="D227" t="s">
        <v>239</v>
      </c>
      <c r="E227" t="s">
        <v>1160</v>
      </c>
      <c r="F227" t="s">
        <v>123</v>
      </c>
      <c r="G227" s="87">
        <v>43920</v>
      </c>
      <c r="H227" t="s">
        <v>1168</v>
      </c>
      <c r="I227" t="s">
        <v>1266</v>
      </c>
      <c r="J227" t="s">
        <v>1267</v>
      </c>
      <c r="K227">
        <v>1097</v>
      </c>
      <c r="L227" t="s">
        <v>1268</v>
      </c>
      <c r="M227" s="87">
        <v>43922</v>
      </c>
      <c r="N227" t="s">
        <v>1172</v>
      </c>
      <c r="O227" t="s">
        <v>1165</v>
      </c>
      <c r="P227" s="61">
        <v>-267</v>
      </c>
      <c r="Q227" t="s">
        <v>1165</v>
      </c>
      <c r="R227" s="61">
        <v>0</v>
      </c>
      <c r="S227" s="61">
        <v>-267</v>
      </c>
    </row>
    <row r="228" spans="1:19" x14ac:dyDescent="0.2">
      <c r="A228" t="s">
        <v>607</v>
      </c>
      <c r="B228" t="s">
        <v>839</v>
      </c>
      <c r="C228" t="s">
        <v>1078</v>
      </c>
      <c r="D228" t="s">
        <v>239</v>
      </c>
      <c r="E228" t="s">
        <v>1160</v>
      </c>
      <c r="F228" t="s">
        <v>124</v>
      </c>
      <c r="G228" s="87">
        <v>43930</v>
      </c>
      <c r="H228" t="s">
        <v>1168</v>
      </c>
      <c r="I228" t="s">
        <v>1210</v>
      </c>
      <c r="J228" t="s">
        <v>1221</v>
      </c>
      <c r="K228">
        <v>1100</v>
      </c>
      <c r="L228" t="s">
        <v>1269</v>
      </c>
      <c r="M228" s="87">
        <v>43930</v>
      </c>
      <c r="N228" t="s">
        <v>1172</v>
      </c>
      <c r="O228" t="s">
        <v>1165</v>
      </c>
      <c r="P228" s="61">
        <v>-44436</v>
      </c>
      <c r="Q228" t="s">
        <v>1165</v>
      </c>
      <c r="R228" s="61">
        <v>0</v>
      </c>
      <c r="S228" s="61">
        <v>-44436</v>
      </c>
    </row>
    <row r="229" spans="1:19" x14ac:dyDescent="0.2">
      <c r="A229" t="s">
        <v>607</v>
      </c>
      <c r="B229" t="s">
        <v>839</v>
      </c>
      <c r="C229" t="s">
        <v>1078</v>
      </c>
      <c r="D229" t="s">
        <v>239</v>
      </c>
      <c r="E229" t="s">
        <v>1160</v>
      </c>
      <c r="F229" t="s">
        <v>124</v>
      </c>
      <c r="G229" s="87">
        <v>43930</v>
      </c>
      <c r="H229" t="s">
        <v>1168</v>
      </c>
      <c r="I229" t="s">
        <v>1270</v>
      </c>
      <c r="J229" t="s">
        <v>1208</v>
      </c>
      <c r="K229">
        <v>1099</v>
      </c>
      <c r="L229" t="s">
        <v>1271</v>
      </c>
      <c r="M229" s="87">
        <v>43930</v>
      </c>
      <c r="N229" t="s">
        <v>1172</v>
      </c>
      <c r="O229" t="s">
        <v>1165</v>
      </c>
      <c r="P229" s="61">
        <v>50000</v>
      </c>
      <c r="Q229" t="s">
        <v>1165</v>
      </c>
      <c r="R229" s="61">
        <v>50000</v>
      </c>
      <c r="S229" s="61">
        <v>0</v>
      </c>
    </row>
    <row r="230" spans="1:19" x14ac:dyDescent="0.2">
      <c r="A230" t="s">
        <v>607</v>
      </c>
      <c r="B230" t="s">
        <v>839</v>
      </c>
      <c r="C230" t="s">
        <v>1078</v>
      </c>
      <c r="D230" t="s">
        <v>239</v>
      </c>
      <c r="E230" t="s">
        <v>1160</v>
      </c>
      <c r="F230" t="s">
        <v>124</v>
      </c>
      <c r="G230" s="87">
        <v>43951</v>
      </c>
      <c r="H230" t="s">
        <v>1168</v>
      </c>
      <c r="I230" t="s">
        <v>1169</v>
      </c>
      <c r="J230" t="s">
        <v>1170</v>
      </c>
      <c r="K230">
        <v>1104</v>
      </c>
      <c r="L230" t="s">
        <v>1171</v>
      </c>
      <c r="M230" s="87">
        <v>43952</v>
      </c>
      <c r="N230" t="s">
        <v>1172</v>
      </c>
      <c r="O230" t="s">
        <v>1165</v>
      </c>
      <c r="P230" s="61">
        <v>-0.6</v>
      </c>
      <c r="Q230" t="s">
        <v>1165</v>
      </c>
      <c r="R230" s="61">
        <v>0</v>
      </c>
      <c r="S230" s="61">
        <v>-0.6</v>
      </c>
    </row>
    <row r="231" spans="1:19" x14ac:dyDescent="0.2">
      <c r="A231" t="s">
        <v>607</v>
      </c>
      <c r="B231" t="s">
        <v>839</v>
      </c>
      <c r="C231" t="s">
        <v>1078</v>
      </c>
      <c r="D231" t="s">
        <v>239</v>
      </c>
      <c r="E231" t="s">
        <v>1160</v>
      </c>
      <c r="F231" t="s">
        <v>125</v>
      </c>
      <c r="G231" s="87">
        <v>43978</v>
      </c>
      <c r="H231" t="s">
        <v>1168</v>
      </c>
      <c r="I231" t="s">
        <v>1210</v>
      </c>
      <c r="J231" t="s">
        <v>1221</v>
      </c>
      <c r="K231">
        <v>1107</v>
      </c>
      <c r="L231" t="s">
        <v>1272</v>
      </c>
      <c r="M231" s="87">
        <v>43983</v>
      </c>
      <c r="N231" t="s">
        <v>1172</v>
      </c>
      <c r="O231" t="s">
        <v>1165</v>
      </c>
      <c r="P231" s="61">
        <v>-900</v>
      </c>
      <c r="Q231" t="s">
        <v>1165</v>
      </c>
      <c r="R231" s="61">
        <v>0</v>
      </c>
      <c r="S231" s="61">
        <v>-900</v>
      </c>
    </row>
    <row r="232" spans="1:19" x14ac:dyDescent="0.2">
      <c r="A232" t="s">
        <v>650</v>
      </c>
      <c r="B232" t="s">
        <v>842</v>
      </c>
      <c r="C232" t="s">
        <v>1273</v>
      </c>
      <c r="D232" t="s">
        <v>239</v>
      </c>
      <c r="E232" t="s">
        <v>1160</v>
      </c>
      <c r="F232" t="s">
        <v>115</v>
      </c>
      <c r="G232" s="87">
        <v>43650</v>
      </c>
      <c r="H232" t="s">
        <v>1168</v>
      </c>
      <c r="I232" t="s">
        <v>1210</v>
      </c>
      <c r="J232" t="s">
        <v>1211</v>
      </c>
      <c r="K232">
        <v>1037</v>
      </c>
      <c r="L232" t="s">
        <v>1212</v>
      </c>
      <c r="M232" s="87">
        <v>43650</v>
      </c>
      <c r="N232" t="s">
        <v>1172</v>
      </c>
      <c r="O232" t="s">
        <v>1165</v>
      </c>
      <c r="P232" s="61">
        <v>46301.42</v>
      </c>
      <c r="Q232" t="s">
        <v>1165</v>
      </c>
      <c r="R232" s="61">
        <v>46301.42</v>
      </c>
      <c r="S232" s="61">
        <v>0</v>
      </c>
    </row>
    <row r="233" spans="1:19" x14ac:dyDescent="0.2">
      <c r="A233" t="s">
        <v>650</v>
      </c>
      <c r="B233" t="s">
        <v>842</v>
      </c>
      <c r="C233" t="s">
        <v>1273</v>
      </c>
      <c r="D233" t="s">
        <v>239</v>
      </c>
      <c r="E233" t="s">
        <v>1160</v>
      </c>
      <c r="F233" t="s">
        <v>115</v>
      </c>
      <c r="G233" s="87">
        <v>43650</v>
      </c>
      <c r="H233" t="s">
        <v>1274</v>
      </c>
      <c r="I233" t="s">
        <v>1275</v>
      </c>
      <c r="K233">
        <v>1039</v>
      </c>
      <c r="L233" t="s">
        <v>1276</v>
      </c>
      <c r="M233" s="87">
        <v>43650</v>
      </c>
      <c r="N233" t="s">
        <v>1164</v>
      </c>
      <c r="O233" t="s">
        <v>1165</v>
      </c>
      <c r="P233" s="61">
        <v>-46301.42</v>
      </c>
      <c r="Q233" t="s">
        <v>1165</v>
      </c>
      <c r="R233" s="61">
        <v>0</v>
      </c>
      <c r="S233" s="61">
        <v>-46301.42</v>
      </c>
    </row>
    <row r="234" spans="1:19" x14ac:dyDescent="0.2">
      <c r="A234" t="s">
        <v>650</v>
      </c>
      <c r="B234" t="s">
        <v>842</v>
      </c>
      <c r="C234" t="s">
        <v>1273</v>
      </c>
      <c r="D234" t="s">
        <v>239</v>
      </c>
      <c r="E234" t="s">
        <v>1160</v>
      </c>
      <c r="F234" t="s">
        <v>115</v>
      </c>
      <c r="G234" s="87">
        <v>43656</v>
      </c>
      <c r="H234" t="s">
        <v>1168</v>
      </c>
      <c r="I234" t="s">
        <v>1210</v>
      </c>
      <c r="J234" t="s">
        <v>1215</v>
      </c>
      <c r="K234">
        <v>1043</v>
      </c>
      <c r="L234" t="s">
        <v>1216</v>
      </c>
      <c r="M234" s="87">
        <v>43656</v>
      </c>
      <c r="N234" t="s">
        <v>1172</v>
      </c>
      <c r="O234" t="s">
        <v>1165</v>
      </c>
      <c r="P234" s="61">
        <v>8585.5</v>
      </c>
      <c r="Q234" t="s">
        <v>1165</v>
      </c>
      <c r="R234" s="61">
        <v>8585.5</v>
      </c>
      <c r="S234" s="61">
        <v>0</v>
      </c>
    </row>
    <row r="235" spans="1:19" x14ac:dyDescent="0.2">
      <c r="A235" t="s">
        <v>650</v>
      </c>
      <c r="B235" t="s">
        <v>842</v>
      </c>
      <c r="C235" t="s">
        <v>1273</v>
      </c>
      <c r="D235" t="s">
        <v>239</v>
      </c>
      <c r="E235" t="s">
        <v>1160</v>
      </c>
      <c r="F235" t="s">
        <v>115</v>
      </c>
      <c r="G235" s="87">
        <v>43656</v>
      </c>
      <c r="H235" t="s">
        <v>1274</v>
      </c>
      <c r="I235" t="s">
        <v>1277</v>
      </c>
      <c r="K235">
        <v>1044</v>
      </c>
      <c r="L235" t="s">
        <v>1278</v>
      </c>
      <c r="M235" s="87">
        <v>43657</v>
      </c>
      <c r="N235" t="s">
        <v>1164</v>
      </c>
      <c r="O235" t="s">
        <v>1165</v>
      </c>
      <c r="P235" s="61">
        <v>-8585.5</v>
      </c>
      <c r="Q235" t="s">
        <v>1165</v>
      </c>
      <c r="R235" s="61">
        <v>0</v>
      </c>
      <c r="S235" s="61">
        <v>-8585.5</v>
      </c>
    </row>
    <row r="236" spans="1:19" x14ac:dyDescent="0.2">
      <c r="A236" t="s">
        <v>650</v>
      </c>
      <c r="B236" t="s">
        <v>842</v>
      </c>
      <c r="C236" t="s">
        <v>1273</v>
      </c>
      <c r="D236" t="s">
        <v>239</v>
      </c>
      <c r="E236" t="s">
        <v>1160</v>
      </c>
      <c r="F236" t="s">
        <v>115</v>
      </c>
      <c r="G236" s="87">
        <v>43671</v>
      </c>
      <c r="H236" t="s">
        <v>1168</v>
      </c>
      <c r="I236" t="s">
        <v>1210</v>
      </c>
      <c r="J236" t="s">
        <v>1219</v>
      </c>
      <c r="K236">
        <v>1046</v>
      </c>
      <c r="L236" t="s">
        <v>1220</v>
      </c>
      <c r="M236" s="87">
        <v>43671</v>
      </c>
      <c r="N236" t="s">
        <v>1172</v>
      </c>
      <c r="O236" t="s">
        <v>1165</v>
      </c>
      <c r="P236" s="61">
        <v>5859.7</v>
      </c>
      <c r="Q236" t="s">
        <v>1165</v>
      </c>
      <c r="R236" s="61">
        <v>5859.7</v>
      </c>
      <c r="S236" s="61">
        <v>0</v>
      </c>
    </row>
    <row r="237" spans="1:19" x14ac:dyDescent="0.2">
      <c r="A237" t="s">
        <v>650</v>
      </c>
      <c r="B237" t="s">
        <v>842</v>
      </c>
      <c r="C237" t="s">
        <v>1273</v>
      </c>
      <c r="D237" t="s">
        <v>239</v>
      </c>
      <c r="E237" t="s">
        <v>1160</v>
      </c>
      <c r="F237" t="s">
        <v>115</v>
      </c>
      <c r="G237" s="87">
        <v>43671</v>
      </c>
      <c r="H237" t="s">
        <v>1168</v>
      </c>
      <c r="I237" t="s">
        <v>1210</v>
      </c>
      <c r="J237" t="s">
        <v>1221</v>
      </c>
      <c r="K237">
        <v>1046</v>
      </c>
      <c r="L237" t="s">
        <v>1220</v>
      </c>
      <c r="M237" s="87">
        <v>43671</v>
      </c>
      <c r="N237" t="s">
        <v>1172</v>
      </c>
      <c r="O237" t="s">
        <v>1165</v>
      </c>
      <c r="P237" s="61">
        <v>27402.080000000002</v>
      </c>
      <c r="Q237" t="s">
        <v>1165</v>
      </c>
      <c r="R237" s="61">
        <v>27402.080000000002</v>
      </c>
      <c r="S237" s="61">
        <v>0</v>
      </c>
    </row>
    <row r="238" spans="1:19" x14ac:dyDescent="0.2">
      <c r="A238" t="s">
        <v>650</v>
      </c>
      <c r="B238" t="s">
        <v>842</v>
      </c>
      <c r="C238" t="s">
        <v>1273</v>
      </c>
      <c r="D238" t="s">
        <v>239</v>
      </c>
      <c r="E238" t="s">
        <v>1160</v>
      </c>
      <c r="F238" t="s">
        <v>115</v>
      </c>
      <c r="G238" s="87">
        <v>43671</v>
      </c>
      <c r="H238" t="s">
        <v>1168</v>
      </c>
      <c r="I238" t="s">
        <v>1210</v>
      </c>
      <c r="J238" t="s">
        <v>1211</v>
      </c>
      <c r="K238">
        <v>1046</v>
      </c>
      <c r="L238" t="s">
        <v>1220</v>
      </c>
      <c r="M238" s="87">
        <v>43671</v>
      </c>
      <c r="N238" t="s">
        <v>1172</v>
      </c>
      <c r="O238" t="s">
        <v>1165</v>
      </c>
      <c r="P238" s="61">
        <v>16777.64</v>
      </c>
      <c r="Q238" t="s">
        <v>1165</v>
      </c>
      <c r="R238" s="61">
        <v>16777.64</v>
      </c>
      <c r="S238" s="61">
        <v>0</v>
      </c>
    </row>
    <row r="239" spans="1:19" x14ac:dyDescent="0.2">
      <c r="A239" t="s">
        <v>650</v>
      </c>
      <c r="B239" t="s">
        <v>842</v>
      </c>
      <c r="C239" t="s">
        <v>1273</v>
      </c>
      <c r="D239" t="s">
        <v>239</v>
      </c>
      <c r="E239" t="s">
        <v>1160</v>
      </c>
      <c r="F239" t="s">
        <v>115</v>
      </c>
      <c r="G239" s="87">
        <v>43671</v>
      </c>
      <c r="H239" t="s">
        <v>1274</v>
      </c>
      <c r="I239" t="s">
        <v>1275</v>
      </c>
      <c r="K239">
        <v>1048</v>
      </c>
      <c r="L239" t="s">
        <v>1279</v>
      </c>
      <c r="M239" s="87">
        <v>43675</v>
      </c>
      <c r="N239" t="s">
        <v>1280</v>
      </c>
      <c r="O239" t="s">
        <v>1165</v>
      </c>
      <c r="P239" s="61">
        <v>-16777.64</v>
      </c>
      <c r="Q239" t="s">
        <v>1165</v>
      </c>
      <c r="R239" s="61">
        <v>0</v>
      </c>
      <c r="S239" s="61">
        <v>-16777.64</v>
      </c>
    </row>
    <row r="240" spans="1:19" x14ac:dyDescent="0.2">
      <c r="A240" t="s">
        <v>650</v>
      </c>
      <c r="B240" t="s">
        <v>842</v>
      </c>
      <c r="C240" t="s">
        <v>1273</v>
      </c>
      <c r="D240" t="s">
        <v>239</v>
      </c>
      <c r="E240" t="s">
        <v>1160</v>
      </c>
      <c r="F240" t="s">
        <v>115</v>
      </c>
      <c r="G240" s="87">
        <v>43671</v>
      </c>
      <c r="H240" t="s">
        <v>1274</v>
      </c>
      <c r="I240" t="s">
        <v>1281</v>
      </c>
      <c r="K240">
        <v>1048</v>
      </c>
      <c r="L240" t="s">
        <v>1279</v>
      </c>
      <c r="M240" s="87">
        <v>43675</v>
      </c>
      <c r="N240" t="s">
        <v>1280</v>
      </c>
      <c r="O240" t="s">
        <v>1165</v>
      </c>
      <c r="P240" s="61">
        <v>-5859.7</v>
      </c>
      <c r="Q240" t="s">
        <v>1165</v>
      </c>
      <c r="R240" s="61">
        <v>0</v>
      </c>
      <c r="S240" s="61">
        <v>-5859.7</v>
      </c>
    </row>
    <row r="241" spans="1:19" x14ac:dyDescent="0.2">
      <c r="A241" t="s">
        <v>650</v>
      </c>
      <c r="B241" t="s">
        <v>842</v>
      </c>
      <c r="C241" t="s">
        <v>1273</v>
      </c>
      <c r="D241" t="s">
        <v>239</v>
      </c>
      <c r="E241" t="s">
        <v>1160</v>
      </c>
      <c r="F241" t="s">
        <v>115</v>
      </c>
      <c r="G241" s="87">
        <v>43671</v>
      </c>
      <c r="H241" t="s">
        <v>1274</v>
      </c>
      <c r="I241" t="s">
        <v>1282</v>
      </c>
      <c r="K241">
        <v>1048</v>
      </c>
      <c r="L241" t="s">
        <v>1279</v>
      </c>
      <c r="M241" s="87">
        <v>43675</v>
      </c>
      <c r="N241" t="s">
        <v>1280</v>
      </c>
      <c r="O241" t="s">
        <v>1165</v>
      </c>
      <c r="P241" s="61">
        <v>-27402.080000000002</v>
      </c>
      <c r="Q241" t="s">
        <v>1165</v>
      </c>
      <c r="R241" s="61">
        <v>0</v>
      </c>
      <c r="S241" s="61">
        <v>-27402.080000000002</v>
      </c>
    </row>
    <row r="242" spans="1:19" x14ac:dyDescent="0.2">
      <c r="A242" t="s">
        <v>650</v>
      </c>
      <c r="B242" t="s">
        <v>842</v>
      </c>
      <c r="C242" t="s">
        <v>1273</v>
      </c>
      <c r="D242" t="s">
        <v>239</v>
      </c>
      <c r="E242" t="s">
        <v>1160</v>
      </c>
      <c r="F242" t="s">
        <v>116</v>
      </c>
      <c r="G242" s="87">
        <v>43683</v>
      </c>
      <c r="H242" t="s">
        <v>1168</v>
      </c>
      <c r="I242" t="s">
        <v>1210</v>
      </c>
      <c r="J242" t="s">
        <v>1225</v>
      </c>
      <c r="K242">
        <v>1051</v>
      </c>
      <c r="L242" t="s">
        <v>1226</v>
      </c>
      <c r="M242" s="87">
        <v>43683</v>
      </c>
      <c r="N242" t="s">
        <v>1172</v>
      </c>
      <c r="O242" t="s">
        <v>1165</v>
      </c>
      <c r="P242" s="61">
        <v>12650</v>
      </c>
      <c r="Q242" t="s">
        <v>1165</v>
      </c>
      <c r="R242" s="61">
        <v>12650</v>
      </c>
      <c r="S242" s="61">
        <v>0</v>
      </c>
    </row>
    <row r="243" spans="1:19" x14ac:dyDescent="0.2">
      <c r="A243" t="s">
        <v>650</v>
      </c>
      <c r="B243" t="s">
        <v>842</v>
      </c>
      <c r="C243" t="s">
        <v>1273</v>
      </c>
      <c r="D243" t="s">
        <v>239</v>
      </c>
      <c r="E243" t="s">
        <v>1160</v>
      </c>
      <c r="F243" t="s">
        <v>116</v>
      </c>
      <c r="G243" s="87">
        <v>43683</v>
      </c>
      <c r="H243" t="s">
        <v>1274</v>
      </c>
      <c r="I243" t="s">
        <v>1283</v>
      </c>
      <c r="K243">
        <v>1052</v>
      </c>
      <c r="L243" t="s">
        <v>1284</v>
      </c>
      <c r="M243" s="87">
        <v>43685</v>
      </c>
      <c r="N243" t="s">
        <v>1164</v>
      </c>
      <c r="O243" t="s">
        <v>1165</v>
      </c>
      <c r="P243" s="61">
        <v>-12650</v>
      </c>
      <c r="Q243" t="s">
        <v>1165</v>
      </c>
      <c r="R243" s="61">
        <v>0</v>
      </c>
      <c r="S243" s="61">
        <v>-12650</v>
      </c>
    </row>
    <row r="244" spans="1:19" x14ac:dyDescent="0.2">
      <c r="A244" t="s">
        <v>650</v>
      </c>
      <c r="B244" t="s">
        <v>842</v>
      </c>
      <c r="C244" t="s">
        <v>1273</v>
      </c>
      <c r="D244" t="s">
        <v>239</v>
      </c>
      <c r="E244" t="s">
        <v>1160</v>
      </c>
      <c r="F244" t="s">
        <v>116</v>
      </c>
      <c r="G244" s="87">
        <v>43684</v>
      </c>
      <c r="H244" t="s">
        <v>1168</v>
      </c>
      <c r="I244" t="s">
        <v>1210</v>
      </c>
      <c r="J244" t="s">
        <v>1232</v>
      </c>
      <c r="K244">
        <v>1055</v>
      </c>
      <c r="L244" t="s">
        <v>1231</v>
      </c>
      <c r="M244" s="87">
        <v>43699</v>
      </c>
      <c r="N244" t="s">
        <v>1172</v>
      </c>
      <c r="O244" t="s">
        <v>1165</v>
      </c>
      <c r="P244" s="61">
        <v>20433.27</v>
      </c>
      <c r="Q244" t="s">
        <v>1165</v>
      </c>
      <c r="R244" s="61">
        <v>20433.27</v>
      </c>
      <c r="S244" s="61">
        <v>0</v>
      </c>
    </row>
    <row r="245" spans="1:19" x14ac:dyDescent="0.2">
      <c r="A245" t="s">
        <v>650</v>
      </c>
      <c r="B245" t="s">
        <v>842</v>
      </c>
      <c r="C245" t="s">
        <v>1273</v>
      </c>
      <c r="D245" t="s">
        <v>239</v>
      </c>
      <c r="E245" t="s">
        <v>1160</v>
      </c>
      <c r="F245" t="s">
        <v>116</v>
      </c>
      <c r="G245" s="87">
        <v>43684</v>
      </c>
      <c r="H245" t="s">
        <v>1168</v>
      </c>
      <c r="I245" t="s">
        <v>1210</v>
      </c>
      <c r="J245" t="s">
        <v>1219</v>
      </c>
      <c r="K245">
        <v>1055</v>
      </c>
      <c r="L245" t="s">
        <v>1231</v>
      </c>
      <c r="M245" s="87">
        <v>43699</v>
      </c>
      <c r="N245" t="s">
        <v>1172</v>
      </c>
      <c r="O245" t="s">
        <v>1165</v>
      </c>
      <c r="P245" s="61">
        <v>605</v>
      </c>
      <c r="Q245" t="s">
        <v>1165</v>
      </c>
      <c r="R245" s="61">
        <v>605</v>
      </c>
      <c r="S245" s="61">
        <v>0</v>
      </c>
    </row>
    <row r="246" spans="1:19" x14ac:dyDescent="0.2">
      <c r="A246" t="s">
        <v>650</v>
      </c>
      <c r="B246" t="s">
        <v>842</v>
      </c>
      <c r="C246" t="s">
        <v>1273</v>
      </c>
      <c r="D246" t="s">
        <v>239</v>
      </c>
      <c r="E246" t="s">
        <v>1160</v>
      </c>
      <c r="F246" t="s">
        <v>116</v>
      </c>
      <c r="G246" s="87">
        <v>43684</v>
      </c>
      <c r="H246" t="s">
        <v>1274</v>
      </c>
      <c r="I246" t="s">
        <v>1281</v>
      </c>
      <c r="K246">
        <v>1052</v>
      </c>
      <c r="L246" t="s">
        <v>1285</v>
      </c>
      <c r="M246" s="87">
        <v>43685</v>
      </c>
      <c r="N246" t="s">
        <v>1164</v>
      </c>
      <c r="O246" t="s">
        <v>1165</v>
      </c>
      <c r="P246" s="61">
        <v>-605</v>
      </c>
      <c r="Q246" t="s">
        <v>1165</v>
      </c>
      <c r="R246" s="61">
        <v>0</v>
      </c>
      <c r="S246" s="61">
        <v>-605</v>
      </c>
    </row>
    <row r="247" spans="1:19" x14ac:dyDescent="0.2">
      <c r="A247" t="s">
        <v>650</v>
      </c>
      <c r="B247" t="s">
        <v>842</v>
      </c>
      <c r="C247" t="s">
        <v>1273</v>
      </c>
      <c r="D247" t="s">
        <v>239</v>
      </c>
      <c r="E247" t="s">
        <v>1160</v>
      </c>
      <c r="F247" t="s">
        <v>116</v>
      </c>
      <c r="G247" s="87">
        <v>43684</v>
      </c>
      <c r="H247" t="s">
        <v>1274</v>
      </c>
      <c r="I247" t="s">
        <v>1286</v>
      </c>
      <c r="K247">
        <v>1052</v>
      </c>
      <c r="L247" t="s">
        <v>1285</v>
      </c>
      <c r="M247" s="87">
        <v>43685</v>
      </c>
      <c r="N247" t="s">
        <v>1164</v>
      </c>
      <c r="O247" t="s">
        <v>1165</v>
      </c>
      <c r="P247" s="61">
        <v>-20433.27</v>
      </c>
      <c r="Q247" t="s">
        <v>1165</v>
      </c>
      <c r="R247" s="61">
        <v>0</v>
      </c>
      <c r="S247" s="61">
        <v>-20433.27</v>
      </c>
    </row>
    <row r="248" spans="1:19" x14ac:dyDescent="0.2">
      <c r="A248" t="s">
        <v>650</v>
      </c>
      <c r="B248" t="s">
        <v>842</v>
      </c>
      <c r="C248" t="s">
        <v>1273</v>
      </c>
      <c r="D248" t="s">
        <v>239</v>
      </c>
      <c r="E248" t="s">
        <v>1160</v>
      </c>
      <c r="F248" t="s">
        <v>116</v>
      </c>
      <c r="G248" s="87">
        <v>43699</v>
      </c>
      <c r="H248" t="s">
        <v>1168</v>
      </c>
      <c r="I248" t="s">
        <v>1210</v>
      </c>
      <c r="J248" t="s">
        <v>1211</v>
      </c>
      <c r="K248">
        <v>1054</v>
      </c>
      <c r="L248" t="s">
        <v>1233</v>
      </c>
      <c r="M248" s="87">
        <v>43699</v>
      </c>
      <c r="N248" t="s">
        <v>1172</v>
      </c>
      <c r="O248" t="s">
        <v>1165</v>
      </c>
      <c r="P248" s="61">
        <v>2365</v>
      </c>
      <c r="Q248" t="s">
        <v>1165</v>
      </c>
      <c r="R248" s="61">
        <v>2365</v>
      </c>
      <c r="S248" s="61">
        <v>0</v>
      </c>
    </row>
    <row r="249" spans="1:19" x14ac:dyDescent="0.2">
      <c r="A249" t="s">
        <v>650</v>
      </c>
      <c r="B249" t="s">
        <v>842</v>
      </c>
      <c r="C249" t="s">
        <v>1273</v>
      </c>
      <c r="D249" t="s">
        <v>239</v>
      </c>
      <c r="E249" t="s">
        <v>1160</v>
      </c>
      <c r="F249" t="s">
        <v>116</v>
      </c>
      <c r="G249" s="87">
        <v>43699</v>
      </c>
      <c r="H249" t="s">
        <v>1168</v>
      </c>
      <c r="I249" t="s">
        <v>1210</v>
      </c>
      <c r="J249" t="s">
        <v>1211</v>
      </c>
      <c r="K249">
        <v>1058</v>
      </c>
      <c r="L249" t="s">
        <v>1235</v>
      </c>
      <c r="M249" s="87">
        <v>43699</v>
      </c>
      <c r="N249" t="s">
        <v>1172</v>
      </c>
      <c r="O249" t="s">
        <v>1165</v>
      </c>
      <c r="P249" s="61">
        <v>-2365</v>
      </c>
      <c r="Q249" t="s">
        <v>1165</v>
      </c>
      <c r="R249" s="61">
        <v>0</v>
      </c>
      <c r="S249" s="61">
        <v>-2365</v>
      </c>
    </row>
    <row r="250" spans="1:19" x14ac:dyDescent="0.2">
      <c r="A250" t="s">
        <v>650</v>
      </c>
      <c r="B250" t="s">
        <v>842</v>
      </c>
      <c r="C250" t="s">
        <v>1273</v>
      </c>
      <c r="D250" t="s">
        <v>239</v>
      </c>
      <c r="E250" t="s">
        <v>1160</v>
      </c>
      <c r="F250" t="s">
        <v>116</v>
      </c>
      <c r="G250" s="87">
        <v>43699</v>
      </c>
      <c r="H250" t="s">
        <v>1274</v>
      </c>
      <c r="I250" t="s">
        <v>1275</v>
      </c>
      <c r="K250">
        <v>1060</v>
      </c>
      <c r="L250" t="s">
        <v>1287</v>
      </c>
      <c r="M250" s="87">
        <v>43710</v>
      </c>
      <c r="N250" t="s">
        <v>1172</v>
      </c>
      <c r="O250" t="s">
        <v>1165</v>
      </c>
      <c r="P250" s="61">
        <v>-2365</v>
      </c>
      <c r="Q250" t="s">
        <v>1165</v>
      </c>
      <c r="R250" s="61">
        <v>0</v>
      </c>
      <c r="S250" s="61">
        <v>-2365</v>
      </c>
    </row>
    <row r="251" spans="1:19" x14ac:dyDescent="0.2">
      <c r="A251" t="s">
        <v>650</v>
      </c>
      <c r="B251" t="s">
        <v>842</v>
      </c>
      <c r="C251" t="s">
        <v>1273</v>
      </c>
      <c r="D251" t="s">
        <v>239</v>
      </c>
      <c r="E251" t="s">
        <v>1160</v>
      </c>
      <c r="F251" t="s">
        <v>116</v>
      </c>
      <c r="G251" s="87">
        <v>43699</v>
      </c>
      <c r="H251" t="s">
        <v>1274</v>
      </c>
      <c r="I251" t="s">
        <v>1211</v>
      </c>
      <c r="J251" t="s">
        <v>1288</v>
      </c>
      <c r="K251">
        <v>1060</v>
      </c>
      <c r="L251" t="s">
        <v>1289</v>
      </c>
      <c r="M251" s="87">
        <v>43710</v>
      </c>
      <c r="N251" t="s">
        <v>1172</v>
      </c>
      <c r="O251" t="s">
        <v>1165</v>
      </c>
      <c r="P251" s="61">
        <v>2365</v>
      </c>
      <c r="Q251" t="s">
        <v>1165</v>
      </c>
      <c r="R251" s="61">
        <v>2365</v>
      </c>
      <c r="S251" s="61">
        <v>0</v>
      </c>
    </row>
    <row r="252" spans="1:19" x14ac:dyDescent="0.2">
      <c r="A252" t="s">
        <v>650</v>
      </c>
      <c r="B252" t="s">
        <v>842</v>
      </c>
      <c r="C252" t="s">
        <v>1273</v>
      </c>
      <c r="D252" t="s">
        <v>239</v>
      </c>
      <c r="E252" t="s">
        <v>1160</v>
      </c>
      <c r="F252" t="s">
        <v>116</v>
      </c>
      <c r="G252" s="87">
        <v>43704</v>
      </c>
      <c r="H252" t="s">
        <v>1168</v>
      </c>
      <c r="I252" t="s">
        <v>1210</v>
      </c>
      <c r="J252" t="s">
        <v>1219</v>
      </c>
      <c r="K252">
        <v>1059</v>
      </c>
      <c r="L252" t="s">
        <v>1236</v>
      </c>
      <c r="M252" s="87">
        <v>43704</v>
      </c>
      <c r="N252" t="s">
        <v>1172</v>
      </c>
      <c r="O252" t="s">
        <v>1165</v>
      </c>
      <c r="P252" s="61">
        <v>9836.43</v>
      </c>
      <c r="Q252" t="s">
        <v>1165</v>
      </c>
      <c r="R252" s="61">
        <v>9836.43</v>
      </c>
      <c r="S252" s="61">
        <v>0</v>
      </c>
    </row>
    <row r="253" spans="1:19" x14ac:dyDescent="0.2">
      <c r="A253" t="s">
        <v>650</v>
      </c>
      <c r="B253" t="s">
        <v>842</v>
      </c>
      <c r="C253" t="s">
        <v>1273</v>
      </c>
      <c r="D253" t="s">
        <v>239</v>
      </c>
      <c r="E253" t="s">
        <v>1160</v>
      </c>
      <c r="F253" t="s">
        <v>116</v>
      </c>
      <c r="G253" s="87">
        <v>43704</v>
      </c>
      <c r="H253" t="s">
        <v>1168</v>
      </c>
      <c r="I253" t="s">
        <v>1210</v>
      </c>
      <c r="J253" t="s">
        <v>1237</v>
      </c>
      <c r="K253">
        <v>1059</v>
      </c>
      <c r="L253" t="s">
        <v>1236</v>
      </c>
      <c r="M253" s="87">
        <v>43704</v>
      </c>
      <c r="N253" t="s">
        <v>1172</v>
      </c>
      <c r="O253" t="s">
        <v>1165</v>
      </c>
      <c r="P253" s="61">
        <v>5595.7</v>
      </c>
      <c r="Q253" t="s">
        <v>1165</v>
      </c>
      <c r="R253" s="61">
        <v>5595.7</v>
      </c>
      <c r="S253" s="61">
        <v>0</v>
      </c>
    </row>
    <row r="254" spans="1:19" x14ac:dyDescent="0.2">
      <c r="A254" t="s">
        <v>650</v>
      </c>
      <c r="B254" t="s">
        <v>842</v>
      </c>
      <c r="C254" t="s">
        <v>1273</v>
      </c>
      <c r="D254" t="s">
        <v>239</v>
      </c>
      <c r="E254" t="s">
        <v>1160</v>
      </c>
      <c r="F254" t="s">
        <v>116</v>
      </c>
      <c r="G254" s="87">
        <v>43704</v>
      </c>
      <c r="H254" t="s">
        <v>1274</v>
      </c>
      <c r="I254" t="s">
        <v>1290</v>
      </c>
      <c r="K254">
        <v>1060</v>
      </c>
      <c r="L254" t="s">
        <v>1291</v>
      </c>
      <c r="M254" s="87">
        <v>43710</v>
      </c>
      <c r="N254" t="s">
        <v>1172</v>
      </c>
      <c r="O254" t="s">
        <v>1165</v>
      </c>
      <c r="P254" s="61">
        <v>-5595.7</v>
      </c>
      <c r="Q254" t="s">
        <v>1165</v>
      </c>
      <c r="R254" s="61">
        <v>0</v>
      </c>
      <c r="S254" s="61">
        <v>-5595.7</v>
      </c>
    </row>
    <row r="255" spans="1:19" x14ac:dyDescent="0.2">
      <c r="A255" t="s">
        <v>650</v>
      </c>
      <c r="B255" t="s">
        <v>842</v>
      </c>
      <c r="C255" t="s">
        <v>1273</v>
      </c>
      <c r="D255" t="s">
        <v>239</v>
      </c>
      <c r="E255" t="s">
        <v>1160</v>
      </c>
      <c r="F255" t="s">
        <v>116</v>
      </c>
      <c r="G255" s="87">
        <v>43704</v>
      </c>
      <c r="H255" t="s">
        <v>1274</v>
      </c>
      <c r="I255" t="s">
        <v>1281</v>
      </c>
      <c r="K255">
        <v>1060</v>
      </c>
      <c r="L255" t="s">
        <v>1291</v>
      </c>
      <c r="M255" s="87">
        <v>43710</v>
      </c>
      <c r="N255" t="s">
        <v>1172</v>
      </c>
      <c r="O255" t="s">
        <v>1165</v>
      </c>
      <c r="P255" s="61">
        <v>-9836.43</v>
      </c>
      <c r="Q255" t="s">
        <v>1165</v>
      </c>
      <c r="R255" s="61">
        <v>0</v>
      </c>
      <c r="S255" s="61">
        <v>-9836.43</v>
      </c>
    </row>
    <row r="256" spans="1:19" x14ac:dyDescent="0.2">
      <c r="A256" t="s">
        <v>650</v>
      </c>
      <c r="B256" t="s">
        <v>842</v>
      </c>
      <c r="C256" t="s">
        <v>1273</v>
      </c>
      <c r="D256" t="s">
        <v>239</v>
      </c>
      <c r="E256" t="s">
        <v>1160</v>
      </c>
      <c r="F256" t="s">
        <v>117</v>
      </c>
      <c r="G256" s="87">
        <v>43718</v>
      </c>
      <c r="H256" t="s">
        <v>1168</v>
      </c>
      <c r="I256" t="s">
        <v>1210</v>
      </c>
      <c r="J256" t="s">
        <v>1221</v>
      </c>
      <c r="K256">
        <v>1062</v>
      </c>
      <c r="L256" t="s">
        <v>1240</v>
      </c>
      <c r="M256" s="87">
        <v>43718</v>
      </c>
      <c r="N256" t="s">
        <v>1172</v>
      </c>
      <c r="O256" t="s">
        <v>1165</v>
      </c>
      <c r="P256" s="61">
        <v>1940</v>
      </c>
      <c r="Q256" t="s">
        <v>1165</v>
      </c>
      <c r="R256" s="61">
        <v>1940</v>
      </c>
      <c r="S256" s="61">
        <v>0</v>
      </c>
    </row>
    <row r="257" spans="1:19" x14ac:dyDescent="0.2">
      <c r="A257" t="s">
        <v>650</v>
      </c>
      <c r="B257" t="s">
        <v>842</v>
      </c>
      <c r="C257" t="s">
        <v>1273</v>
      </c>
      <c r="D257" t="s">
        <v>239</v>
      </c>
      <c r="E257" t="s">
        <v>1160</v>
      </c>
      <c r="F257" t="s">
        <v>117</v>
      </c>
      <c r="G257" s="87">
        <v>43718</v>
      </c>
      <c r="H257" t="s">
        <v>1168</v>
      </c>
      <c r="I257" t="s">
        <v>1210</v>
      </c>
      <c r="J257" t="s">
        <v>1211</v>
      </c>
      <c r="K257">
        <v>1062</v>
      </c>
      <c r="L257" t="s">
        <v>1240</v>
      </c>
      <c r="M257" s="87">
        <v>43718</v>
      </c>
      <c r="N257" t="s">
        <v>1172</v>
      </c>
      <c r="O257" t="s">
        <v>1165</v>
      </c>
      <c r="P257" s="61">
        <v>71499.45</v>
      </c>
      <c r="Q257" t="s">
        <v>1165</v>
      </c>
      <c r="R257" s="61">
        <v>71499.45</v>
      </c>
      <c r="S257" s="61">
        <v>0</v>
      </c>
    </row>
    <row r="258" spans="1:19" x14ac:dyDescent="0.2">
      <c r="A258" t="s">
        <v>650</v>
      </c>
      <c r="B258" t="s">
        <v>842</v>
      </c>
      <c r="C258" t="s">
        <v>1273</v>
      </c>
      <c r="D258" t="s">
        <v>239</v>
      </c>
      <c r="E258" t="s">
        <v>1160</v>
      </c>
      <c r="F258" t="s">
        <v>117</v>
      </c>
      <c r="G258" s="87">
        <v>43718</v>
      </c>
      <c r="H258" t="s">
        <v>1274</v>
      </c>
      <c r="I258" t="s">
        <v>1275</v>
      </c>
      <c r="K258">
        <v>1063</v>
      </c>
      <c r="L258" t="s">
        <v>1292</v>
      </c>
      <c r="M258" s="87">
        <v>43718</v>
      </c>
      <c r="N258" t="s">
        <v>1164</v>
      </c>
      <c r="O258" t="s">
        <v>1165</v>
      </c>
      <c r="P258" s="61">
        <v>-71499.45</v>
      </c>
      <c r="Q258" t="s">
        <v>1165</v>
      </c>
      <c r="R258" s="61">
        <v>0</v>
      </c>
      <c r="S258" s="61">
        <v>-71499.45</v>
      </c>
    </row>
    <row r="259" spans="1:19" x14ac:dyDescent="0.2">
      <c r="A259" t="s">
        <v>650</v>
      </c>
      <c r="B259" t="s">
        <v>842</v>
      </c>
      <c r="C259" t="s">
        <v>1273</v>
      </c>
      <c r="D259" t="s">
        <v>239</v>
      </c>
      <c r="E259" t="s">
        <v>1160</v>
      </c>
      <c r="F259" t="s">
        <v>117</v>
      </c>
      <c r="G259" s="87">
        <v>43718</v>
      </c>
      <c r="H259" t="s">
        <v>1274</v>
      </c>
      <c r="I259" t="s">
        <v>1282</v>
      </c>
      <c r="K259">
        <v>1063</v>
      </c>
      <c r="L259" t="s">
        <v>1292</v>
      </c>
      <c r="M259" s="87">
        <v>43718</v>
      </c>
      <c r="N259" t="s">
        <v>1164</v>
      </c>
      <c r="O259" t="s">
        <v>1165</v>
      </c>
      <c r="P259" s="61">
        <v>-1940</v>
      </c>
      <c r="Q259" t="s">
        <v>1165</v>
      </c>
      <c r="R259" s="61">
        <v>0</v>
      </c>
      <c r="S259" s="61">
        <v>-1940</v>
      </c>
    </row>
    <row r="260" spans="1:19" x14ac:dyDescent="0.2">
      <c r="A260" t="s">
        <v>650</v>
      </c>
      <c r="B260" t="s">
        <v>842</v>
      </c>
      <c r="C260" t="s">
        <v>1273</v>
      </c>
      <c r="D260" t="s">
        <v>239</v>
      </c>
      <c r="E260" t="s">
        <v>1160</v>
      </c>
      <c r="F260" t="s">
        <v>117</v>
      </c>
      <c r="G260" s="87">
        <v>43724</v>
      </c>
      <c r="H260" t="s">
        <v>1168</v>
      </c>
      <c r="I260" t="s">
        <v>1210</v>
      </c>
      <c r="J260" t="s">
        <v>1219</v>
      </c>
      <c r="K260">
        <v>1069</v>
      </c>
      <c r="L260" t="s">
        <v>1241</v>
      </c>
      <c r="M260" s="87">
        <v>43733</v>
      </c>
      <c r="N260" t="s">
        <v>1172</v>
      </c>
      <c r="O260" t="s">
        <v>1165</v>
      </c>
      <c r="P260" s="61">
        <v>8364.25</v>
      </c>
      <c r="Q260" t="s">
        <v>1165</v>
      </c>
      <c r="R260" s="61">
        <v>8364.25</v>
      </c>
      <c r="S260" s="61">
        <v>0</v>
      </c>
    </row>
    <row r="261" spans="1:19" x14ac:dyDescent="0.2">
      <c r="A261" t="s">
        <v>650</v>
      </c>
      <c r="B261" t="s">
        <v>842</v>
      </c>
      <c r="C261" t="s">
        <v>1273</v>
      </c>
      <c r="D261" t="s">
        <v>239</v>
      </c>
      <c r="E261" t="s">
        <v>1160</v>
      </c>
      <c r="F261" t="s">
        <v>117</v>
      </c>
      <c r="G261" s="87">
        <v>43724</v>
      </c>
      <c r="H261" t="s">
        <v>1274</v>
      </c>
      <c r="I261" t="s">
        <v>1281</v>
      </c>
      <c r="K261">
        <v>1072</v>
      </c>
      <c r="L261" t="s">
        <v>1293</v>
      </c>
      <c r="M261" s="87">
        <v>43739</v>
      </c>
      <c r="N261" t="s">
        <v>1172</v>
      </c>
      <c r="O261" t="s">
        <v>1165</v>
      </c>
      <c r="P261" s="61">
        <v>-8364.25</v>
      </c>
      <c r="Q261" t="s">
        <v>1165</v>
      </c>
      <c r="R261" s="61">
        <v>0</v>
      </c>
      <c r="S261" s="61">
        <v>-8364.25</v>
      </c>
    </row>
    <row r="262" spans="1:19" x14ac:dyDescent="0.2">
      <c r="A262" t="s">
        <v>650</v>
      </c>
      <c r="B262" t="s">
        <v>842</v>
      </c>
      <c r="C262" t="s">
        <v>1273</v>
      </c>
      <c r="D262" t="s">
        <v>239</v>
      </c>
      <c r="E262" t="s">
        <v>1160</v>
      </c>
      <c r="F262" t="s">
        <v>117</v>
      </c>
      <c r="G262" s="87">
        <v>43733</v>
      </c>
      <c r="H262" t="s">
        <v>1168</v>
      </c>
      <c r="I262" t="s">
        <v>1210</v>
      </c>
      <c r="J262" t="s">
        <v>1232</v>
      </c>
      <c r="K262">
        <v>1070</v>
      </c>
      <c r="L262" t="s">
        <v>1244</v>
      </c>
      <c r="M262" s="87">
        <v>43733</v>
      </c>
      <c r="N262" t="s">
        <v>1172</v>
      </c>
      <c r="O262" t="s">
        <v>1165</v>
      </c>
      <c r="P262" s="61">
        <v>47677.63</v>
      </c>
      <c r="Q262" t="s">
        <v>1165</v>
      </c>
      <c r="R262" s="61">
        <v>47677.63</v>
      </c>
      <c r="S262" s="61">
        <v>0</v>
      </c>
    </row>
    <row r="263" spans="1:19" x14ac:dyDescent="0.2">
      <c r="A263" t="s">
        <v>650</v>
      </c>
      <c r="B263" t="s">
        <v>842</v>
      </c>
      <c r="C263" t="s">
        <v>1273</v>
      </c>
      <c r="D263" t="s">
        <v>239</v>
      </c>
      <c r="E263" t="s">
        <v>1160</v>
      </c>
      <c r="F263" t="s">
        <v>117</v>
      </c>
      <c r="G263" s="87">
        <v>43733</v>
      </c>
      <c r="H263" t="s">
        <v>1274</v>
      </c>
      <c r="I263" t="s">
        <v>1286</v>
      </c>
      <c r="K263">
        <v>1072</v>
      </c>
      <c r="L263" t="s">
        <v>1294</v>
      </c>
      <c r="M263" s="87">
        <v>43739</v>
      </c>
      <c r="N263" t="s">
        <v>1172</v>
      </c>
      <c r="O263" t="s">
        <v>1165</v>
      </c>
      <c r="P263" s="61">
        <v>-47677.63</v>
      </c>
      <c r="Q263" t="s">
        <v>1165</v>
      </c>
      <c r="R263" s="61">
        <v>0</v>
      </c>
      <c r="S263" s="61">
        <v>-47677.63</v>
      </c>
    </row>
    <row r="264" spans="1:19" x14ac:dyDescent="0.2">
      <c r="A264" t="s">
        <v>650</v>
      </c>
      <c r="B264" t="s">
        <v>842</v>
      </c>
      <c r="C264" t="s">
        <v>1273</v>
      </c>
      <c r="D264" t="s">
        <v>239</v>
      </c>
      <c r="E264" t="s">
        <v>1160</v>
      </c>
      <c r="F264" t="s">
        <v>118</v>
      </c>
      <c r="G264" s="87">
        <v>43742</v>
      </c>
      <c r="H264" t="s">
        <v>1168</v>
      </c>
      <c r="I264" t="s">
        <v>1210</v>
      </c>
      <c r="J264" t="s">
        <v>1225</v>
      </c>
      <c r="K264">
        <v>1073</v>
      </c>
      <c r="L264" t="s">
        <v>1245</v>
      </c>
      <c r="M264" s="87">
        <v>43742</v>
      </c>
      <c r="N264" t="s">
        <v>1172</v>
      </c>
      <c r="O264" t="s">
        <v>1165</v>
      </c>
      <c r="P264" s="61">
        <v>2158.1999999999998</v>
      </c>
      <c r="Q264" t="s">
        <v>1165</v>
      </c>
      <c r="R264" s="61">
        <v>2158.1999999999998</v>
      </c>
      <c r="S264" s="61">
        <v>0</v>
      </c>
    </row>
    <row r="265" spans="1:19" x14ac:dyDescent="0.2">
      <c r="A265" t="s">
        <v>650</v>
      </c>
      <c r="B265" t="s">
        <v>842</v>
      </c>
      <c r="C265" t="s">
        <v>1273</v>
      </c>
      <c r="D265" t="s">
        <v>239</v>
      </c>
      <c r="E265" t="s">
        <v>1160</v>
      </c>
      <c r="F265" t="s">
        <v>118</v>
      </c>
      <c r="G265" s="87">
        <v>43742</v>
      </c>
      <c r="H265" t="s">
        <v>1168</v>
      </c>
      <c r="I265" t="s">
        <v>1210</v>
      </c>
      <c r="J265" t="s">
        <v>1237</v>
      </c>
      <c r="K265">
        <v>1073</v>
      </c>
      <c r="L265" t="s">
        <v>1245</v>
      </c>
      <c r="M265" s="87">
        <v>43742</v>
      </c>
      <c r="N265" t="s">
        <v>1172</v>
      </c>
      <c r="O265" t="s">
        <v>1165</v>
      </c>
      <c r="P265" s="61">
        <v>23611.5</v>
      </c>
      <c r="Q265" t="s">
        <v>1165</v>
      </c>
      <c r="R265" s="61">
        <v>23611.5</v>
      </c>
      <c r="S265" s="61">
        <v>0</v>
      </c>
    </row>
    <row r="266" spans="1:19" x14ac:dyDescent="0.2">
      <c r="A266" t="s">
        <v>650</v>
      </c>
      <c r="B266" t="s">
        <v>842</v>
      </c>
      <c r="C266" t="s">
        <v>1273</v>
      </c>
      <c r="D266" t="s">
        <v>239</v>
      </c>
      <c r="E266" t="s">
        <v>1160</v>
      </c>
      <c r="F266" t="s">
        <v>118</v>
      </c>
      <c r="G266" s="87">
        <v>43742</v>
      </c>
      <c r="H266" t="s">
        <v>1168</v>
      </c>
      <c r="I266" t="s">
        <v>1210</v>
      </c>
      <c r="J266" t="s">
        <v>1246</v>
      </c>
      <c r="K266">
        <v>1073</v>
      </c>
      <c r="L266" t="s">
        <v>1245</v>
      </c>
      <c r="M266" s="87">
        <v>43742</v>
      </c>
      <c r="N266" t="s">
        <v>1172</v>
      </c>
      <c r="O266" t="s">
        <v>1165</v>
      </c>
      <c r="P266" s="61">
        <v>4850</v>
      </c>
      <c r="Q266" t="s">
        <v>1165</v>
      </c>
      <c r="R266" s="61">
        <v>4850</v>
      </c>
      <c r="S266" s="61">
        <v>0</v>
      </c>
    </row>
    <row r="267" spans="1:19" x14ac:dyDescent="0.2">
      <c r="A267" t="s">
        <v>650</v>
      </c>
      <c r="B267" t="s">
        <v>842</v>
      </c>
      <c r="C267" t="s">
        <v>1273</v>
      </c>
      <c r="D267" t="s">
        <v>239</v>
      </c>
      <c r="E267" t="s">
        <v>1160</v>
      </c>
      <c r="F267" t="s">
        <v>118</v>
      </c>
      <c r="G267" s="87">
        <v>43742</v>
      </c>
      <c r="H267" t="s">
        <v>1274</v>
      </c>
      <c r="I267" t="s">
        <v>1295</v>
      </c>
      <c r="K267">
        <v>1074</v>
      </c>
      <c r="L267" t="s">
        <v>1296</v>
      </c>
      <c r="M267" s="87">
        <v>43746</v>
      </c>
      <c r="N267" t="s">
        <v>1164</v>
      </c>
      <c r="O267" t="s">
        <v>1165</v>
      </c>
      <c r="P267" s="61">
        <v>-4850</v>
      </c>
      <c r="Q267" t="s">
        <v>1165</v>
      </c>
      <c r="R267" s="61">
        <v>0</v>
      </c>
      <c r="S267" s="61">
        <v>-4850</v>
      </c>
    </row>
    <row r="268" spans="1:19" x14ac:dyDescent="0.2">
      <c r="A268" t="s">
        <v>650</v>
      </c>
      <c r="B268" t="s">
        <v>842</v>
      </c>
      <c r="C268" t="s">
        <v>1273</v>
      </c>
      <c r="D268" t="s">
        <v>239</v>
      </c>
      <c r="E268" t="s">
        <v>1160</v>
      </c>
      <c r="F268" t="s">
        <v>118</v>
      </c>
      <c r="G268" s="87">
        <v>43742</v>
      </c>
      <c r="H268" t="s">
        <v>1274</v>
      </c>
      <c r="I268" t="s">
        <v>1290</v>
      </c>
      <c r="K268">
        <v>1074</v>
      </c>
      <c r="L268" t="s">
        <v>1296</v>
      </c>
      <c r="M268" s="87">
        <v>43746</v>
      </c>
      <c r="N268" t="s">
        <v>1164</v>
      </c>
      <c r="O268" t="s">
        <v>1165</v>
      </c>
      <c r="P268" s="61">
        <v>-23611.5</v>
      </c>
      <c r="Q268" t="s">
        <v>1165</v>
      </c>
      <c r="R268" s="61">
        <v>0</v>
      </c>
      <c r="S268" s="61">
        <v>-23611.5</v>
      </c>
    </row>
    <row r="269" spans="1:19" x14ac:dyDescent="0.2">
      <c r="A269" t="s">
        <v>650</v>
      </c>
      <c r="B269" t="s">
        <v>842</v>
      </c>
      <c r="C269" t="s">
        <v>1273</v>
      </c>
      <c r="D269" t="s">
        <v>239</v>
      </c>
      <c r="E269" t="s">
        <v>1160</v>
      </c>
      <c r="F269" t="s">
        <v>118</v>
      </c>
      <c r="G269" s="87">
        <v>43742</v>
      </c>
      <c r="H269" t="s">
        <v>1274</v>
      </c>
      <c r="I269" t="s">
        <v>1283</v>
      </c>
      <c r="K269">
        <v>1074</v>
      </c>
      <c r="L269" t="s">
        <v>1296</v>
      </c>
      <c r="M269" s="87">
        <v>43746</v>
      </c>
      <c r="N269" t="s">
        <v>1164</v>
      </c>
      <c r="O269" t="s">
        <v>1165</v>
      </c>
      <c r="P269" s="61">
        <v>-2158.1999999999998</v>
      </c>
      <c r="Q269" t="s">
        <v>1165</v>
      </c>
      <c r="R269" s="61">
        <v>0</v>
      </c>
      <c r="S269" s="61">
        <v>-2158.1999999999998</v>
      </c>
    </row>
    <row r="270" spans="1:19" x14ac:dyDescent="0.2">
      <c r="A270" t="s">
        <v>650</v>
      </c>
      <c r="B270" t="s">
        <v>842</v>
      </c>
      <c r="C270" t="s">
        <v>1273</v>
      </c>
      <c r="D270" t="s">
        <v>239</v>
      </c>
      <c r="E270" t="s">
        <v>1160</v>
      </c>
      <c r="F270" t="s">
        <v>118</v>
      </c>
      <c r="G270" s="87">
        <v>43756</v>
      </c>
      <c r="H270" t="s">
        <v>1168</v>
      </c>
      <c r="I270" t="s">
        <v>1210</v>
      </c>
      <c r="J270" t="s">
        <v>1225</v>
      </c>
      <c r="K270">
        <v>1076</v>
      </c>
      <c r="L270" t="s">
        <v>1249</v>
      </c>
      <c r="M270" s="87">
        <v>43755</v>
      </c>
      <c r="N270" t="s">
        <v>1172</v>
      </c>
      <c r="O270" t="s">
        <v>1165</v>
      </c>
      <c r="P270" s="61">
        <v>5054.5</v>
      </c>
      <c r="Q270" t="s">
        <v>1165</v>
      </c>
      <c r="R270" s="61">
        <v>5054.5</v>
      </c>
      <c r="S270" s="61">
        <v>0</v>
      </c>
    </row>
    <row r="271" spans="1:19" x14ac:dyDescent="0.2">
      <c r="A271" t="s">
        <v>650</v>
      </c>
      <c r="B271" t="s">
        <v>842</v>
      </c>
      <c r="C271" t="s">
        <v>1273</v>
      </c>
      <c r="D271" t="s">
        <v>239</v>
      </c>
      <c r="E271" t="s">
        <v>1160</v>
      </c>
      <c r="F271" t="s">
        <v>118</v>
      </c>
      <c r="G271" s="87">
        <v>43756</v>
      </c>
      <c r="H271" t="s">
        <v>1274</v>
      </c>
      <c r="I271" t="s">
        <v>1283</v>
      </c>
      <c r="K271">
        <v>1079</v>
      </c>
      <c r="L271" t="s">
        <v>1297</v>
      </c>
      <c r="M271" s="87">
        <v>43769</v>
      </c>
      <c r="N271" t="s">
        <v>1172</v>
      </c>
      <c r="O271" t="s">
        <v>1165</v>
      </c>
      <c r="P271" s="61">
        <v>-5054.5</v>
      </c>
      <c r="Q271" t="s">
        <v>1165</v>
      </c>
      <c r="R271" s="61">
        <v>0</v>
      </c>
      <c r="S271" s="61">
        <v>-5054.5</v>
      </c>
    </row>
    <row r="272" spans="1:19" x14ac:dyDescent="0.2">
      <c r="A272" t="s">
        <v>650</v>
      </c>
      <c r="B272" t="s">
        <v>842</v>
      </c>
      <c r="C272" t="s">
        <v>1273</v>
      </c>
      <c r="D272" t="s">
        <v>239</v>
      </c>
      <c r="E272" t="s">
        <v>1160</v>
      </c>
      <c r="F272" t="s">
        <v>118</v>
      </c>
      <c r="G272" s="87">
        <v>43760</v>
      </c>
      <c r="H272" t="s">
        <v>1168</v>
      </c>
      <c r="I272" t="s">
        <v>1210</v>
      </c>
      <c r="J272" t="s">
        <v>1250</v>
      </c>
      <c r="K272">
        <v>1077</v>
      </c>
      <c r="L272" t="s">
        <v>1251</v>
      </c>
      <c r="M272" s="87">
        <v>43769</v>
      </c>
      <c r="N272" t="s">
        <v>1172</v>
      </c>
      <c r="O272" t="s">
        <v>1165</v>
      </c>
      <c r="P272" s="61">
        <v>43257.16</v>
      </c>
      <c r="Q272" t="s">
        <v>1165</v>
      </c>
      <c r="R272" s="61">
        <v>43257.16</v>
      </c>
      <c r="S272" s="61">
        <v>0</v>
      </c>
    </row>
    <row r="273" spans="1:19" x14ac:dyDescent="0.2">
      <c r="A273" t="s">
        <v>650</v>
      </c>
      <c r="B273" t="s">
        <v>842</v>
      </c>
      <c r="C273" t="s">
        <v>1273</v>
      </c>
      <c r="D273" t="s">
        <v>239</v>
      </c>
      <c r="E273" t="s">
        <v>1160</v>
      </c>
      <c r="F273" t="s">
        <v>118</v>
      </c>
      <c r="G273" s="87">
        <v>43760</v>
      </c>
      <c r="H273" t="s">
        <v>1274</v>
      </c>
      <c r="I273" t="s">
        <v>1298</v>
      </c>
      <c r="K273">
        <v>1079</v>
      </c>
      <c r="L273" t="s">
        <v>1299</v>
      </c>
      <c r="M273" s="87">
        <v>43769</v>
      </c>
      <c r="N273" t="s">
        <v>1172</v>
      </c>
      <c r="O273" t="s">
        <v>1165</v>
      </c>
      <c r="P273" s="61">
        <v>-43257.16</v>
      </c>
      <c r="Q273" t="s">
        <v>1165</v>
      </c>
      <c r="R273" s="61">
        <v>0</v>
      </c>
      <c r="S273" s="61">
        <v>-43257.16</v>
      </c>
    </row>
    <row r="274" spans="1:19" x14ac:dyDescent="0.2">
      <c r="A274" t="s">
        <v>650</v>
      </c>
      <c r="B274" t="s">
        <v>842</v>
      </c>
      <c r="C274" t="s">
        <v>1273</v>
      </c>
      <c r="D274" t="s">
        <v>239</v>
      </c>
      <c r="E274" t="s">
        <v>1160</v>
      </c>
      <c r="F274" t="s">
        <v>120</v>
      </c>
      <c r="G274" s="87">
        <v>43811</v>
      </c>
      <c r="H274" t="s">
        <v>1168</v>
      </c>
      <c r="I274" t="s">
        <v>1210</v>
      </c>
      <c r="J274" t="s">
        <v>1252</v>
      </c>
      <c r="K274">
        <v>1084</v>
      </c>
      <c r="L274" t="s">
        <v>1253</v>
      </c>
      <c r="M274" s="87">
        <v>43810</v>
      </c>
      <c r="N274" t="s">
        <v>1172</v>
      </c>
      <c r="O274" t="s">
        <v>1165</v>
      </c>
      <c r="P274" s="61">
        <v>6729</v>
      </c>
      <c r="Q274" t="s">
        <v>1165</v>
      </c>
      <c r="R274" s="61">
        <v>6729</v>
      </c>
      <c r="S274" s="61">
        <v>0</v>
      </c>
    </row>
    <row r="275" spans="1:19" x14ac:dyDescent="0.2">
      <c r="A275" t="s">
        <v>650</v>
      </c>
      <c r="B275" t="s">
        <v>842</v>
      </c>
      <c r="C275" t="s">
        <v>1273</v>
      </c>
      <c r="D275" t="s">
        <v>239</v>
      </c>
      <c r="E275" t="s">
        <v>1160</v>
      </c>
      <c r="F275" t="s">
        <v>120</v>
      </c>
      <c r="G275" s="87">
        <v>43811</v>
      </c>
      <c r="H275" t="s">
        <v>1274</v>
      </c>
      <c r="I275" t="s">
        <v>1300</v>
      </c>
      <c r="K275">
        <v>1089</v>
      </c>
      <c r="L275" t="s">
        <v>1301</v>
      </c>
      <c r="M275" s="87">
        <v>43836</v>
      </c>
      <c r="N275" t="s">
        <v>1172</v>
      </c>
      <c r="O275" t="s">
        <v>1165</v>
      </c>
      <c r="P275" s="61">
        <v>-6729</v>
      </c>
      <c r="Q275" t="s">
        <v>1165</v>
      </c>
      <c r="R275" s="61">
        <v>0</v>
      </c>
      <c r="S275" s="61">
        <v>-6729</v>
      </c>
    </row>
    <row r="276" spans="1:19" x14ac:dyDescent="0.2">
      <c r="A276" t="s">
        <v>650</v>
      </c>
      <c r="B276" t="s">
        <v>842</v>
      </c>
      <c r="C276" t="s">
        <v>1273</v>
      </c>
      <c r="D276" t="s">
        <v>239</v>
      </c>
      <c r="E276" t="s">
        <v>1160</v>
      </c>
      <c r="F276" t="s">
        <v>120</v>
      </c>
      <c r="G276" s="87">
        <v>43815</v>
      </c>
      <c r="H276" t="s">
        <v>1168</v>
      </c>
      <c r="I276" t="s">
        <v>1210</v>
      </c>
      <c r="J276" t="s">
        <v>1258</v>
      </c>
      <c r="K276">
        <v>1085</v>
      </c>
      <c r="L276" t="s">
        <v>1259</v>
      </c>
      <c r="M276" s="87">
        <v>43814</v>
      </c>
      <c r="N276" t="s">
        <v>1172</v>
      </c>
      <c r="O276" t="s">
        <v>1165</v>
      </c>
      <c r="P276" s="61">
        <v>11431.36</v>
      </c>
      <c r="Q276" t="s">
        <v>1165</v>
      </c>
      <c r="R276" s="61">
        <v>11431.36</v>
      </c>
      <c r="S276" s="61">
        <v>0</v>
      </c>
    </row>
    <row r="277" spans="1:19" x14ac:dyDescent="0.2">
      <c r="A277" t="s">
        <v>650</v>
      </c>
      <c r="B277" t="s">
        <v>842</v>
      </c>
      <c r="C277" t="s">
        <v>1273</v>
      </c>
      <c r="D277" t="s">
        <v>239</v>
      </c>
      <c r="E277" t="s">
        <v>1160</v>
      </c>
      <c r="F277" t="s">
        <v>120</v>
      </c>
      <c r="G277" s="87">
        <v>43815</v>
      </c>
      <c r="H277" t="s">
        <v>1274</v>
      </c>
      <c r="I277" t="s">
        <v>1302</v>
      </c>
      <c r="K277">
        <v>1089</v>
      </c>
      <c r="L277" t="s">
        <v>1303</v>
      </c>
      <c r="M277" s="87">
        <v>43836</v>
      </c>
      <c r="N277" t="s">
        <v>1172</v>
      </c>
      <c r="O277" t="s">
        <v>1165</v>
      </c>
      <c r="P277" s="61">
        <v>-11431.36</v>
      </c>
      <c r="Q277" t="s">
        <v>1165</v>
      </c>
      <c r="R277" s="61">
        <v>0</v>
      </c>
      <c r="S277" s="61">
        <v>-11431.36</v>
      </c>
    </row>
    <row r="278" spans="1:19" x14ac:dyDescent="0.2">
      <c r="A278" t="s">
        <v>650</v>
      </c>
      <c r="B278" t="s">
        <v>842</v>
      </c>
      <c r="C278" t="s">
        <v>1273</v>
      </c>
      <c r="D278" t="s">
        <v>239</v>
      </c>
      <c r="E278" t="s">
        <v>1160</v>
      </c>
      <c r="F278" t="s">
        <v>123</v>
      </c>
      <c r="G278" s="87">
        <v>43915</v>
      </c>
      <c r="H278" t="s">
        <v>1168</v>
      </c>
      <c r="I278" t="s">
        <v>1210</v>
      </c>
      <c r="J278" t="s">
        <v>1219</v>
      </c>
      <c r="K278">
        <v>1096</v>
      </c>
      <c r="L278" t="s">
        <v>1265</v>
      </c>
      <c r="M278" s="87">
        <v>43922</v>
      </c>
      <c r="N278" t="s">
        <v>1172</v>
      </c>
      <c r="O278" t="s">
        <v>1165</v>
      </c>
      <c r="P278" s="61">
        <v>18612</v>
      </c>
      <c r="Q278" t="s">
        <v>1165</v>
      </c>
      <c r="R278" s="61">
        <v>18612</v>
      </c>
      <c r="S278" s="61">
        <v>0</v>
      </c>
    </row>
    <row r="279" spans="1:19" x14ac:dyDescent="0.2">
      <c r="A279" t="s">
        <v>650</v>
      </c>
      <c r="B279" t="s">
        <v>842</v>
      </c>
      <c r="C279" t="s">
        <v>1273</v>
      </c>
      <c r="D279" t="s">
        <v>239</v>
      </c>
      <c r="E279" t="s">
        <v>1160</v>
      </c>
      <c r="F279" t="s">
        <v>123</v>
      </c>
      <c r="G279" s="87">
        <v>43915</v>
      </c>
      <c r="H279" t="s">
        <v>1274</v>
      </c>
      <c r="I279" t="s">
        <v>1281</v>
      </c>
      <c r="K279">
        <v>1098</v>
      </c>
      <c r="L279" t="s">
        <v>1304</v>
      </c>
      <c r="M279" s="87">
        <v>43922</v>
      </c>
      <c r="N279" t="s">
        <v>1172</v>
      </c>
      <c r="O279" t="s">
        <v>1165</v>
      </c>
      <c r="P279" s="61">
        <v>-18612</v>
      </c>
      <c r="Q279" t="s">
        <v>1165</v>
      </c>
      <c r="R279" s="61">
        <v>0</v>
      </c>
      <c r="S279" s="61">
        <v>-18612</v>
      </c>
    </row>
    <row r="280" spans="1:19" x14ac:dyDescent="0.2">
      <c r="A280" t="s">
        <v>650</v>
      </c>
      <c r="B280" t="s">
        <v>842</v>
      </c>
      <c r="C280" t="s">
        <v>1273</v>
      </c>
      <c r="D280" t="s">
        <v>239</v>
      </c>
      <c r="E280" t="s">
        <v>1160</v>
      </c>
      <c r="F280" t="s">
        <v>123</v>
      </c>
      <c r="G280" s="87">
        <v>43920</v>
      </c>
      <c r="H280" t="s">
        <v>1168</v>
      </c>
      <c r="I280" t="s">
        <v>1266</v>
      </c>
      <c r="J280" t="s">
        <v>1267</v>
      </c>
      <c r="K280">
        <v>1097</v>
      </c>
      <c r="L280" t="s">
        <v>1268</v>
      </c>
      <c r="M280" s="87">
        <v>43922</v>
      </c>
      <c r="N280" t="s">
        <v>1172</v>
      </c>
      <c r="O280" t="s">
        <v>1165</v>
      </c>
      <c r="P280" s="61">
        <v>267</v>
      </c>
      <c r="Q280" t="s">
        <v>1165</v>
      </c>
      <c r="R280" s="61">
        <v>267</v>
      </c>
      <c r="S280" s="61">
        <v>0</v>
      </c>
    </row>
    <row r="281" spans="1:19" x14ac:dyDescent="0.2">
      <c r="A281" t="s">
        <v>650</v>
      </c>
      <c r="B281" t="s">
        <v>842</v>
      </c>
      <c r="C281" t="s">
        <v>1273</v>
      </c>
      <c r="D281" t="s">
        <v>239</v>
      </c>
      <c r="E281" t="s">
        <v>1160</v>
      </c>
      <c r="F281" t="s">
        <v>123</v>
      </c>
      <c r="G281" s="87">
        <v>43920</v>
      </c>
      <c r="H281" t="s">
        <v>1274</v>
      </c>
      <c r="I281" t="s">
        <v>1305</v>
      </c>
      <c r="J281" t="s">
        <v>1306</v>
      </c>
      <c r="K281">
        <v>1098</v>
      </c>
      <c r="L281" t="s">
        <v>1307</v>
      </c>
      <c r="M281" s="87">
        <v>43922</v>
      </c>
      <c r="N281" t="s">
        <v>1172</v>
      </c>
      <c r="O281" t="s">
        <v>1165</v>
      </c>
      <c r="P281" s="61">
        <v>-267</v>
      </c>
      <c r="Q281" t="s">
        <v>1165</v>
      </c>
      <c r="R281" s="61">
        <v>0</v>
      </c>
      <c r="S281" s="61">
        <v>-267</v>
      </c>
    </row>
    <row r="282" spans="1:19" x14ac:dyDescent="0.2">
      <c r="A282" t="s">
        <v>650</v>
      </c>
      <c r="B282" t="s">
        <v>842</v>
      </c>
      <c r="C282" t="s">
        <v>1273</v>
      </c>
      <c r="D282" t="s">
        <v>239</v>
      </c>
      <c r="E282" t="s">
        <v>1160</v>
      </c>
      <c r="F282" t="s">
        <v>124</v>
      </c>
      <c r="G282" s="87">
        <v>43930</v>
      </c>
      <c r="H282" t="s">
        <v>1168</v>
      </c>
      <c r="I282" t="s">
        <v>1210</v>
      </c>
      <c r="J282" t="s">
        <v>1221</v>
      </c>
      <c r="K282">
        <v>1100</v>
      </c>
      <c r="L282" t="s">
        <v>1269</v>
      </c>
      <c r="M282" s="87">
        <v>43930</v>
      </c>
      <c r="N282" t="s">
        <v>1172</v>
      </c>
      <c r="O282" t="s">
        <v>1165</v>
      </c>
      <c r="P282" s="61">
        <v>44436</v>
      </c>
      <c r="Q282" t="s">
        <v>1165</v>
      </c>
      <c r="R282" s="61">
        <v>44436</v>
      </c>
      <c r="S282" s="61">
        <v>0</v>
      </c>
    </row>
    <row r="283" spans="1:19" x14ac:dyDescent="0.2">
      <c r="A283" t="s">
        <v>650</v>
      </c>
      <c r="B283" t="s">
        <v>842</v>
      </c>
      <c r="C283" t="s">
        <v>1273</v>
      </c>
      <c r="D283" t="s">
        <v>239</v>
      </c>
      <c r="E283" t="s">
        <v>1160</v>
      </c>
      <c r="F283" t="s">
        <v>124</v>
      </c>
      <c r="G283" s="87">
        <v>43930</v>
      </c>
      <c r="H283" t="s">
        <v>1274</v>
      </c>
      <c r="I283" t="s">
        <v>1282</v>
      </c>
      <c r="K283">
        <v>1101</v>
      </c>
      <c r="L283" t="s">
        <v>1308</v>
      </c>
      <c r="M283" s="87">
        <v>43935</v>
      </c>
      <c r="N283" t="s">
        <v>1164</v>
      </c>
      <c r="O283" t="s">
        <v>1165</v>
      </c>
      <c r="P283" s="61">
        <v>-44436</v>
      </c>
      <c r="Q283" t="s">
        <v>1165</v>
      </c>
      <c r="R283" s="61">
        <v>0</v>
      </c>
      <c r="S283" s="61">
        <v>-44436</v>
      </c>
    </row>
    <row r="284" spans="1:19" x14ac:dyDescent="0.2">
      <c r="A284" t="s">
        <v>650</v>
      </c>
      <c r="B284" t="s">
        <v>842</v>
      </c>
      <c r="C284" t="s">
        <v>1273</v>
      </c>
      <c r="D284" t="s">
        <v>239</v>
      </c>
      <c r="E284" t="s">
        <v>1160</v>
      </c>
      <c r="F284" t="s">
        <v>125</v>
      </c>
      <c r="G284" s="87">
        <v>43978</v>
      </c>
      <c r="H284" t="s">
        <v>1168</v>
      </c>
      <c r="I284" t="s">
        <v>1210</v>
      </c>
      <c r="J284" t="s">
        <v>1221</v>
      </c>
      <c r="K284">
        <v>1107</v>
      </c>
      <c r="L284" t="s">
        <v>1272</v>
      </c>
      <c r="M284" s="87">
        <v>43983</v>
      </c>
      <c r="N284" t="s">
        <v>1172</v>
      </c>
      <c r="O284" t="s">
        <v>1165</v>
      </c>
      <c r="P284" s="61">
        <v>900</v>
      </c>
      <c r="Q284" t="s">
        <v>1165</v>
      </c>
      <c r="R284" s="61">
        <v>900</v>
      </c>
      <c r="S284" s="61">
        <v>0</v>
      </c>
    </row>
    <row r="285" spans="1:19" x14ac:dyDescent="0.2">
      <c r="A285" t="s">
        <v>650</v>
      </c>
      <c r="B285" t="s">
        <v>842</v>
      </c>
      <c r="C285" t="s">
        <v>1273</v>
      </c>
      <c r="D285" t="s">
        <v>239</v>
      </c>
      <c r="E285" t="s">
        <v>1160</v>
      </c>
      <c r="F285" t="s">
        <v>125</v>
      </c>
      <c r="G285" s="87">
        <v>43978</v>
      </c>
      <c r="H285" t="s">
        <v>1274</v>
      </c>
      <c r="I285" t="s">
        <v>1282</v>
      </c>
      <c r="K285">
        <v>1108</v>
      </c>
      <c r="L285" t="s">
        <v>1309</v>
      </c>
      <c r="M285" s="87">
        <v>43983</v>
      </c>
      <c r="N285" t="s">
        <v>1172</v>
      </c>
      <c r="O285" t="s">
        <v>1165</v>
      </c>
      <c r="P285" s="61">
        <v>-900</v>
      </c>
      <c r="Q285" t="s">
        <v>1165</v>
      </c>
      <c r="R285" s="61">
        <v>0</v>
      </c>
      <c r="S285" s="61">
        <v>-900</v>
      </c>
    </row>
    <row r="286" spans="1:19" x14ac:dyDescent="0.2">
      <c r="A286" t="s">
        <v>556</v>
      </c>
      <c r="B286" t="s">
        <v>854</v>
      </c>
      <c r="C286" t="s">
        <v>1310</v>
      </c>
      <c r="D286" t="s">
        <v>239</v>
      </c>
      <c r="E286" t="s">
        <v>1160</v>
      </c>
      <c r="F286" t="s">
        <v>120</v>
      </c>
      <c r="G286" s="87">
        <v>43808</v>
      </c>
      <c r="H286" t="s">
        <v>1174</v>
      </c>
      <c r="I286" t="s">
        <v>1311</v>
      </c>
      <c r="J286" t="s">
        <v>1312</v>
      </c>
      <c r="K286">
        <v>1089</v>
      </c>
      <c r="L286" t="s">
        <v>1313</v>
      </c>
      <c r="M286" s="87">
        <v>43836</v>
      </c>
      <c r="N286" t="s">
        <v>1172</v>
      </c>
      <c r="O286" t="s">
        <v>1165</v>
      </c>
      <c r="P286" s="61">
        <v>5227.2700000000004</v>
      </c>
      <c r="Q286" t="s">
        <v>1165</v>
      </c>
      <c r="R286" s="61">
        <v>5227.2700000000004</v>
      </c>
      <c r="S286" s="61">
        <v>0</v>
      </c>
    </row>
    <row r="287" spans="1:19" x14ac:dyDescent="0.2">
      <c r="A287" t="s">
        <v>556</v>
      </c>
      <c r="B287" t="s">
        <v>854</v>
      </c>
      <c r="C287" t="s">
        <v>1310</v>
      </c>
      <c r="D287" t="s">
        <v>239</v>
      </c>
      <c r="E287" t="s">
        <v>1160</v>
      </c>
      <c r="F287" t="s">
        <v>120</v>
      </c>
      <c r="G287" s="87">
        <v>43808</v>
      </c>
      <c r="H287" t="s">
        <v>1174</v>
      </c>
      <c r="I287" t="s">
        <v>1314</v>
      </c>
      <c r="J287" t="s">
        <v>1315</v>
      </c>
      <c r="K287">
        <v>1089</v>
      </c>
      <c r="L287" t="s">
        <v>1313</v>
      </c>
      <c r="M287" s="87">
        <v>43836</v>
      </c>
      <c r="N287" t="s">
        <v>1172</v>
      </c>
      <c r="O287" t="s">
        <v>1165</v>
      </c>
      <c r="P287" s="61">
        <v>890</v>
      </c>
      <c r="Q287" t="s">
        <v>1165</v>
      </c>
      <c r="R287" s="61">
        <v>890</v>
      </c>
      <c r="S287" s="61">
        <v>0</v>
      </c>
    </row>
    <row r="288" spans="1:19" x14ac:dyDescent="0.2">
      <c r="A288" t="s">
        <v>556</v>
      </c>
      <c r="B288" t="s">
        <v>854</v>
      </c>
      <c r="C288" t="s">
        <v>1310</v>
      </c>
      <c r="D288" t="s">
        <v>239</v>
      </c>
      <c r="E288" t="s">
        <v>1160</v>
      </c>
      <c r="F288" t="s">
        <v>120</v>
      </c>
      <c r="G288" s="87">
        <v>43830</v>
      </c>
      <c r="H288" t="s">
        <v>1166</v>
      </c>
      <c r="I288" t="s">
        <v>1316</v>
      </c>
      <c r="J288" t="s">
        <v>1316</v>
      </c>
      <c r="K288">
        <v>1090</v>
      </c>
      <c r="L288" t="s">
        <v>1317</v>
      </c>
      <c r="M288" s="87">
        <v>43840</v>
      </c>
      <c r="N288" t="s">
        <v>1164</v>
      </c>
      <c r="O288" t="s">
        <v>1165</v>
      </c>
      <c r="P288" s="61">
        <v>-890</v>
      </c>
      <c r="Q288" t="s">
        <v>1165</v>
      </c>
      <c r="R288" s="61">
        <v>0</v>
      </c>
      <c r="S288" s="61">
        <v>-890</v>
      </c>
    </row>
    <row r="289" spans="1:19" x14ac:dyDescent="0.2">
      <c r="A289" t="s">
        <v>556</v>
      </c>
      <c r="B289" t="s">
        <v>854</v>
      </c>
      <c r="C289" t="s">
        <v>1310</v>
      </c>
      <c r="D289" t="s">
        <v>239</v>
      </c>
      <c r="E289" t="s">
        <v>1160</v>
      </c>
      <c r="F289" t="s">
        <v>120</v>
      </c>
      <c r="G289" s="87">
        <v>43830</v>
      </c>
      <c r="H289" t="s">
        <v>1166</v>
      </c>
      <c r="I289" t="s">
        <v>1316</v>
      </c>
      <c r="J289" t="s">
        <v>1316</v>
      </c>
      <c r="K289">
        <v>1090</v>
      </c>
      <c r="L289" t="s">
        <v>1317</v>
      </c>
      <c r="M289" s="87">
        <v>43840</v>
      </c>
      <c r="N289" t="s">
        <v>1164</v>
      </c>
      <c r="O289" t="s">
        <v>1165</v>
      </c>
      <c r="P289" s="61">
        <v>-5227.2700000000004</v>
      </c>
      <c r="Q289" t="s">
        <v>1165</v>
      </c>
      <c r="R289" s="61">
        <v>0</v>
      </c>
      <c r="S289" s="61">
        <v>-5227.2700000000004</v>
      </c>
    </row>
    <row r="290" spans="1:19" x14ac:dyDescent="0.2">
      <c r="A290" t="s">
        <v>610</v>
      </c>
      <c r="B290" t="s">
        <v>855</v>
      </c>
      <c r="C290" t="s">
        <v>1090</v>
      </c>
      <c r="D290" t="s">
        <v>239</v>
      </c>
      <c r="E290" t="s">
        <v>1160</v>
      </c>
      <c r="F290" t="s">
        <v>123</v>
      </c>
      <c r="G290" s="87">
        <v>43915</v>
      </c>
      <c r="H290" t="s">
        <v>1174</v>
      </c>
      <c r="I290" t="s">
        <v>1318</v>
      </c>
      <c r="J290" t="s">
        <v>1319</v>
      </c>
      <c r="K290">
        <v>1098</v>
      </c>
      <c r="L290" t="s">
        <v>1320</v>
      </c>
      <c r="M290" s="87">
        <v>43922</v>
      </c>
      <c r="N290" t="s">
        <v>1172</v>
      </c>
      <c r="O290" t="s">
        <v>1165</v>
      </c>
      <c r="P290" s="61">
        <v>16920</v>
      </c>
      <c r="Q290" t="s">
        <v>1165</v>
      </c>
      <c r="R290" s="61">
        <v>16920</v>
      </c>
      <c r="S290" s="61">
        <v>0</v>
      </c>
    </row>
    <row r="291" spans="1:19" x14ac:dyDescent="0.2">
      <c r="A291" t="s">
        <v>610</v>
      </c>
      <c r="B291" t="s">
        <v>855</v>
      </c>
      <c r="C291" t="s">
        <v>1090</v>
      </c>
      <c r="D291" t="s">
        <v>239</v>
      </c>
      <c r="E291" t="s">
        <v>1160</v>
      </c>
      <c r="F291" t="s">
        <v>123</v>
      </c>
      <c r="G291" s="87">
        <v>43921</v>
      </c>
      <c r="H291" t="s">
        <v>1174</v>
      </c>
      <c r="I291" t="s">
        <v>1321</v>
      </c>
      <c r="J291" t="s">
        <v>1322</v>
      </c>
      <c r="K291">
        <v>1101</v>
      </c>
      <c r="L291" t="s">
        <v>1323</v>
      </c>
      <c r="M291" s="87">
        <v>43935</v>
      </c>
      <c r="N291" t="s">
        <v>1164</v>
      </c>
      <c r="O291" t="s">
        <v>1165</v>
      </c>
      <c r="P291" s="61">
        <v>8469.09</v>
      </c>
      <c r="Q291" t="s">
        <v>1165</v>
      </c>
      <c r="R291" s="61">
        <v>8469.09</v>
      </c>
      <c r="S291" s="61">
        <v>0</v>
      </c>
    </row>
    <row r="292" spans="1:19" x14ac:dyDescent="0.2">
      <c r="A292" t="s">
        <v>610</v>
      </c>
      <c r="B292" t="s">
        <v>855</v>
      </c>
      <c r="C292" t="s">
        <v>1090</v>
      </c>
      <c r="D292" t="s">
        <v>239</v>
      </c>
      <c r="E292" t="s">
        <v>1160</v>
      </c>
      <c r="F292" t="s">
        <v>125</v>
      </c>
      <c r="G292" s="87">
        <v>43972</v>
      </c>
      <c r="H292" t="s">
        <v>1174</v>
      </c>
      <c r="I292" t="s">
        <v>1324</v>
      </c>
      <c r="J292" t="s">
        <v>1325</v>
      </c>
      <c r="K292">
        <v>1108</v>
      </c>
      <c r="L292" t="s">
        <v>1326</v>
      </c>
      <c r="M292" s="87">
        <v>43983</v>
      </c>
      <c r="N292" t="s">
        <v>1172</v>
      </c>
      <c r="O292" t="s">
        <v>1165</v>
      </c>
      <c r="P292" s="61">
        <v>818.18</v>
      </c>
      <c r="Q292" t="s">
        <v>1165</v>
      </c>
      <c r="R292" s="61">
        <v>818.18</v>
      </c>
      <c r="S292" s="61">
        <v>0</v>
      </c>
    </row>
    <row r="293" spans="1:19" x14ac:dyDescent="0.2">
      <c r="A293" t="s">
        <v>611</v>
      </c>
      <c r="B293" t="s">
        <v>856</v>
      </c>
      <c r="C293" t="s">
        <v>1093</v>
      </c>
      <c r="D293" t="s">
        <v>239</v>
      </c>
      <c r="E293" t="s">
        <v>1160</v>
      </c>
      <c r="F293" t="s">
        <v>115</v>
      </c>
      <c r="G293" s="87">
        <v>43670</v>
      </c>
      <c r="H293" t="s">
        <v>1174</v>
      </c>
      <c r="I293" t="s">
        <v>1327</v>
      </c>
      <c r="J293" t="s">
        <v>1328</v>
      </c>
      <c r="K293">
        <v>1048</v>
      </c>
      <c r="L293" t="s">
        <v>1329</v>
      </c>
      <c r="M293" s="87">
        <v>43675</v>
      </c>
      <c r="N293" t="s">
        <v>1280</v>
      </c>
      <c r="O293" t="s">
        <v>1165</v>
      </c>
      <c r="P293" s="61">
        <v>15252.4</v>
      </c>
      <c r="Q293" t="s">
        <v>1165</v>
      </c>
      <c r="R293" s="61">
        <v>15252.4</v>
      </c>
      <c r="S293" s="61">
        <v>0</v>
      </c>
    </row>
    <row r="294" spans="1:19" x14ac:dyDescent="0.2">
      <c r="A294" t="s">
        <v>611</v>
      </c>
      <c r="B294" t="s">
        <v>856</v>
      </c>
      <c r="C294" t="s">
        <v>1093</v>
      </c>
      <c r="D294" t="s">
        <v>239</v>
      </c>
      <c r="E294" t="s">
        <v>1160</v>
      </c>
      <c r="F294" t="s">
        <v>115</v>
      </c>
      <c r="G294" s="87">
        <v>43670</v>
      </c>
      <c r="H294" t="s">
        <v>1174</v>
      </c>
      <c r="I294" t="s">
        <v>1330</v>
      </c>
      <c r="J294" t="s">
        <v>1331</v>
      </c>
      <c r="K294">
        <v>1048</v>
      </c>
      <c r="L294" t="s">
        <v>1329</v>
      </c>
      <c r="M294" s="87">
        <v>43675</v>
      </c>
      <c r="N294" t="s">
        <v>1280</v>
      </c>
      <c r="O294" t="s">
        <v>1165</v>
      </c>
      <c r="P294" s="61">
        <v>2962</v>
      </c>
      <c r="Q294" t="s">
        <v>1165</v>
      </c>
      <c r="R294" s="61">
        <v>2962</v>
      </c>
      <c r="S294" s="61">
        <v>0</v>
      </c>
    </row>
    <row r="295" spans="1:19" x14ac:dyDescent="0.2">
      <c r="A295" t="s">
        <v>611</v>
      </c>
      <c r="B295" t="s">
        <v>856</v>
      </c>
      <c r="C295" t="s">
        <v>1093</v>
      </c>
      <c r="D295" t="s">
        <v>239</v>
      </c>
      <c r="E295" t="s">
        <v>1160</v>
      </c>
      <c r="F295" t="s">
        <v>115</v>
      </c>
      <c r="G295" s="87">
        <v>43670</v>
      </c>
      <c r="H295" t="s">
        <v>1174</v>
      </c>
      <c r="I295" t="s">
        <v>1332</v>
      </c>
      <c r="J295" t="s">
        <v>1333</v>
      </c>
      <c r="K295">
        <v>1048</v>
      </c>
      <c r="L295" t="s">
        <v>1329</v>
      </c>
      <c r="M295" s="87">
        <v>43675</v>
      </c>
      <c r="N295" t="s">
        <v>1280</v>
      </c>
      <c r="O295" t="s">
        <v>1165</v>
      </c>
      <c r="P295" s="61">
        <v>2365</v>
      </c>
      <c r="Q295" t="s">
        <v>1165</v>
      </c>
      <c r="R295" s="61">
        <v>2365</v>
      </c>
      <c r="S295" s="61">
        <v>0</v>
      </c>
    </row>
    <row r="296" spans="1:19" x14ac:dyDescent="0.2">
      <c r="A296" t="s">
        <v>611</v>
      </c>
      <c r="B296" t="s">
        <v>856</v>
      </c>
      <c r="C296" t="s">
        <v>1093</v>
      </c>
      <c r="D296" t="s">
        <v>239</v>
      </c>
      <c r="E296" t="s">
        <v>1160</v>
      </c>
      <c r="F296" t="s">
        <v>115</v>
      </c>
      <c r="G296" s="87">
        <v>43670</v>
      </c>
      <c r="H296" t="s">
        <v>1174</v>
      </c>
      <c r="I296" t="s">
        <v>1334</v>
      </c>
      <c r="J296" t="s">
        <v>1335</v>
      </c>
      <c r="K296">
        <v>1048</v>
      </c>
      <c r="L296" t="s">
        <v>1329</v>
      </c>
      <c r="M296" s="87">
        <v>43675</v>
      </c>
      <c r="N296" t="s">
        <v>1280</v>
      </c>
      <c r="O296" t="s">
        <v>1165</v>
      </c>
      <c r="P296" s="61">
        <v>25842.73</v>
      </c>
      <c r="Q296" t="s">
        <v>1165</v>
      </c>
      <c r="R296" s="61">
        <v>25842.73</v>
      </c>
      <c r="S296" s="61">
        <v>0</v>
      </c>
    </row>
    <row r="297" spans="1:19" x14ac:dyDescent="0.2">
      <c r="A297" t="s">
        <v>611</v>
      </c>
      <c r="B297" t="s">
        <v>856</v>
      </c>
      <c r="C297" t="s">
        <v>1093</v>
      </c>
      <c r="D297" t="s">
        <v>239</v>
      </c>
      <c r="E297" t="s">
        <v>1160</v>
      </c>
      <c r="F297" t="s">
        <v>115</v>
      </c>
      <c r="G297" s="87">
        <v>43670</v>
      </c>
      <c r="H297" t="s">
        <v>1336</v>
      </c>
      <c r="I297" t="s">
        <v>1337</v>
      </c>
      <c r="J297" t="s">
        <v>1338</v>
      </c>
      <c r="K297">
        <v>1048</v>
      </c>
      <c r="L297" t="s">
        <v>1329</v>
      </c>
      <c r="M297" s="87">
        <v>43675</v>
      </c>
      <c r="N297" t="s">
        <v>1280</v>
      </c>
      <c r="O297" t="s">
        <v>1165</v>
      </c>
      <c r="P297" s="61">
        <v>-931.74</v>
      </c>
      <c r="Q297" t="s">
        <v>1165</v>
      </c>
      <c r="R297" s="61">
        <v>0</v>
      </c>
      <c r="S297" s="61">
        <v>-931.74</v>
      </c>
    </row>
    <row r="298" spans="1:19" x14ac:dyDescent="0.2">
      <c r="A298" t="s">
        <v>611</v>
      </c>
      <c r="B298" t="s">
        <v>856</v>
      </c>
      <c r="C298" t="s">
        <v>1093</v>
      </c>
      <c r="D298" t="s">
        <v>239</v>
      </c>
      <c r="E298" t="s">
        <v>1160</v>
      </c>
      <c r="F298" t="s">
        <v>115</v>
      </c>
      <c r="G298" s="87">
        <v>43677</v>
      </c>
      <c r="H298" t="s">
        <v>1174</v>
      </c>
      <c r="I298" t="s">
        <v>1339</v>
      </c>
      <c r="J298" t="s">
        <v>1340</v>
      </c>
      <c r="K298">
        <v>1052</v>
      </c>
      <c r="L298" t="s">
        <v>1341</v>
      </c>
      <c r="M298" s="87">
        <v>43685</v>
      </c>
      <c r="N298" t="s">
        <v>1164</v>
      </c>
      <c r="O298" t="s">
        <v>1165</v>
      </c>
      <c r="P298" s="61">
        <v>8500</v>
      </c>
      <c r="Q298" t="s">
        <v>1165</v>
      </c>
      <c r="R298" s="61">
        <v>8500</v>
      </c>
      <c r="S298" s="61">
        <v>0</v>
      </c>
    </row>
    <row r="299" spans="1:19" x14ac:dyDescent="0.2">
      <c r="A299" t="s">
        <v>611</v>
      </c>
      <c r="B299" t="s">
        <v>856</v>
      </c>
      <c r="C299" t="s">
        <v>1093</v>
      </c>
      <c r="D299" t="s">
        <v>239</v>
      </c>
      <c r="E299" t="s">
        <v>1160</v>
      </c>
      <c r="F299" t="s">
        <v>115</v>
      </c>
      <c r="G299" s="87">
        <v>43677</v>
      </c>
      <c r="H299" t="s">
        <v>1174</v>
      </c>
      <c r="I299" t="s">
        <v>1342</v>
      </c>
      <c r="J299" t="s">
        <v>1343</v>
      </c>
      <c r="K299">
        <v>1052</v>
      </c>
      <c r="L299" t="s">
        <v>1341</v>
      </c>
      <c r="M299" s="87">
        <v>43685</v>
      </c>
      <c r="N299" t="s">
        <v>1164</v>
      </c>
      <c r="O299" t="s">
        <v>1165</v>
      </c>
      <c r="P299" s="61">
        <v>3000</v>
      </c>
      <c r="Q299" t="s">
        <v>1165</v>
      </c>
      <c r="R299" s="61">
        <v>3000</v>
      </c>
      <c r="S299" s="61">
        <v>0</v>
      </c>
    </row>
    <row r="300" spans="1:19" x14ac:dyDescent="0.2">
      <c r="A300" t="s">
        <v>611</v>
      </c>
      <c r="B300" t="s">
        <v>856</v>
      </c>
      <c r="C300" t="s">
        <v>1093</v>
      </c>
      <c r="D300" t="s">
        <v>239</v>
      </c>
      <c r="E300" t="s">
        <v>1160</v>
      </c>
      <c r="F300" t="s">
        <v>115</v>
      </c>
      <c r="G300" s="87">
        <v>43677</v>
      </c>
      <c r="H300" t="s">
        <v>1166</v>
      </c>
      <c r="I300" t="s">
        <v>1344</v>
      </c>
      <c r="J300" t="s">
        <v>1344</v>
      </c>
      <c r="K300">
        <v>1053</v>
      </c>
      <c r="L300" t="s">
        <v>1345</v>
      </c>
      <c r="M300" s="87">
        <v>43685</v>
      </c>
      <c r="N300" t="s">
        <v>1164</v>
      </c>
      <c r="O300" t="s">
        <v>1165</v>
      </c>
      <c r="P300" s="61">
        <v>-2365</v>
      </c>
      <c r="Q300" t="s">
        <v>1165</v>
      </c>
      <c r="R300" s="61">
        <v>0</v>
      </c>
      <c r="S300" s="61">
        <v>-2365</v>
      </c>
    </row>
    <row r="301" spans="1:19" x14ac:dyDescent="0.2">
      <c r="A301" t="s">
        <v>611</v>
      </c>
      <c r="B301" t="s">
        <v>856</v>
      </c>
      <c r="C301" t="s">
        <v>1093</v>
      </c>
      <c r="D301" t="s">
        <v>239</v>
      </c>
      <c r="E301" t="s">
        <v>1160</v>
      </c>
      <c r="F301" t="s">
        <v>115</v>
      </c>
      <c r="G301" s="87">
        <v>43677</v>
      </c>
      <c r="H301" t="s">
        <v>1174</v>
      </c>
      <c r="I301" t="s">
        <v>1346</v>
      </c>
      <c r="J301" t="s">
        <v>1347</v>
      </c>
      <c r="K301">
        <v>1052</v>
      </c>
      <c r="L301" t="s">
        <v>1348</v>
      </c>
      <c r="M301" s="87">
        <v>43685</v>
      </c>
      <c r="N301" t="s">
        <v>1164</v>
      </c>
      <c r="O301" t="s">
        <v>1165</v>
      </c>
      <c r="P301" s="61">
        <v>18575.7</v>
      </c>
      <c r="Q301" t="s">
        <v>1165</v>
      </c>
      <c r="R301" s="61">
        <v>18575.7</v>
      </c>
      <c r="S301" s="61">
        <v>0</v>
      </c>
    </row>
    <row r="302" spans="1:19" x14ac:dyDescent="0.2">
      <c r="A302" t="s">
        <v>611</v>
      </c>
      <c r="B302" t="s">
        <v>856</v>
      </c>
      <c r="C302" t="s">
        <v>1093</v>
      </c>
      <c r="D302" t="s">
        <v>239</v>
      </c>
      <c r="E302" t="s">
        <v>1160</v>
      </c>
      <c r="F302" t="s">
        <v>116</v>
      </c>
      <c r="G302" s="87">
        <v>43678</v>
      </c>
      <c r="H302" t="s">
        <v>1168</v>
      </c>
      <c r="I302" t="s">
        <v>1222</v>
      </c>
      <c r="J302" t="s">
        <v>1223</v>
      </c>
      <c r="K302">
        <v>1057</v>
      </c>
      <c r="L302" t="s">
        <v>1224</v>
      </c>
      <c r="M302" s="87">
        <v>43699</v>
      </c>
      <c r="N302" t="s">
        <v>1172</v>
      </c>
      <c r="O302" t="s">
        <v>1165</v>
      </c>
      <c r="P302" s="61">
        <v>-2365</v>
      </c>
      <c r="Q302" t="s">
        <v>1165</v>
      </c>
      <c r="R302" s="61">
        <v>0</v>
      </c>
      <c r="S302" s="61">
        <v>-2365</v>
      </c>
    </row>
    <row r="303" spans="1:19" x14ac:dyDescent="0.2">
      <c r="A303" t="s">
        <v>611</v>
      </c>
      <c r="B303" t="s">
        <v>856</v>
      </c>
      <c r="C303" t="s">
        <v>1093</v>
      </c>
      <c r="D303" t="s">
        <v>239</v>
      </c>
      <c r="E303" t="s">
        <v>1160</v>
      </c>
      <c r="F303" t="s">
        <v>116</v>
      </c>
      <c r="G303" s="87">
        <v>43684</v>
      </c>
      <c r="H303" t="s">
        <v>1174</v>
      </c>
      <c r="I303" t="s">
        <v>1349</v>
      </c>
      <c r="J303" t="s">
        <v>1350</v>
      </c>
      <c r="K303">
        <v>1052</v>
      </c>
      <c r="L303" t="s">
        <v>1348</v>
      </c>
      <c r="M303" s="87">
        <v>43685</v>
      </c>
      <c r="N303" t="s">
        <v>1164</v>
      </c>
      <c r="O303" t="s">
        <v>1165</v>
      </c>
      <c r="P303" s="61">
        <v>550</v>
      </c>
      <c r="Q303" t="s">
        <v>1165</v>
      </c>
      <c r="R303" s="61">
        <v>550</v>
      </c>
      <c r="S303" s="61">
        <v>0</v>
      </c>
    </row>
    <row r="304" spans="1:19" x14ac:dyDescent="0.2">
      <c r="A304" t="s">
        <v>611</v>
      </c>
      <c r="B304" t="s">
        <v>856</v>
      </c>
      <c r="C304" t="s">
        <v>1093</v>
      </c>
      <c r="D304" t="s">
        <v>239</v>
      </c>
      <c r="E304" t="s">
        <v>1160</v>
      </c>
      <c r="F304" t="s">
        <v>116</v>
      </c>
      <c r="G304" s="87">
        <v>43699</v>
      </c>
      <c r="H304" t="s">
        <v>1174</v>
      </c>
      <c r="I304" t="s">
        <v>1351</v>
      </c>
      <c r="J304" t="s">
        <v>1352</v>
      </c>
      <c r="K304">
        <v>1060</v>
      </c>
      <c r="L304" t="s">
        <v>1353</v>
      </c>
      <c r="M304" s="87">
        <v>43710</v>
      </c>
      <c r="N304" t="s">
        <v>1172</v>
      </c>
      <c r="O304" t="s">
        <v>1165</v>
      </c>
      <c r="P304" s="61">
        <v>2150</v>
      </c>
      <c r="Q304" t="s">
        <v>1165</v>
      </c>
      <c r="R304" s="61">
        <v>2150</v>
      </c>
      <c r="S304" s="61">
        <v>0</v>
      </c>
    </row>
    <row r="305" spans="1:19" x14ac:dyDescent="0.2">
      <c r="A305" t="s">
        <v>611</v>
      </c>
      <c r="B305" t="s">
        <v>856</v>
      </c>
      <c r="C305" t="s">
        <v>1093</v>
      </c>
      <c r="D305" t="s">
        <v>239</v>
      </c>
      <c r="E305" t="s">
        <v>1160</v>
      </c>
      <c r="F305" t="s">
        <v>116</v>
      </c>
      <c r="G305" s="87">
        <v>43699</v>
      </c>
      <c r="H305" t="s">
        <v>1336</v>
      </c>
      <c r="I305" t="s">
        <v>1354</v>
      </c>
      <c r="J305" t="s">
        <v>1355</v>
      </c>
      <c r="K305">
        <v>1060</v>
      </c>
      <c r="L305" t="s">
        <v>1356</v>
      </c>
      <c r="M305" s="87">
        <v>43710</v>
      </c>
      <c r="N305" t="s">
        <v>1172</v>
      </c>
      <c r="O305" t="s">
        <v>1165</v>
      </c>
      <c r="P305" s="61">
        <v>-2150</v>
      </c>
      <c r="Q305" t="s">
        <v>1165</v>
      </c>
      <c r="R305" s="61">
        <v>0</v>
      </c>
      <c r="S305" s="61">
        <v>-2150</v>
      </c>
    </row>
    <row r="306" spans="1:19" x14ac:dyDescent="0.2">
      <c r="A306" t="s">
        <v>611</v>
      </c>
      <c r="B306" t="s">
        <v>856</v>
      </c>
      <c r="C306" t="s">
        <v>1093</v>
      </c>
      <c r="D306" t="s">
        <v>239</v>
      </c>
      <c r="E306" t="s">
        <v>1160</v>
      </c>
      <c r="F306" t="s">
        <v>116</v>
      </c>
      <c r="G306" s="87">
        <v>43704</v>
      </c>
      <c r="H306" t="s">
        <v>1174</v>
      </c>
      <c r="I306" t="s">
        <v>1357</v>
      </c>
      <c r="J306" t="s">
        <v>1358</v>
      </c>
      <c r="K306">
        <v>1060</v>
      </c>
      <c r="L306" t="s">
        <v>1359</v>
      </c>
      <c r="M306" s="87">
        <v>43710</v>
      </c>
      <c r="N306" t="s">
        <v>1172</v>
      </c>
      <c r="O306" t="s">
        <v>1165</v>
      </c>
      <c r="P306" s="61">
        <v>5087</v>
      </c>
      <c r="Q306" t="s">
        <v>1165</v>
      </c>
      <c r="R306" s="61">
        <v>5087</v>
      </c>
      <c r="S306" s="61">
        <v>0</v>
      </c>
    </row>
    <row r="307" spans="1:19" x14ac:dyDescent="0.2">
      <c r="A307" t="s">
        <v>611</v>
      </c>
      <c r="B307" t="s">
        <v>856</v>
      </c>
      <c r="C307" t="s">
        <v>1093</v>
      </c>
      <c r="D307" t="s">
        <v>239</v>
      </c>
      <c r="E307" t="s">
        <v>1160</v>
      </c>
      <c r="F307" t="s">
        <v>116</v>
      </c>
      <c r="G307" s="87">
        <v>43704</v>
      </c>
      <c r="H307" t="s">
        <v>1174</v>
      </c>
      <c r="I307" t="s">
        <v>1360</v>
      </c>
      <c r="J307" t="s">
        <v>1361</v>
      </c>
      <c r="K307">
        <v>1060</v>
      </c>
      <c r="L307" t="s">
        <v>1359</v>
      </c>
      <c r="M307" s="87">
        <v>43710</v>
      </c>
      <c r="N307" t="s">
        <v>1172</v>
      </c>
      <c r="O307" t="s">
        <v>1165</v>
      </c>
      <c r="P307" s="61">
        <v>2430</v>
      </c>
      <c r="Q307" t="s">
        <v>1165</v>
      </c>
      <c r="R307" s="61">
        <v>2430</v>
      </c>
      <c r="S307" s="61">
        <v>0</v>
      </c>
    </row>
    <row r="308" spans="1:19" x14ac:dyDescent="0.2">
      <c r="A308" t="s">
        <v>611</v>
      </c>
      <c r="B308" t="s">
        <v>856</v>
      </c>
      <c r="C308" t="s">
        <v>1093</v>
      </c>
      <c r="D308" t="s">
        <v>239</v>
      </c>
      <c r="E308" t="s">
        <v>1160</v>
      </c>
      <c r="F308" t="s">
        <v>116</v>
      </c>
      <c r="G308" s="87">
        <v>43704</v>
      </c>
      <c r="H308" t="s">
        <v>1174</v>
      </c>
      <c r="I308" t="s">
        <v>1362</v>
      </c>
      <c r="J308" t="s">
        <v>1363</v>
      </c>
      <c r="K308">
        <v>1060</v>
      </c>
      <c r="L308" t="s">
        <v>1359</v>
      </c>
      <c r="M308" s="87">
        <v>43710</v>
      </c>
      <c r="N308" t="s">
        <v>1172</v>
      </c>
      <c r="O308" t="s">
        <v>1165</v>
      </c>
      <c r="P308" s="61">
        <v>5331.97</v>
      </c>
      <c r="Q308" t="s">
        <v>1165</v>
      </c>
      <c r="R308" s="61">
        <v>5331.97</v>
      </c>
      <c r="S308" s="61">
        <v>0</v>
      </c>
    </row>
    <row r="309" spans="1:19" x14ac:dyDescent="0.2">
      <c r="A309" t="s">
        <v>611</v>
      </c>
      <c r="B309" t="s">
        <v>856</v>
      </c>
      <c r="C309" t="s">
        <v>1093</v>
      </c>
      <c r="D309" t="s">
        <v>239</v>
      </c>
      <c r="E309" t="s">
        <v>1160</v>
      </c>
      <c r="F309" t="s">
        <v>116</v>
      </c>
      <c r="G309" s="87">
        <v>43704</v>
      </c>
      <c r="H309" t="s">
        <v>1174</v>
      </c>
      <c r="I309" t="s">
        <v>1364</v>
      </c>
      <c r="J309" t="s">
        <v>1365</v>
      </c>
      <c r="K309">
        <v>1060</v>
      </c>
      <c r="L309" t="s">
        <v>1359</v>
      </c>
      <c r="M309" s="87">
        <v>43710</v>
      </c>
      <c r="N309" t="s">
        <v>1172</v>
      </c>
      <c r="O309" t="s">
        <v>1165</v>
      </c>
      <c r="P309" s="61">
        <v>1180.24</v>
      </c>
      <c r="Q309" t="s">
        <v>1165</v>
      </c>
      <c r="R309" s="61">
        <v>1180.24</v>
      </c>
      <c r="S309" s="61">
        <v>0</v>
      </c>
    </row>
    <row r="310" spans="1:19" x14ac:dyDescent="0.2">
      <c r="A310" t="s">
        <v>611</v>
      </c>
      <c r="B310" t="s">
        <v>856</v>
      </c>
      <c r="C310" t="s">
        <v>1093</v>
      </c>
      <c r="D310" t="s">
        <v>239</v>
      </c>
      <c r="E310" t="s">
        <v>1160</v>
      </c>
      <c r="F310" t="s">
        <v>116</v>
      </c>
      <c r="G310" s="87">
        <v>43708</v>
      </c>
      <c r="H310" t="s">
        <v>1166</v>
      </c>
      <c r="I310" t="s">
        <v>1366</v>
      </c>
      <c r="J310" t="s">
        <v>1366</v>
      </c>
      <c r="K310">
        <v>1065</v>
      </c>
      <c r="L310" t="s">
        <v>1367</v>
      </c>
      <c r="M310" s="87">
        <v>43719</v>
      </c>
      <c r="N310" t="s">
        <v>1164</v>
      </c>
      <c r="O310" t="s">
        <v>1165</v>
      </c>
      <c r="P310" s="61">
        <v>2365</v>
      </c>
      <c r="Q310" t="s">
        <v>1165</v>
      </c>
      <c r="R310" s="61">
        <v>2365</v>
      </c>
      <c r="S310" s="61">
        <v>0</v>
      </c>
    </row>
    <row r="311" spans="1:19" x14ac:dyDescent="0.2">
      <c r="A311" t="s">
        <v>611</v>
      </c>
      <c r="B311" t="s">
        <v>856</v>
      </c>
      <c r="C311" t="s">
        <v>1093</v>
      </c>
      <c r="D311" t="s">
        <v>239</v>
      </c>
      <c r="E311" t="s">
        <v>1160</v>
      </c>
      <c r="F311" t="s">
        <v>116</v>
      </c>
      <c r="G311" s="87">
        <v>43708</v>
      </c>
      <c r="H311" t="s">
        <v>1166</v>
      </c>
      <c r="I311" t="s">
        <v>1366</v>
      </c>
      <c r="J311" t="s">
        <v>1366</v>
      </c>
      <c r="K311">
        <v>1063</v>
      </c>
      <c r="L311" t="s">
        <v>1368</v>
      </c>
      <c r="M311" s="87">
        <v>43718</v>
      </c>
      <c r="N311" t="s">
        <v>1164</v>
      </c>
      <c r="O311" t="s">
        <v>1165</v>
      </c>
      <c r="P311" s="61">
        <v>-2365</v>
      </c>
      <c r="Q311" t="s">
        <v>1165</v>
      </c>
      <c r="R311" s="61">
        <v>0</v>
      </c>
      <c r="S311" s="61">
        <v>-2365</v>
      </c>
    </row>
    <row r="312" spans="1:19" x14ac:dyDescent="0.2">
      <c r="A312" t="s">
        <v>611</v>
      </c>
      <c r="B312" t="s">
        <v>856</v>
      </c>
      <c r="C312" t="s">
        <v>1093</v>
      </c>
      <c r="D312" t="s">
        <v>239</v>
      </c>
      <c r="E312" t="s">
        <v>1160</v>
      </c>
      <c r="F312" t="s">
        <v>116</v>
      </c>
      <c r="G312" s="87">
        <v>43708</v>
      </c>
      <c r="H312" t="s">
        <v>1166</v>
      </c>
      <c r="I312" t="s">
        <v>1366</v>
      </c>
      <c r="J312" t="s">
        <v>1366</v>
      </c>
      <c r="K312">
        <v>1064</v>
      </c>
      <c r="L312" t="s">
        <v>1369</v>
      </c>
      <c r="M312" s="87">
        <v>43718</v>
      </c>
      <c r="N312" t="s">
        <v>1164</v>
      </c>
      <c r="O312" t="s">
        <v>1165</v>
      </c>
      <c r="P312" s="61">
        <v>-2365</v>
      </c>
      <c r="Q312" t="s">
        <v>1165</v>
      </c>
      <c r="R312" s="61">
        <v>0</v>
      </c>
      <c r="S312" s="61">
        <v>-2365</v>
      </c>
    </row>
    <row r="313" spans="1:19" x14ac:dyDescent="0.2">
      <c r="A313" t="s">
        <v>611</v>
      </c>
      <c r="B313" t="s">
        <v>856</v>
      </c>
      <c r="C313" t="s">
        <v>1093</v>
      </c>
      <c r="D313" t="s">
        <v>239</v>
      </c>
      <c r="E313" t="s">
        <v>1160</v>
      </c>
      <c r="F313" t="s">
        <v>116</v>
      </c>
      <c r="G313" s="87">
        <v>43708</v>
      </c>
      <c r="H313" t="s">
        <v>1166</v>
      </c>
      <c r="I313" t="s">
        <v>1366</v>
      </c>
      <c r="J313" t="s">
        <v>1366</v>
      </c>
      <c r="K313">
        <v>1067</v>
      </c>
      <c r="L313" t="s">
        <v>1370</v>
      </c>
      <c r="M313" s="87">
        <v>43719</v>
      </c>
      <c r="N313" t="s">
        <v>1164</v>
      </c>
      <c r="O313" t="s">
        <v>1165</v>
      </c>
      <c r="P313" s="61">
        <v>2365</v>
      </c>
      <c r="Q313" t="s">
        <v>1165</v>
      </c>
      <c r="R313" s="61">
        <v>2365</v>
      </c>
      <c r="S313" s="61">
        <v>0</v>
      </c>
    </row>
    <row r="314" spans="1:19" x14ac:dyDescent="0.2">
      <c r="A314" t="s">
        <v>611</v>
      </c>
      <c r="B314" t="s">
        <v>856</v>
      </c>
      <c r="C314" t="s">
        <v>1093</v>
      </c>
      <c r="D314" t="s">
        <v>239</v>
      </c>
      <c r="E314" t="s">
        <v>1160</v>
      </c>
      <c r="F314" t="s">
        <v>116</v>
      </c>
      <c r="G314" s="87">
        <v>43708</v>
      </c>
      <c r="H314" t="s">
        <v>1166</v>
      </c>
      <c r="I314" t="s">
        <v>1366</v>
      </c>
      <c r="J314" t="s">
        <v>1366</v>
      </c>
      <c r="K314">
        <v>1066</v>
      </c>
      <c r="L314" t="s">
        <v>1371</v>
      </c>
      <c r="M314" s="87">
        <v>43719</v>
      </c>
      <c r="N314" t="s">
        <v>1164</v>
      </c>
      <c r="O314" t="s">
        <v>1165</v>
      </c>
      <c r="P314" s="61">
        <v>2365</v>
      </c>
      <c r="Q314" t="s">
        <v>1165</v>
      </c>
      <c r="R314" s="61">
        <v>2365</v>
      </c>
      <c r="S314" s="61">
        <v>0</v>
      </c>
    </row>
    <row r="315" spans="1:19" x14ac:dyDescent="0.2">
      <c r="A315" t="s">
        <v>611</v>
      </c>
      <c r="B315" t="s">
        <v>856</v>
      </c>
      <c r="C315" t="s">
        <v>1093</v>
      </c>
      <c r="D315" t="s">
        <v>239</v>
      </c>
      <c r="E315" t="s">
        <v>1160</v>
      </c>
      <c r="F315" t="s">
        <v>117</v>
      </c>
      <c r="G315" s="87">
        <v>43718</v>
      </c>
      <c r="H315" t="s">
        <v>1174</v>
      </c>
      <c r="I315" t="s">
        <v>1372</v>
      </c>
      <c r="J315" t="s">
        <v>1373</v>
      </c>
      <c r="K315">
        <v>1063</v>
      </c>
      <c r="L315" t="s">
        <v>1374</v>
      </c>
      <c r="M315" s="87">
        <v>43718</v>
      </c>
      <c r="N315" t="s">
        <v>1164</v>
      </c>
      <c r="O315" t="s">
        <v>1165</v>
      </c>
      <c r="P315" s="61">
        <v>64999.5</v>
      </c>
      <c r="Q315" t="s">
        <v>1165</v>
      </c>
      <c r="R315" s="61">
        <v>64999.5</v>
      </c>
      <c r="S315" s="61">
        <v>0</v>
      </c>
    </row>
    <row r="316" spans="1:19" x14ac:dyDescent="0.2">
      <c r="A316" t="s">
        <v>611</v>
      </c>
      <c r="B316" t="s">
        <v>856</v>
      </c>
      <c r="C316" t="s">
        <v>1093</v>
      </c>
      <c r="D316" t="s">
        <v>239</v>
      </c>
      <c r="E316" t="s">
        <v>1160</v>
      </c>
      <c r="F316" t="s">
        <v>117</v>
      </c>
      <c r="G316" s="87">
        <v>43718</v>
      </c>
      <c r="H316" t="s">
        <v>1174</v>
      </c>
      <c r="I316" t="s">
        <v>1375</v>
      </c>
      <c r="J316" t="s">
        <v>1376</v>
      </c>
      <c r="K316">
        <v>1063</v>
      </c>
      <c r="L316" t="s">
        <v>1377</v>
      </c>
      <c r="M316" s="87">
        <v>43718</v>
      </c>
      <c r="N316" t="s">
        <v>1164</v>
      </c>
      <c r="O316" t="s">
        <v>1165</v>
      </c>
      <c r="P316" s="61">
        <v>1763.64</v>
      </c>
      <c r="Q316" t="s">
        <v>1165</v>
      </c>
      <c r="R316" s="61">
        <v>1763.64</v>
      </c>
      <c r="S316" s="61">
        <v>0</v>
      </c>
    </row>
    <row r="317" spans="1:19" x14ac:dyDescent="0.2">
      <c r="A317" t="s">
        <v>611</v>
      </c>
      <c r="B317" t="s">
        <v>856</v>
      </c>
      <c r="C317" t="s">
        <v>1093</v>
      </c>
      <c r="D317" t="s">
        <v>239</v>
      </c>
      <c r="E317" t="s">
        <v>1160</v>
      </c>
      <c r="F317" t="s">
        <v>117</v>
      </c>
      <c r="G317" s="87">
        <v>43724</v>
      </c>
      <c r="H317" t="s">
        <v>1174</v>
      </c>
      <c r="I317" t="s">
        <v>1378</v>
      </c>
      <c r="J317" t="s">
        <v>1379</v>
      </c>
      <c r="K317">
        <v>1072</v>
      </c>
      <c r="L317" t="s">
        <v>1380</v>
      </c>
      <c r="M317" s="87">
        <v>43739</v>
      </c>
      <c r="N317" t="s">
        <v>1172</v>
      </c>
      <c r="O317" t="s">
        <v>1165</v>
      </c>
      <c r="P317" s="61">
        <v>2430</v>
      </c>
      <c r="Q317" t="s">
        <v>1165</v>
      </c>
      <c r="R317" s="61">
        <v>2430</v>
      </c>
      <c r="S317" s="61">
        <v>0</v>
      </c>
    </row>
    <row r="318" spans="1:19" x14ac:dyDescent="0.2">
      <c r="A318" t="s">
        <v>611</v>
      </c>
      <c r="B318" t="s">
        <v>856</v>
      </c>
      <c r="C318" t="s">
        <v>1093</v>
      </c>
      <c r="D318" t="s">
        <v>239</v>
      </c>
      <c r="E318" t="s">
        <v>1160</v>
      </c>
      <c r="F318" t="s">
        <v>117</v>
      </c>
      <c r="G318" s="87">
        <v>43724</v>
      </c>
      <c r="H318" t="s">
        <v>1174</v>
      </c>
      <c r="I318" t="s">
        <v>1381</v>
      </c>
      <c r="J318" t="s">
        <v>1382</v>
      </c>
      <c r="K318">
        <v>1072</v>
      </c>
      <c r="L318" t="s">
        <v>1380</v>
      </c>
      <c r="M318" s="87">
        <v>43739</v>
      </c>
      <c r="N318" t="s">
        <v>1172</v>
      </c>
      <c r="O318" t="s">
        <v>1165</v>
      </c>
      <c r="P318" s="61">
        <v>5173.8599999999997</v>
      </c>
      <c r="Q318" t="s">
        <v>1165</v>
      </c>
      <c r="R318" s="61">
        <v>5173.8599999999997</v>
      </c>
      <c r="S318" s="61">
        <v>0</v>
      </c>
    </row>
    <row r="319" spans="1:19" x14ac:dyDescent="0.2">
      <c r="A319" t="s">
        <v>611</v>
      </c>
      <c r="B319" t="s">
        <v>856</v>
      </c>
      <c r="C319" t="s">
        <v>1093</v>
      </c>
      <c r="D319" t="s">
        <v>239</v>
      </c>
      <c r="E319" t="s">
        <v>1160</v>
      </c>
      <c r="F319" t="s">
        <v>117</v>
      </c>
      <c r="G319" s="87">
        <v>43732</v>
      </c>
      <c r="H319" t="s">
        <v>1174</v>
      </c>
      <c r="I319" t="s">
        <v>1383</v>
      </c>
      <c r="J319" t="s">
        <v>1384</v>
      </c>
      <c r="K319">
        <v>1072</v>
      </c>
      <c r="L319" t="s">
        <v>1385</v>
      </c>
      <c r="M319" s="87">
        <v>43739</v>
      </c>
      <c r="N319" t="s">
        <v>1172</v>
      </c>
      <c r="O319" t="s">
        <v>1165</v>
      </c>
      <c r="P319" s="61">
        <v>43343.3</v>
      </c>
      <c r="Q319" t="s">
        <v>1165</v>
      </c>
      <c r="R319" s="61">
        <v>43343.3</v>
      </c>
      <c r="S319" s="61">
        <v>0</v>
      </c>
    </row>
    <row r="320" spans="1:19" x14ac:dyDescent="0.2">
      <c r="A320" t="s">
        <v>611</v>
      </c>
      <c r="B320" t="s">
        <v>856</v>
      </c>
      <c r="C320" t="s">
        <v>1093</v>
      </c>
      <c r="D320" t="s">
        <v>239</v>
      </c>
      <c r="E320" t="s">
        <v>1160</v>
      </c>
      <c r="F320" t="s">
        <v>117</v>
      </c>
      <c r="G320" s="87">
        <v>43738</v>
      </c>
      <c r="H320" t="s">
        <v>1174</v>
      </c>
      <c r="I320" t="s">
        <v>1386</v>
      </c>
      <c r="J320" t="s">
        <v>1387</v>
      </c>
      <c r="K320">
        <v>1074</v>
      </c>
      <c r="L320" t="s">
        <v>1388</v>
      </c>
      <c r="M320" s="87">
        <v>43746</v>
      </c>
      <c r="N320" t="s">
        <v>1164</v>
      </c>
      <c r="O320" t="s">
        <v>1165</v>
      </c>
      <c r="P320" s="61">
        <v>4409.09</v>
      </c>
      <c r="Q320" t="s">
        <v>1165</v>
      </c>
      <c r="R320" s="61">
        <v>4409.09</v>
      </c>
      <c r="S320" s="61">
        <v>0</v>
      </c>
    </row>
    <row r="321" spans="1:19" x14ac:dyDescent="0.2">
      <c r="A321" t="s">
        <v>611</v>
      </c>
      <c r="B321" t="s">
        <v>856</v>
      </c>
      <c r="C321" t="s">
        <v>1093</v>
      </c>
      <c r="D321" t="s">
        <v>239</v>
      </c>
      <c r="E321" t="s">
        <v>1160</v>
      </c>
      <c r="F321" t="s">
        <v>117</v>
      </c>
      <c r="G321" s="87">
        <v>43738</v>
      </c>
      <c r="H321" t="s">
        <v>1174</v>
      </c>
      <c r="I321" t="s">
        <v>1389</v>
      </c>
      <c r="J321" t="s">
        <v>1390</v>
      </c>
      <c r="K321">
        <v>1074</v>
      </c>
      <c r="L321" t="s">
        <v>1388</v>
      </c>
      <c r="M321" s="87">
        <v>43746</v>
      </c>
      <c r="N321" t="s">
        <v>1164</v>
      </c>
      <c r="O321" t="s">
        <v>1165</v>
      </c>
      <c r="P321" s="61">
        <v>1962</v>
      </c>
      <c r="Q321" t="s">
        <v>1165</v>
      </c>
      <c r="R321" s="61">
        <v>1962</v>
      </c>
      <c r="S321" s="61">
        <v>0</v>
      </c>
    </row>
    <row r="322" spans="1:19" x14ac:dyDescent="0.2">
      <c r="A322" t="s">
        <v>611</v>
      </c>
      <c r="B322" t="s">
        <v>856</v>
      </c>
      <c r="C322" t="s">
        <v>1093</v>
      </c>
      <c r="D322" t="s">
        <v>239</v>
      </c>
      <c r="E322" t="s">
        <v>1160</v>
      </c>
      <c r="F322" t="s">
        <v>117</v>
      </c>
      <c r="G322" s="87">
        <v>43738</v>
      </c>
      <c r="H322" t="s">
        <v>1174</v>
      </c>
      <c r="I322" t="s">
        <v>1391</v>
      </c>
      <c r="J322" t="s">
        <v>1392</v>
      </c>
      <c r="K322">
        <v>1074</v>
      </c>
      <c r="L322" t="s">
        <v>1388</v>
      </c>
      <c r="M322" s="87">
        <v>43746</v>
      </c>
      <c r="N322" t="s">
        <v>1164</v>
      </c>
      <c r="O322" t="s">
        <v>1165</v>
      </c>
      <c r="P322" s="61">
        <v>21465</v>
      </c>
      <c r="Q322" t="s">
        <v>1165</v>
      </c>
      <c r="R322" s="61">
        <v>21465</v>
      </c>
      <c r="S322" s="61">
        <v>0</v>
      </c>
    </row>
    <row r="323" spans="1:19" x14ac:dyDescent="0.2">
      <c r="A323" t="s">
        <v>611</v>
      </c>
      <c r="B323" t="s">
        <v>856</v>
      </c>
      <c r="C323" t="s">
        <v>1093</v>
      </c>
      <c r="D323" t="s">
        <v>239</v>
      </c>
      <c r="E323" t="s">
        <v>1160</v>
      </c>
      <c r="F323" t="s">
        <v>118</v>
      </c>
      <c r="G323" s="87">
        <v>43749</v>
      </c>
      <c r="H323" t="s">
        <v>1174</v>
      </c>
      <c r="I323" t="s">
        <v>1393</v>
      </c>
      <c r="J323" t="s">
        <v>1394</v>
      </c>
      <c r="K323">
        <v>1079</v>
      </c>
      <c r="L323" t="s">
        <v>1395</v>
      </c>
      <c r="M323" s="87">
        <v>43769</v>
      </c>
      <c r="N323" t="s">
        <v>1172</v>
      </c>
      <c r="O323" t="s">
        <v>1165</v>
      </c>
      <c r="P323" s="61">
        <v>39324.69</v>
      </c>
      <c r="Q323" t="s">
        <v>1165</v>
      </c>
      <c r="R323" s="61">
        <v>39324.69</v>
      </c>
      <c r="S323" s="61">
        <v>0</v>
      </c>
    </row>
    <row r="324" spans="1:19" x14ac:dyDescent="0.2">
      <c r="A324" t="s">
        <v>611</v>
      </c>
      <c r="B324" t="s">
        <v>856</v>
      </c>
      <c r="C324" t="s">
        <v>1093</v>
      </c>
      <c r="D324" t="s">
        <v>239</v>
      </c>
      <c r="E324" t="s">
        <v>1160</v>
      </c>
      <c r="F324" t="s">
        <v>118</v>
      </c>
      <c r="G324" s="87">
        <v>43752</v>
      </c>
      <c r="H324" t="s">
        <v>1174</v>
      </c>
      <c r="I324" t="s">
        <v>1396</v>
      </c>
      <c r="J324" t="s">
        <v>1397</v>
      </c>
      <c r="K324">
        <v>1079</v>
      </c>
      <c r="L324" t="s">
        <v>1398</v>
      </c>
      <c r="M324" s="87">
        <v>43769</v>
      </c>
      <c r="N324" t="s">
        <v>1172</v>
      </c>
      <c r="O324" t="s">
        <v>1165</v>
      </c>
      <c r="P324" s="61">
        <v>4595</v>
      </c>
      <c r="Q324" t="s">
        <v>1165</v>
      </c>
      <c r="R324" s="61">
        <v>4595</v>
      </c>
      <c r="S324" s="61">
        <v>0</v>
      </c>
    </row>
    <row r="325" spans="1:19" x14ac:dyDescent="0.2">
      <c r="A325" t="s">
        <v>611</v>
      </c>
      <c r="B325" t="s">
        <v>856</v>
      </c>
      <c r="C325" t="s">
        <v>1093</v>
      </c>
      <c r="D325" t="s">
        <v>239</v>
      </c>
      <c r="E325" t="s">
        <v>1160</v>
      </c>
      <c r="F325" t="s">
        <v>119</v>
      </c>
      <c r="G325" s="87">
        <v>43799</v>
      </c>
      <c r="H325" t="s">
        <v>1166</v>
      </c>
      <c r="I325" t="s">
        <v>1399</v>
      </c>
      <c r="J325" t="s">
        <v>1399</v>
      </c>
      <c r="K325">
        <v>1083</v>
      </c>
      <c r="L325" t="s">
        <v>1400</v>
      </c>
      <c r="M325" s="87">
        <v>43810</v>
      </c>
      <c r="N325" t="s">
        <v>1164</v>
      </c>
      <c r="O325" t="s">
        <v>1165</v>
      </c>
      <c r="P325" s="61">
        <v>-6428.69</v>
      </c>
      <c r="Q325" t="s">
        <v>1165</v>
      </c>
      <c r="R325" s="61">
        <v>0</v>
      </c>
      <c r="S325" s="61">
        <v>-6428.69</v>
      </c>
    </row>
    <row r="326" spans="1:19" x14ac:dyDescent="0.2">
      <c r="A326" t="s">
        <v>611</v>
      </c>
      <c r="B326" t="s">
        <v>856</v>
      </c>
      <c r="C326" t="s">
        <v>1093</v>
      </c>
      <c r="D326" t="s">
        <v>239</v>
      </c>
      <c r="E326" t="s">
        <v>1160</v>
      </c>
      <c r="F326" t="s">
        <v>124</v>
      </c>
      <c r="G326" s="87">
        <v>43929</v>
      </c>
      <c r="H326" t="s">
        <v>1174</v>
      </c>
      <c r="I326" t="s">
        <v>1401</v>
      </c>
      <c r="J326" t="s">
        <v>1402</v>
      </c>
      <c r="K326">
        <v>1101</v>
      </c>
      <c r="L326" t="s">
        <v>1403</v>
      </c>
      <c r="M326" s="87">
        <v>43935</v>
      </c>
      <c r="N326" t="s">
        <v>1164</v>
      </c>
      <c r="O326" t="s">
        <v>1165</v>
      </c>
      <c r="P326" s="61">
        <v>31927.27</v>
      </c>
      <c r="Q326" t="s">
        <v>1165</v>
      </c>
      <c r="R326" s="61">
        <v>31927.27</v>
      </c>
      <c r="S326" s="61">
        <v>0</v>
      </c>
    </row>
    <row r="327" spans="1:19" x14ac:dyDescent="0.2">
      <c r="A327" t="s">
        <v>612</v>
      </c>
      <c r="B327" t="s">
        <v>857</v>
      </c>
      <c r="C327" t="s">
        <v>1094</v>
      </c>
      <c r="D327" t="s">
        <v>239</v>
      </c>
      <c r="E327" t="s">
        <v>1160</v>
      </c>
      <c r="F327" t="s">
        <v>115</v>
      </c>
      <c r="G327" s="87">
        <v>43650</v>
      </c>
      <c r="H327" t="s">
        <v>1174</v>
      </c>
      <c r="I327" t="s">
        <v>1404</v>
      </c>
      <c r="J327" t="s">
        <v>1405</v>
      </c>
      <c r="K327">
        <v>1044</v>
      </c>
      <c r="L327" t="s">
        <v>1406</v>
      </c>
      <c r="M327" s="87">
        <v>43657</v>
      </c>
      <c r="N327" t="s">
        <v>1164</v>
      </c>
      <c r="O327" t="s">
        <v>1165</v>
      </c>
      <c r="P327" s="61">
        <v>7805</v>
      </c>
      <c r="Q327" t="s">
        <v>1165</v>
      </c>
      <c r="R327" s="61">
        <v>7805</v>
      </c>
      <c r="S327" s="61">
        <v>0</v>
      </c>
    </row>
    <row r="328" spans="1:19" x14ac:dyDescent="0.2">
      <c r="A328" t="s">
        <v>616</v>
      </c>
      <c r="B328" t="s">
        <v>863</v>
      </c>
      <c r="C328" t="s">
        <v>1098</v>
      </c>
      <c r="D328" t="s">
        <v>239</v>
      </c>
      <c r="E328" t="s">
        <v>1160</v>
      </c>
      <c r="F328" t="s">
        <v>120</v>
      </c>
      <c r="G328" s="87">
        <v>43811</v>
      </c>
      <c r="H328" t="s">
        <v>1336</v>
      </c>
      <c r="I328" t="s">
        <v>1407</v>
      </c>
      <c r="J328" t="s">
        <v>1408</v>
      </c>
      <c r="K328">
        <v>1089</v>
      </c>
      <c r="L328" t="s">
        <v>1409</v>
      </c>
      <c r="M328" s="87">
        <v>43836</v>
      </c>
      <c r="N328" t="s">
        <v>1172</v>
      </c>
      <c r="O328" t="s">
        <v>1165</v>
      </c>
      <c r="P328" s="61">
        <v>-10137.6</v>
      </c>
      <c r="Q328" t="s">
        <v>1165</v>
      </c>
      <c r="R328" s="61">
        <v>0</v>
      </c>
      <c r="S328" s="61">
        <v>-10137.6</v>
      </c>
    </row>
    <row r="329" spans="1:19" x14ac:dyDescent="0.2">
      <c r="A329" t="s">
        <v>616</v>
      </c>
      <c r="B329" t="s">
        <v>863</v>
      </c>
      <c r="C329" t="s">
        <v>1098</v>
      </c>
      <c r="D329" t="s">
        <v>239</v>
      </c>
      <c r="E329" t="s">
        <v>1160</v>
      </c>
      <c r="F329" t="s">
        <v>120</v>
      </c>
      <c r="G329" s="87">
        <v>43811</v>
      </c>
      <c r="H329" t="s">
        <v>1174</v>
      </c>
      <c r="I329" t="s">
        <v>1410</v>
      </c>
      <c r="J329" t="s">
        <v>1411</v>
      </c>
      <c r="K329">
        <v>1089</v>
      </c>
      <c r="L329" t="s">
        <v>1412</v>
      </c>
      <c r="M329" s="87">
        <v>43836</v>
      </c>
      <c r="N329" t="s">
        <v>1172</v>
      </c>
      <c r="O329" t="s">
        <v>1165</v>
      </c>
      <c r="P329" s="61">
        <v>10392.14</v>
      </c>
      <c r="Q329" t="s">
        <v>1165</v>
      </c>
      <c r="R329" s="61">
        <v>10392.14</v>
      </c>
      <c r="S329" s="61">
        <v>0</v>
      </c>
    </row>
    <row r="330" spans="1:19" x14ac:dyDescent="0.2">
      <c r="A330" t="s">
        <v>619</v>
      </c>
      <c r="B330" t="s">
        <v>895</v>
      </c>
      <c r="C330" t="s">
        <v>1106</v>
      </c>
      <c r="D330" t="s">
        <v>239</v>
      </c>
      <c r="E330" t="s">
        <v>1160</v>
      </c>
      <c r="F330" t="s">
        <v>115</v>
      </c>
      <c r="G330" s="87">
        <v>43677</v>
      </c>
      <c r="H330" t="s">
        <v>1166</v>
      </c>
      <c r="I330" t="s">
        <v>1194</v>
      </c>
      <c r="J330" t="s">
        <v>1194</v>
      </c>
      <c r="K330">
        <v>1053</v>
      </c>
      <c r="L330" t="s">
        <v>1195</v>
      </c>
      <c r="M330" s="87">
        <v>43685</v>
      </c>
      <c r="N330" t="s">
        <v>1164</v>
      </c>
      <c r="O330" t="s">
        <v>1165</v>
      </c>
      <c r="P330" s="61">
        <v>-2811.95</v>
      </c>
      <c r="Q330" t="s">
        <v>1165</v>
      </c>
      <c r="R330" s="61">
        <v>0</v>
      </c>
      <c r="S330" s="61">
        <v>-2811.95</v>
      </c>
    </row>
    <row r="331" spans="1:19" x14ac:dyDescent="0.2">
      <c r="A331" t="s">
        <v>619</v>
      </c>
      <c r="B331" t="s">
        <v>895</v>
      </c>
      <c r="C331" t="s">
        <v>1106</v>
      </c>
      <c r="D331" t="s">
        <v>239</v>
      </c>
      <c r="E331" t="s">
        <v>1160</v>
      </c>
      <c r="F331" t="s">
        <v>116</v>
      </c>
      <c r="G331" s="87">
        <v>43708</v>
      </c>
      <c r="H331" t="s">
        <v>1166</v>
      </c>
      <c r="I331" t="s">
        <v>1194</v>
      </c>
      <c r="J331" t="s">
        <v>1194</v>
      </c>
      <c r="K331">
        <v>1063</v>
      </c>
      <c r="L331" t="s">
        <v>1196</v>
      </c>
      <c r="M331" s="87">
        <v>43718</v>
      </c>
      <c r="N331" t="s">
        <v>1164</v>
      </c>
      <c r="O331" t="s">
        <v>1165</v>
      </c>
      <c r="P331" s="61">
        <v>-2811.95</v>
      </c>
      <c r="Q331" t="s">
        <v>1165</v>
      </c>
      <c r="R331" s="61">
        <v>0</v>
      </c>
      <c r="S331" s="61">
        <v>-2811.95</v>
      </c>
    </row>
    <row r="332" spans="1:19" x14ac:dyDescent="0.2">
      <c r="A332" t="s">
        <v>619</v>
      </c>
      <c r="B332" t="s">
        <v>895</v>
      </c>
      <c r="C332" t="s">
        <v>1106</v>
      </c>
      <c r="D332" t="s">
        <v>239</v>
      </c>
      <c r="E332" t="s">
        <v>1160</v>
      </c>
      <c r="F332" t="s">
        <v>117</v>
      </c>
      <c r="G332" s="87">
        <v>43738</v>
      </c>
      <c r="H332" t="s">
        <v>1166</v>
      </c>
      <c r="I332" t="s">
        <v>1194</v>
      </c>
      <c r="J332" t="s">
        <v>1194</v>
      </c>
      <c r="K332">
        <v>1075</v>
      </c>
      <c r="L332" t="s">
        <v>1197</v>
      </c>
      <c r="M332" s="87">
        <v>43746</v>
      </c>
      <c r="N332" t="s">
        <v>1164</v>
      </c>
      <c r="O332" t="s">
        <v>1165</v>
      </c>
      <c r="P332" s="61">
        <v>-2688.55</v>
      </c>
      <c r="Q332" t="s">
        <v>1165</v>
      </c>
      <c r="R332" s="61">
        <v>0</v>
      </c>
      <c r="S332" s="61">
        <v>-2688.55</v>
      </c>
    </row>
    <row r="333" spans="1:19" x14ac:dyDescent="0.2">
      <c r="A333" t="s">
        <v>619</v>
      </c>
      <c r="B333" t="s">
        <v>895</v>
      </c>
      <c r="C333" t="s">
        <v>1106</v>
      </c>
      <c r="D333" t="s">
        <v>239</v>
      </c>
      <c r="E333" t="s">
        <v>1160</v>
      </c>
      <c r="F333" t="s">
        <v>118</v>
      </c>
      <c r="G333" s="87">
        <v>43769</v>
      </c>
      <c r="H333" t="s">
        <v>1166</v>
      </c>
      <c r="I333" t="s">
        <v>1194</v>
      </c>
      <c r="J333" t="s">
        <v>1194</v>
      </c>
      <c r="K333">
        <v>1080</v>
      </c>
      <c r="L333" t="s">
        <v>1198</v>
      </c>
      <c r="M333" s="87">
        <v>43780</v>
      </c>
      <c r="N333" t="s">
        <v>1164</v>
      </c>
      <c r="O333" t="s">
        <v>1165</v>
      </c>
      <c r="P333" s="61">
        <v>-2778.17</v>
      </c>
      <c r="Q333" t="s">
        <v>1165</v>
      </c>
      <c r="R333" s="61">
        <v>0</v>
      </c>
      <c r="S333" s="61">
        <v>-2778.17</v>
      </c>
    </row>
    <row r="334" spans="1:19" x14ac:dyDescent="0.2">
      <c r="A334" t="s">
        <v>619</v>
      </c>
      <c r="B334" t="s">
        <v>895</v>
      </c>
      <c r="C334" t="s">
        <v>1106</v>
      </c>
      <c r="D334" t="s">
        <v>239</v>
      </c>
      <c r="E334" t="s">
        <v>1160</v>
      </c>
      <c r="F334" t="s">
        <v>119</v>
      </c>
      <c r="G334" s="87">
        <v>43799</v>
      </c>
      <c r="H334" t="s">
        <v>1166</v>
      </c>
      <c r="I334" t="s">
        <v>1194</v>
      </c>
      <c r="J334" t="s">
        <v>1194</v>
      </c>
      <c r="K334">
        <v>1082</v>
      </c>
      <c r="L334" t="s">
        <v>1199</v>
      </c>
      <c r="M334" s="87">
        <v>43810</v>
      </c>
      <c r="N334" t="s">
        <v>1164</v>
      </c>
      <c r="O334" t="s">
        <v>1165</v>
      </c>
      <c r="P334" s="61">
        <v>-2688.55</v>
      </c>
      <c r="Q334" t="s">
        <v>1165</v>
      </c>
      <c r="R334" s="61">
        <v>0</v>
      </c>
      <c r="S334" s="61">
        <v>-2688.55</v>
      </c>
    </row>
    <row r="335" spans="1:19" x14ac:dyDescent="0.2">
      <c r="A335" t="s">
        <v>619</v>
      </c>
      <c r="B335" t="s">
        <v>895</v>
      </c>
      <c r="C335" t="s">
        <v>1106</v>
      </c>
      <c r="D335" t="s">
        <v>239</v>
      </c>
      <c r="E335" t="s">
        <v>1160</v>
      </c>
      <c r="F335" t="s">
        <v>120</v>
      </c>
      <c r="G335" s="87">
        <v>43830</v>
      </c>
      <c r="H335" t="s">
        <v>1166</v>
      </c>
      <c r="I335" t="s">
        <v>1194</v>
      </c>
      <c r="J335" t="s">
        <v>1194</v>
      </c>
      <c r="K335">
        <v>1090</v>
      </c>
      <c r="L335" t="s">
        <v>1200</v>
      </c>
      <c r="M335" s="87">
        <v>43840</v>
      </c>
      <c r="N335" t="s">
        <v>1164</v>
      </c>
      <c r="O335" t="s">
        <v>1165</v>
      </c>
      <c r="P335" s="61">
        <v>-2778.17</v>
      </c>
      <c r="Q335" t="s">
        <v>1165</v>
      </c>
      <c r="R335" s="61">
        <v>0</v>
      </c>
      <c r="S335" s="61">
        <v>-2778.17</v>
      </c>
    </row>
    <row r="336" spans="1:19" x14ac:dyDescent="0.2">
      <c r="A336" t="s">
        <v>619</v>
      </c>
      <c r="B336" t="s">
        <v>895</v>
      </c>
      <c r="C336" t="s">
        <v>1106</v>
      </c>
      <c r="D336" t="s">
        <v>239</v>
      </c>
      <c r="E336" t="s">
        <v>1160</v>
      </c>
      <c r="F336" t="s">
        <v>121</v>
      </c>
      <c r="G336" s="87">
        <v>43861</v>
      </c>
      <c r="H336" t="s">
        <v>1166</v>
      </c>
      <c r="I336" t="s">
        <v>1194</v>
      </c>
      <c r="J336" t="s">
        <v>1194</v>
      </c>
      <c r="K336">
        <v>1092</v>
      </c>
      <c r="L336" t="s">
        <v>1201</v>
      </c>
      <c r="M336" s="87">
        <v>43871</v>
      </c>
      <c r="N336" t="s">
        <v>1164</v>
      </c>
      <c r="O336" t="s">
        <v>1165</v>
      </c>
      <c r="P336" s="61">
        <v>-2778.17</v>
      </c>
      <c r="Q336" t="s">
        <v>1165</v>
      </c>
      <c r="R336" s="61">
        <v>0</v>
      </c>
      <c r="S336" s="61">
        <v>-2778.17</v>
      </c>
    </row>
    <row r="337" spans="1:19" x14ac:dyDescent="0.2">
      <c r="A337" t="s">
        <v>619</v>
      </c>
      <c r="B337" t="s">
        <v>895</v>
      </c>
      <c r="C337" t="s">
        <v>1106</v>
      </c>
      <c r="D337" t="s">
        <v>239</v>
      </c>
      <c r="E337" t="s">
        <v>1160</v>
      </c>
      <c r="F337" t="s">
        <v>122</v>
      </c>
      <c r="G337" s="87">
        <v>43890</v>
      </c>
      <c r="H337" t="s">
        <v>1166</v>
      </c>
      <c r="I337" t="s">
        <v>1194</v>
      </c>
      <c r="J337" t="s">
        <v>1194</v>
      </c>
      <c r="K337">
        <v>1095</v>
      </c>
      <c r="L337" t="s">
        <v>1202</v>
      </c>
      <c r="M337" s="87">
        <v>43902</v>
      </c>
      <c r="N337" t="s">
        <v>1164</v>
      </c>
      <c r="O337" t="s">
        <v>1165</v>
      </c>
      <c r="P337" s="61">
        <v>-2598.9299999999998</v>
      </c>
      <c r="Q337" t="s">
        <v>1165</v>
      </c>
      <c r="R337" s="61">
        <v>0</v>
      </c>
      <c r="S337" s="61">
        <v>-2598.9299999999998</v>
      </c>
    </row>
    <row r="338" spans="1:19" x14ac:dyDescent="0.2">
      <c r="A338" t="s">
        <v>619</v>
      </c>
      <c r="B338" t="s">
        <v>895</v>
      </c>
      <c r="C338" t="s">
        <v>1106</v>
      </c>
      <c r="D338" t="s">
        <v>239</v>
      </c>
      <c r="E338" t="s">
        <v>1160</v>
      </c>
      <c r="F338" t="s">
        <v>123</v>
      </c>
      <c r="G338" s="87">
        <v>43921</v>
      </c>
      <c r="H338" t="s">
        <v>1166</v>
      </c>
      <c r="I338" t="s">
        <v>1194</v>
      </c>
      <c r="J338" t="s">
        <v>1194</v>
      </c>
      <c r="K338">
        <v>1102</v>
      </c>
      <c r="L338" t="s">
        <v>1203</v>
      </c>
      <c r="M338" s="87">
        <v>43935</v>
      </c>
      <c r="N338" t="s">
        <v>1164</v>
      </c>
      <c r="O338" t="s">
        <v>1165</v>
      </c>
      <c r="P338" s="61">
        <v>-2778.17</v>
      </c>
      <c r="Q338" t="s">
        <v>1165</v>
      </c>
      <c r="R338" s="61">
        <v>0</v>
      </c>
      <c r="S338" s="61">
        <v>-2778.17</v>
      </c>
    </row>
    <row r="339" spans="1:19" x14ac:dyDescent="0.2">
      <c r="A339" t="s">
        <v>619</v>
      </c>
      <c r="B339" t="s">
        <v>895</v>
      </c>
      <c r="C339" t="s">
        <v>1106</v>
      </c>
      <c r="D339" t="s">
        <v>239</v>
      </c>
      <c r="E339" t="s">
        <v>1160</v>
      </c>
      <c r="F339" t="s">
        <v>124</v>
      </c>
      <c r="G339" s="87">
        <v>43951</v>
      </c>
      <c r="H339" t="s">
        <v>1166</v>
      </c>
      <c r="I339" t="s">
        <v>1194</v>
      </c>
      <c r="J339" t="s">
        <v>1194</v>
      </c>
      <c r="K339">
        <v>1106</v>
      </c>
      <c r="L339" t="s">
        <v>1204</v>
      </c>
      <c r="M339" s="87">
        <v>43962</v>
      </c>
      <c r="N339" t="s">
        <v>1164</v>
      </c>
      <c r="O339" t="s">
        <v>1165</v>
      </c>
      <c r="P339" s="61">
        <v>-2688.55</v>
      </c>
      <c r="Q339" t="s">
        <v>1165</v>
      </c>
      <c r="R339" s="61">
        <v>0</v>
      </c>
      <c r="S339" s="61">
        <v>-2688.55</v>
      </c>
    </row>
    <row r="340" spans="1:19" x14ac:dyDescent="0.2">
      <c r="A340" t="s">
        <v>619</v>
      </c>
      <c r="B340" t="s">
        <v>895</v>
      </c>
      <c r="C340" t="s">
        <v>1106</v>
      </c>
      <c r="D340" t="s">
        <v>239</v>
      </c>
      <c r="E340" t="s">
        <v>1160</v>
      </c>
      <c r="F340" t="s">
        <v>125</v>
      </c>
      <c r="G340" s="87">
        <v>43982</v>
      </c>
      <c r="H340" t="s">
        <v>1166</v>
      </c>
      <c r="I340" t="s">
        <v>1194</v>
      </c>
      <c r="J340" t="s">
        <v>1194</v>
      </c>
      <c r="K340">
        <v>1110</v>
      </c>
      <c r="L340" t="s">
        <v>1205</v>
      </c>
      <c r="M340" s="87">
        <v>43991</v>
      </c>
      <c r="N340" t="s">
        <v>1164</v>
      </c>
      <c r="O340" t="s">
        <v>1165</v>
      </c>
      <c r="P340" s="61">
        <v>-2778.17</v>
      </c>
      <c r="Q340" t="s">
        <v>1165</v>
      </c>
      <c r="R340" s="61">
        <v>0</v>
      </c>
      <c r="S340" s="61">
        <v>-2778.17</v>
      </c>
    </row>
    <row r="341" spans="1:19" x14ac:dyDescent="0.2">
      <c r="A341" t="s">
        <v>619</v>
      </c>
      <c r="B341" t="s">
        <v>895</v>
      </c>
      <c r="C341" t="s">
        <v>1106</v>
      </c>
      <c r="D341" t="s">
        <v>239</v>
      </c>
      <c r="E341" t="s">
        <v>1160</v>
      </c>
      <c r="F341" t="s">
        <v>126</v>
      </c>
      <c r="G341" s="87">
        <v>44008</v>
      </c>
      <c r="H341" t="s">
        <v>1166</v>
      </c>
      <c r="I341" t="s">
        <v>1194</v>
      </c>
      <c r="J341" t="s">
        <v>1194</v>
      </c>
      <c r="K341">
        <v>1112</v>
      </c>
      <c r="L341" t="s">
        <v>1206</v>
      </c>
      <c r="M341" s="87">
        <v>44013</v>
      </c>
      <c r="N341" t="s">
        <v>1172</v>
      </c>
      <c r="O341" t="s">
        <v>1165</v>
      </c>
      <c r="P341" s="61">
        <v>-2688.55</v>
      </c>
      <c r="Q341" t="s">
        <v>1165</v>
      </c>
      <c r="R341" s="61">
        <v>0</v>
      </c>
      <c r="S341" s="61">
        <v>-2688.55</v>
      </c>
    </row>
    <row r="342" spans="1:19" x14ac:dyDescent="0.2">
      <c r="A342" t="s">
        <v>620</v>
      </c>
      <c r="B342" t="s">
        <v>896</v>
      </c>
      <c r="C342" t="s">
        <v>1108</v>
      </c>
      <c r="D342" t="s">
        <v>239</v>
      </c>
      <c r="E342" t="s">
        <v>1160</v>
      </c>
      <c r="F342" t="s">
        <v>115</v>
      </c>
      <c r="G342" s="87">
        <v>43677</v>
      </c>
      <c r="H342" t="s">
        <v>1166</v>
      </c>
      <c r="I342" t="s">
        <v>1194</v>
      </c>
      <c r="J342" t="s">
        <v>1194</v>
      </c>
      <c r="K342">
        <v>1053</v>
      </c>
      <c r="L342" t="s">
        <v>1195</v>
      </c>
      <c r="M342" s="87">
        <v>43685</v>
      </c>
      <c r="N342" t="s">
        <v>1164</v>
      </c>
      <c r="O342" t="s">
        <v>1165</v>
      </c>
      <c r="P342" s="61">
        <v>-14436.95</v>
      </c>
      <c r="Q342" t="s">
        <v>1165</v>
      </c>
      <c r="R342" s="61">
        <v>0</v>
      </c>
      <c r="S342" s="61">
        <v>-14436.95</v>
      </c>
    </row>
    <row r="343" spans="1:19" x14ac:dyDescent="0.2">
      <c r="A343" t="s">
        <v>620</v>
      </c>
      <c r="B343" t="s">
        <v>896</v>
      </c>
      <c r="C343" t="s">
        <v>1108</v>
      </c>
      <c r="D343" t="s">
        <v>239</v>
      </c>
      <c r="E343" t="s">
        <v>1160</v>
      </c>
      <c r="F343" t="s">
        <v>116</v>
      </c>
      <c r="G343" s="87">
        <v>43708</v>
      </c>
      <c r="H343" t="s">
        <v>1166</v>
      </c>
      <c r="I343" t="s">
        <v>1194</v>
      </c>
      <c r="J343" t="s">
        <v>1194</v>
      </c>
      <c r="K343">
        <v>1063</v>
      </c>
      <c r="L343" t="s">
        <v>1196</v>
      </c>
      <c r="M343" s="87">
        <v>43718</v>
      </c>
      <c r="N343" t="s">
        <v>1164</v>
      </c>
      <c r="O343" t="s">
        <v>1165</v>
      </c>
      <c r="P343" s="61">
        <v>-14436.95</v>
      </c>
      <c r="Q343" t="s">
        <v>1165</v>
      </c>
      <c r="R343" s="61">
        <v>0</v>
      </c>
      <c r="S343" s="61">
        <v>-14436.95</v>
      </c>
    </row>
    <row r="344" spans="1:19" x14ac:dyDescent="0.2">
      <c r="A344" t="s">
        <v>620</v>
      </c>
      <c r="B344" t="s">
        <v>896</v>
      </c>
      <c r="C344" t="s">
        <v>1108</v>
      </c>
      <c r="D344" t="s">
        <v>239</v>
      </c>
      <c r="E344" t="s">
        <v>1160</v>
      </c>
      <c r="F344" t="s">
        <v>117</v>
      </c>
      <c r="G344" s="87">
        <v>43738</v>
      </c>
      <c r="H344" t="s">
        <v>1166</v>
      </c>
      <c r="I344" t="s">
        <v>1194</v>
      </c>
      <c r="J344" t="s">
        <v>1194</v>
      </c>
      <c r="K344">
        <v>1075</v>
      </c>
      <c r="L344" t="s">
        <v>1197</v>
      </c>
      <c r="M344" s="87">
        <v>43746</v>
      </c>
      <c r="N344" t="s">
        <v>1164</v>
      </c>
      <c r="O344" t="s">
        <v>1165</v>
      </c>
      <c r="P344" s="61">
        <v>-14190.06</v>
      </c>
      <c r="Q344" t="s">
        <v>1165</v>
      </c>
      <c r="R344" s="61">
        <v>0</v>
      </c>
      <c r="S344" s="61">
        <v>-14190.06</v>
      </c>
    </row>
    <row r="345" spans="1:19" x14ac:dyDescent="0.2">
      <c r="A345" t="s">
        <v>620</v>
      </c>
      <c r="B345" t="s">
        <v>896</v>
      </c>
      <c r="C345" t="s">
        <v>1108</v>
      </c>
      <c r="D345" t="s">
        <v>239</v>
      </c>
      <c r="E345" t="s">
        <v>1160</v>
      </c>
      <c r="F345" t="s">
        <v>118</v>
      </c>
      <c r="G345" s="87">
        <v>43769</v>
      </c>
      <c r="H345" t="s">
        <v>1166</v>
      </c>
      <c r="I345" t="s">
        <v>1194</v>
      </c>
      <c r="J345" t="s">
        <v>1194</v>
      </c>
      <c r="K345">
        <v>1080</v>
      </c>
      <c r="L345" t="s">
        <v>1198</v>
      </c>
      <c r="M345" s="87">
        <v>43780</v>
      </c>
      <c r="N345" t="s">
        <v>1164</v>
      </c>
      <c r="O345" t="s">
        <v>1165</v>
      </c>
      <c r="P345" s="61">
        <v>-14704.4</v>
      </c>
      <c r="Q345" t="s">
        <v>1165</v>
      </c>
      <c r="R345" s="61">
        <v>0</v>
      </c>
      <c r="S345" s="61">
        <v>-14704.4</v>
      </c>
    </row>
    <row r="346" spans="1:19" x14ac:dyDescent="0.2">
      <c r="A346" t="s">
        <v>620</v>
      </c>
      <c r="B346" t="s">
        <v>896</v>
      </c>
      <c r="C346" t="s">
        <v>1108</v>
      </c>
      <c r="D346" t="s">
        <v>239</v>
      </c>
      <c r="E346" t="s">
        <v>1160</v>
      </c>
      <c r="F346" t="s">
        <v>119</v>
      </c>
      <c r="G346" s="87">
        <v>43799</v>
      </c>
      <c r="H346" t="s">
        <v>1166</v>
      </c>
      <c r="I346" t="s">
        <v>1194</v>
      </c>
      <c r="J346" t="s">
        <v>1194</v>
      </c>
      <c r="K346">
        <v>1082</v>
      </c>
      <c r="L346" t="s">
        <v>1199</v>
      </c>
      <c r="M346" s="87">
        <v>43810</v>
      </c>
      <c r="N346" t="s">
        <v>1164</v>
      </c>
      <c r="O346" t="s">
        <v>1165</v>
      </c>
      <c r="P346" s="61">
        <v>-14230.06</v>
      </c>
      <c r="Q346" t="s">
        <v>1165</v>
      </c>
      <c r="R346" s="61">
        <v>0</v>
      </c>
      <c r="S346" s="61">
        <v>-14230.06</v>
      </c>
    </row>
    <row r="347" spans="1:19" x14ac:dyDescent="0.2">
      <c r="A347" t="s">
        <v>620</v>
      </c>
      <c r="B347" t="s">
        <v>896</v>
      </c>
      <c r="C347" t="s">
        <v>1108</v>
      </c>
      <c r="D347" t="s">
        <v>239</v>
      </c>
      <c r="E347" t="s">
        <v>1160</v>
      </c>
      <c r="F347" t="s">
        <v>120</v>
      </c>
      <c r="G347" s="87">
        <v>43830</v>
      </c>
      <c r="H347" t="s">
        <v>1166</v>
      </c>
      <c r="I347" t="s">
        <v>1194</v>
      </c>
      <c r="J347" t="s">
        <v>1194</v>
      </c>
      <c r="K347">
        <v>1090</v>
      </c>
      <c r="L347" t="s">
        <v>1200</v>
      </c>
      <c r="M347" s="87">
        <v>43840</v>
      </c>
      <c r="N347" t="s">
        <v>1164</v>
      </c>
      <c r="O347" t="s">
        <v>1165</v>
      </c>
      <c r="P347" s="61">
        <v>-14704.4</v>
      </c>
      <c r="Q347" t="s">
        <v>1165</v>
      </c>
      <c r="R347" s="61">
        <v>0</v>
      </c>
      <c r="S347" s="61">
        <v>-14704.4</v>
      </c>
    </row>
    <row r="348" spans="1:19" x14ac:dyDescent="0.2">
      <c r="A348" t="s">
        <v>620</v>
      </c>
      <c r="B348" t="s">
        <v>896</v>
      </c>
      <c r="C348" t="s">
        <v>1108</v>
      </c>
      <c r="D348" t="s">
        <v>239</v>
      </c>
      <c r="E348" t="s">
        <v>1160</v>
      </c>
      <c r="F348" t="s">
        <v>121</v>
      </c>
      <c r="G348" s="87">
        <v>43861</v>
      </c>
      <c r="H348" t="s">
        <v>1166</v>
      </c>
      <c r="I348" t="s">
        <v>1194</v>
      </c>
      <c r="J348" t="s">
        <v>1194</v>
      </c>
      <c r="K348">
        <v>1092</v>
      </c>
      <c r="L348" t="s">
        <v>1201</v>
      </c>
      <c r="M348" s="87">
        <v>43871</v>
      </c>
      <c r="N348" t="s">
        <v>1164</v>
      </c>
      <c r="O348" t="s">
        <v>1165</v>
      </c>
      <c r="P348" s="61">
        <v>-14704.4</v>
      </c>
      <c r="Q348" t="s">
        <v>1165</v>
      </c>
      <c r="R348" s="61">
        <v>0</v>
      </c>
      <c r="S348" s="61">
        <v>-14704.4</v>
      </c>
    </row>
    <row r="349" spans="1:19" x14ac:dyDescent="0.2">
      <c r="A349" t="s">
        <v>620</v>
      </c>
      <c r="B349" t="s">
        <v>896</v>
      </c>
      <c r="C349" t="s">
        <v>1108</v>
      </c>
      <c r="D349" t="s">
        <v>239</v>
      </c>
      <c r="E349" t="s">
        <v>1160</v>
      </c>
      <c r="F349" t="s">
        <v>122</v>
      </c>
      <c r="G349" s="87">
        <v>43890</v>
      </c>
      <c r="H349" t="s">
        <v>1166</v>
      </c>
      <c r="I349" t="s">
        <v>1194</v>
      </c>
      <c r="J349" t="s">
        <v>1194</v>
      </c>
      <c r="K349">
        <v>1095</v>
      </c>
      <c r="L349" t="s">
        <v>1202</v>
      </c>
      <c r="M349" s="87">
        <v>43902</v>
      </c>
      <c r="N349" t="s">
        <v>1164</v>
      </c>
      <c r="O349" t="s">
        <v>1165</v>
      </c>
      <c r="P349" s="61">
        <v>-13281.39</v>
      </c>
      <c r="Q349" t="s">
        <v>1165</v>
      </c>
      <c r="R349" s="61">
        <v>0</v>
      </c>
      <c r="S349" s="61">
        <v>-13281.39</v>
      </c>
    </row>
    <row r="350" spans="1:19" x14ac:dyDescent="0.2">
      <c r="A350" t="s">
        <v>620</v>
      </c>
      <c r="B350" t="s">
        <v>896</v>
      </c>
      <c r="C350" t="s">
        <v>1108</v>
      </c>
      <c r="D350" t="s">
        <v>239</v>
      </c>
      <c r="E350" t="s">
        <v>1160</v>
      </c>
      <c r="F350" t="s">
        <v>123</v>
      </c>
      <c r="G350" s="87">
        <v>43921</v>
      </c>
      <c r="H350" t="s">
        <v>1166</v>
      </c>
      <c r="I350" t="s">
        <v>1194</v>
      </c>
      <c r="J350" t="s">
        <v>1194</v>
      </c>
      <c r="K350">
        <v>1102</v>
      </c>
      <c r="L350" t="s">
        <v>1203</v>
      </c>
      <c r="M350" s="87">
        <v>43935</v>
      </c>
      <c r="N350" t="s">
        <v>1164</v>
      </c>
      <c r="O350" t="s">
        <v>1165</v>
      </c>
      <c r="P350" s="61">
        <v>-14704.4</v>
      </c>
      <c r="Q350" t="s">
        <v>1165</v>
      </c>
      <c r="R350" s="61">
        <v>0</v>
      </c>
      <c r="S350" s="61">
        <v>-14704.4</v>
      </c>
    </row>
    <row r="351" spans="1:19" x14ac:dyDescent="0.2">
      <c r="A351" t="s">
        <v>620</v>
      </c>
      <c r="B351" t="s">
        <v>896</v>
      </c>
      <c r="C351" t="s">
        <v>1108</v>
      </c>
      <c r="D351" t="s">
        <v>239</v>
      </c>
      <c r="E351" t="s">
        <v>1160</v>
      </c>
      <c r="F351" t="s">
        <v>124</v>
      </c>
      <c r="G351" s="87">
        <v>43951</v>
      </c>
      <c r="H351" t="s">
        <v>1166</v>
      </c>
      <c r="I351" t="s">
        <v>1194</v>
      </c>
      <c r="J351" t="s">
        <v>1194</v>
      </c>
      <c r="K351">
        <v>1106</v>
      </c>
      <c r="L351" t="s">
        <v>1204</v>
      </c>
      <c r="M351" s="87">
        <v>43962</v>
      </c>
      <c r="N351" t="s">
        <v>1164</v>
      </c>
      <c r="O351" t="s">
        <v>1165</v>
      </c>
      <c r="P351" s="61">
        <v>-14230.06</v>
      </c>
      <c r="Q351" t="s">
        <v>1165</v>
      </c>
      <c r="R351" s="61">
        <v>0</v>
      </c>
      <c r="S351" s="61">
        <v>-14230.06</v>
      </c>
    </row>
    <row r="352" spans="1:19" x14ac:dyDescent="0.2">
      <c r="A352" t="s">
        <v>620</v>
      </c>
      <c r="B352" t="s">
        <v>896</v>
      </c>
      <c r="C352" t="s">
        <v>1108</v>
      </c>
      <c r="D352" t="s">
        <v>239</v>
      </c>
      <c r="E352" t="s">
        <v>1160</v>
      </c>
      <c r="F352" t="s">
        <v>125</v>
      </c>
      <c r="G352" s="87">
        <v>43982</v>
      </c>
      <c r="H352" t="s">
        <v>1166</v>
      </c>
      <c r="I352" t="s">
        <v>1194</v>
      </c>
      <c r="J352" t="s">
        <v>1194</v>
      </c>
      <c r="K352">
        <v>1110</v>
      </c>
      <c r="L352" t="s">
        <v>1205</v>
      </c>
      <c r="M352" s="87">
        <v>43991</v>
      </c>
      <c r="N352" t="s">
        <v>1164</v>
      </c>
      <c r="O352" t="s">
        <v>1165</v>
      </c>
      <c r="P352" s="61">
        <v>-14704.4</v>
      </c>
      <c r="Q352" t="s">
        <v>1165</v>
      </c>
      <c r="R352" s="61">
        <v>0</v>
      </c>
      <c r="S352" s="61">
        <v>-14704.4</v>
      </c>
    </row>
    <row r="353" spans="1:19" x14ac:dyDescent="0.2">
      <c r="A353" t="s">
        <v>620</v>
      </c>
      <c r="B353" t="s">
        <v>896</v>
      </c>
      <c r="C353" t="s">
        <v>1108</v>
      </c>
      <c r="D353" t="s">
        <v>239</v>
      </c>
      <c r="E353" t="s">
        <v>1160</v>
      </c>
      <c r="F353" t="s">
        <v>126</v>
      </c>
      <c r="G353" s="87">
        <v>44008</v>
      </c>
      <c r="H353" t="s">
        <v>1166</v>
      </c>
      <c r="I353" t="s">
        <v>1194</v>
      </c>
      <c r="J353" t="s">
        <v>1194</v>
      </c>
      <c r="K353">
        <v>1112</v>
      </c>
      <c r="L353" t="s">
        <v>1206</v>
      </c>
      <c r="M353" s="87">
        <v>44013</v>
      </c>
      <c r="N353" t="s">
        <v>1172</v>
      </c>
      <c r="O353" t="s">
        <v>1165</v>
      </c>
      <c r="P353" s="61">
        <v>-14230.06</v>
      </c>
      <c r="Q353" t="s">
        <v>1165</v>
      </c>
      <c r="R353" s="61">
        <v>0</v>
      </c>
      <c r="S353" s="61">
        <v>-14230.06</v>
      </c>
    </row>
    <row r="354" spans="1:19" x14ac:dyDescent="0.2">
      <c r="A354" t="s">
        <v>621</v>
      </c>
      <c r="B354" t="s">
        <v>897</v>
      </c>
      <c r="C354" t="s">
        <v>1109</v>
      </c>
      <c r="D354" t="s">
        <v>239</v>
      </c>
      <c r="E354" t="s">
        <v>1160</v>
      </c>
      <c r="F354" t="s">
        <v>115</v>
      </c>
      <c r="G354" s="87">
        <v>43677</v>
      </c>
      <c r="H354" t="s">
        <v>1166</v>
      </c>
      <c r="I354" t="s">
        <v>1194</v>
      </c>
      <c r="J354" t="s">
        <v>1194</v>
      </c>
      <c r="K354">
        <v>1053</v>
      </c>
      <c r="L354" t="s">
        <v>1195</v>
      </c>
      <c r="M354" s="87">
        <v>43685</v>
      </c>
      <c r="N354" t="s">
        <v>1164</v>
      </c>
      <c r="O354" t="s">
        <v>1165</v>
      </c>
      <c r="P354" s="61">
        <v>-2182.0100000000002</v>
      </c>
      <c r="Q354" t="s">
        <v>1165</v>
      </c>
      <c r="R354" s="61">
        <v>0</v>
      </c>
      <c r="S354" s="61">
        <v>-2182.0100000000002</v>
      </c>
    </row>
    <row r="355" spans="1:19" x14ac:dyDescent="0.2">
      <c r="A355" t="s">
        <v>621</v>
      </c>
      <c r="B355" t="s">
        <v>897</v>
      </c>
      <c r="C355" t="s">
        <v>1109</v>
      </c>
      <c r="D355" t="s">
        <v>239</v>
      </c>
      <c r="E355" t="s">
        <v>1160</v>
      </c>
      <c r="F355" t="s">
        <v>116</v>
      </c>
      <c r="G355" s="87">
        <v>43708</v>
      </c>
      <c r="H355" t="s">
        <v>1166</v>
      </c>
      <c r="I355" t="s">
        <v>1194</v>
      </c>
      <c r="J355" t="s">
        <v>1194</v>
      </c>
      <c r="K355">
        <v>1063</v>
      </c>
      <c r="L355" t="s">
        <v>1196</v>
      </c>
      <c r="M355" s="87">
        <v>43718</v>
      </c>
      <c r="N355" t="s">
        <v>1164</v>
      </c>
      <c r="O355" t="s">
        <v>1165</v>
      </c>
      <c r="P355" s="61">
        <v>-2182.0100000000002</v>
      </c>
      <c r="Q355" t="s">
        <v>1165</v>
      </c>
      <c r="R355" s="61">
        <v>0</v>
      </c>
      <c r="S355" s="61">
        <v>-2182.0100000000002</v>
      </c>
    </row>
    <row r="356" spans="1:19" x14ac:dyDescent="0.2">
      <c r="A356" t="s">
        <v>621</v>
      </c>
      <c r="B356" t="s">
        <v>897</v>
      </c>
      <c r="C356" t="s">
        <v>1109</v>
      </c>
      <c r="D356" t="s">
        <v>239</v>
      </c>
      <c r="E356" t="s">
        <v>1160</v>
      </c>
      <c r="F356" t="s">
        <v>117</v>
      </c>
      <c r="G356" s="87">
        <v>43738</v>
      </c>
      <c r="H356" t="s">
        <v>1166</v>
      </c>
      <c r="I356" t="s">
        <v>1194</v>
      </c>
      <c r="J356" t="s">
        <v>1194</v>
      </c>
      <c r="K356">
        <v>1075</v>
      </c>
      <c r="L356" t="s">
        <v>1197</v>
      </c>
      <c r="M356" s="87">
        <v>43746</v>
      </c>
      <c r="N356" t="s">
        <v>1164</v>
      </c>
      <c r="O356" t="s">
        <v>1165</v>
      </c>
      <c r="P356" s="61">
        <v>-2111.62</v>
      </c>
      <c r="Q356" t="s">
        <v>1165</v>
      </c>
      <c r="R356" s="61">
        <v>0</v>
      </c>
      <c r="S356" s="61">
        <v>-2111.62</v>
      </c>
    </row>
    <row r="357" spans="1:19" x14ac:dyDescent="0.2">
      <c r="A357" t="s">
        <v>621</v>
      </c>
      <c r="B357" t="s">
        <v>897</v>
      </c>
      <c r="C357" t="s">
        <v>1109</v>
      </c>
      <c r="D357" t="s">
        <v>239</v>
      </c>
      <c r="E357" t="s">
        <v>1160</v>
      </c>
      <c r="F357" t="s">
        <v>118</v>
      </c>
      <c r="G357" s="87">
        <v>43769</v>
      </c>
      <c r="H357" t="s">
        <v>1166</v>
      </c>
      <c r="I357" t="s">
        <v>1194</v>
      </c>
      <c r="J357" t="s">
        <v>1194</v>
      </c>
      <c r="K357">
        <v>1080</v>
      </c>
      <c r="L357" t="s">
        <v>1198</v>
      </c>
      <c r="M357" s="87">
        <v>43780</v>
      </c>
      <c r="N357" t="s">
        <v>1164</v>
      </c>
      <c r="O357" t="s">
        <v>1165</v>
      </c>
      <c r="P357" s="61">
        <v>-2182.0100000000002</v>
      </c>
      <c r="Q357" t="s">
        <v>1165</v>
      </c>
      <c r="R357" s="61">
        <v>0</v>
      </c>
      <c r="S357" s="61">
        <v>-2182.0100000000002</v>
      </c>
    </row>
    <row r="358" spans="1:19" x14ac:dyDescent="0.2">
      <c r="A358" t="s">
        <v>621</v>
      </c>
      <c r="B358" t="s">
        <v>897</v>
      </c>
      <c r="C358" t="s">
        <v>1109</v>
      </c>
      <c r="D358" t="s">
        <v>239</v>
      </c>
      <c r="E358" t="s">
        <v>1160</v>
      </c>
      <c r="F358" t="s">
        <v>119</v>
      </c>
      <c r="G358" s="87">
        <v>43799</v>
      </c>
      <c r="H358" t="s">
        <v>1166</v>
      </c>
      <c r="I358" t="s">
        <v>1194</v>
      </c>
      <c r="J358" t="s">
        <v>1194</v>
      </c>
      <c r="K358">
        <v>1082</v>
      </c>
      <c r="L358" t="s">
        <v>1199</v>
      </c>
      <c r="M358" s="87">
        <v>43810</v>
      </c>
      <c r="N358" t="s">
        <v>1164</v>
      </c>
      <c r="O358" t="s">
        <v>1165</v>
      </c>
      <c r="P358" s="61">
        <v>-2111.62</v>
      </c>
      <c r="Q358" t="s">
        <v>1165</v>
      </c>
      <c r="R358" s="61">
        <v>0</v>
      </c>
      <c r="S358" s="61">
        <v>-2111.62</v>
      </c>
    </row>
    <row r="359" spans="1:19" x14ac:dyDescent="0.2">
      <c r="A359" t="s">
        <v>621</v>
      </c>
      <c r="B359" t="s">
        <v>897</v>
      </c>
      <c r="C359" t="s">
        <v>1109</v>
      </c>
      <c r="D359" t="s">
        <v>239</v>
      </c>
      <c r="E359" t="s">
        <v>1160</v>
      </c>
      <c r="F359" t="s">
        <v>120</v>
      </c>
      <c r="G359" s="87">
        <v>43830</v>
      </c>
      <c r="H359" t="s">
        <v>1166</v>
      </c>
      <c r="I359" t="s">
        <v>1194</v>
      </c>
      <c r="J359" t="s">
        <v>1194</v>
      </c>
      <c r="K359">
        <v>1090</v>
      </c>
      <c r="L359" t="s">
        <v>1200</v>
      </c>
      <c r="M359" s="87">
        <v>43840</v>
      </c>
      <c r="N359" t="s">
        <v>1164</v>
      </c>
      <c r="O359" t="s">
        <v>1165</v>
      </c>
      <c r="P359" s="61">
        <v>-2182.0100000000002</v>
      </c>
      <c r="Q359" t="s">
        <v>1165</v>
      </c>
      <c r="R359" s="61">
        <v>0</v>
      </c>
      <c r="S359" s="61">
        <v>-2182.0100000000002</v>
      </c>
    </row>
    <row r="360" spans="1:19" x14ac:dyDescent="0.2">
      <c r="A360" t="s">
        <v>621</v>
      </c>
      <c r="B360" t="s">
        <v>897</v>
      </c>
      <c r="C360" t="s">
        <v>1109</v>
      </c>
      <c r="D360" t="s">
        <v>239</v>
      </c>
      <c r="E360" t="s">
        <v>1160</v>
      </c>
      <c r="F360" t="s">
        <v>121</v>
      </c>
      <c r="G360" s="87">
        <v>43861</v>
      </c>
      <c r="H360" t="s">
        <v>1166</v>
      </c>
      <c r="I360" t="s">
        <v>1194</v>
      </c>
      <c r="J360" t="s">
        <v>1194</v>
      </c>
      <c r="K360">
        <v>1092</v>
      </c>
      <c r="L360" t="s">
        <v>1201</v>
      </c>
      <c r="M360" s="87">
        <v>43871</v>
      </c>
      <c r="N360" t="s">
        <v>1164</v>
      </c>
      <c r="O360" t="s">
        <v>1165</v>
      </c>
      <c r="P360" s="61">
        <v>-2182.0100000000002</v>
      </c>
      <c r="Q360" t="s">
        <v>1165</v>
      </c>
      <c r="R360" s="61">
        <v>0</v>
      </c>
      <c r="S360" s="61">
        <v>-2182.0100000000002</v>
      </c>
    </row>
    <row r="361" spans="1:19" x14ac:dyDescent="0.2">
      <c r="A361" t="s">
        <v>621</v>
      </c>
      <c r="B361" t="s">
        <v>897</v>
      </c>
      <c r="C361" t="s">
        <v>1109</v>
      </c>
      <c r="D361" t="s">
        <v>239</v>
      </c>
      <c r="E361" t="s">
        <v>1160</v>
      </c>
      <c r="F361" t="s">
        <v>122</v>
      </c>
      <c r="G361" s="87">
        <v>43890</v>
      </c>
      <c r="H361" t="s">
        <v>1166</v>
      </c>
      <c r="I361" t="s">
        <v>1194</v>
      </c>
      <c r="J361" t="s">
        <v>1194</v>
      </c>
      <c r="K361">
        <v>1095</v>
      </c>
      <c r="L361" t="s">
        <v>1202</v>
      </c>
      <c r="M361" s="87">
        <v>43902</v>
      </c>
      <c r="N361" t="s">
        <v>1164</v>
      </c>
      <c r="O361" t="s">
        <v>1165</v>
      </c>
      <c r="P361" s="61">
        <v>-1970.84</v>
      </c>
      <c r="Q361" t="s">
        <v>1165</v>
      </c>
      <c r="R361" s="61">
        <v>0</v>
      </c>
      <c r="S361" s="61">
        <v>-1970.84</v>
      </c>
    </row>
    <row r="362" spans="1:19" x14ac:dyDescent="0.2">
      <c r="A362" t="s">
        <v>621</v>
      </c>
      <c r="B362" t="s">
        <v>897</v>
      </c>
      <c r="C362" t="s">
        <v>1109</v>
      </c>
      <c r="D362" t="s">
        <v>239</v>
      </c>
      <c r="E362" t="s">
        <v>1160</v>
      </c>
      <c r="F362" t="s">
        <v>123</v>
      </c>
      <c r="G362" s="87">
        <v>43921</v>
      </c>
      <c r="H362" t="s">
        <v>1166</v>
      </c>
      <c r="I362" t="s">
        <v>1194</v>
      </c>
      <c r="J362" t="s">
        <v>1194</v>
      </c>
      <c r="K362">
        <v>1102</v>
      </c>
      <c r="L362" t="s">
        <v>1203</v>
      </c>
      <c r="M362" s="87">
        <v>43935</v>
      </c>
      <c r="N362" t="s">
        <v>1164</v>
      </c>
      <c r="O362" t="s">
        <v>1165</v>
      </c>
      <c r="P362" s="61">
        <v>-2182.0100000000002</v>
      </c>
      <c r="Q362" t="s">
        <v>1165</v>
      </c>
      <c r="R362" s="61">
        <v>0</v>
      </c>
      <c r="S362" s="61">
        <v>-2182.0100000000002</v>
      </c>
    </row>
    <row r="363" spans="1:19" x14ac:dyDescent="0.2">
      <c r="A363" t="s">
        <v>621</v>
      </c>
      <c r="B363" t="s">
        <v>897</v>
      </c>
      <c r="C363" t="s">
        <v>1109</v>
      </c>
      <c r="D363" t="s">
        <v>239</v>
      </c>
      <c r="E363" t="s">
        <v>1160</v>
      </c>
      <c r="F363" t="s">
        <v>124</v>
      </c>
      <c r="G363" s="87">
        <v>43951</v>
      </c>
      <c r="H363" t="s">
        <v>1166</v>
      </c>
      <c r="I363" t="s">
        <v>1194</v>
      </c>
      <c r="J363" t="s">
        <v>1194</v>
      </c>
      <c r="K363">
        <v>1106</v>
      </c>
      <c r="L363" t="s">
        <v>1204</v>
      </c>
      <c r="M363" s="87">
        <v>43962</v>
      </c>
      <c r="N363" t="s">
        <v>1164</v>
      </c>
      <c r="O363" t="s">
        <v>1165</v>
      </c>
      <c r="P363" s="61">
        <v>-2111.62</v>
      </c>
      <c r="Q363" t="s">
        <v>1165</v>
      </c>
      <c r="R363" s="61">
        <v>0</v>
      </c>
      <c r="S363" s="61">
        <v>-2111.62</v>
      </c>
    </row>
    <row r="364" spans="1:19" x14ac:dyDescent="0.2">
      <c r="A364" t="s">
        <v>621</v>
      </c>
      <c r="B364" t="s">
        <v>897</v>
      </c>
      <c r="C364" t="s">
        <v>1109</v>
      </c>
      <c r="D364" t="s">
        <v>239</v>
      </c>
      <c r="E364" t="s">
        <v>1160</v>
      </c>
      <c r="F364" t="s">
        <v>125</v>
      </c>
      <c r="G364" s="87">
        <v>43982</v>
      </c>
      <c r="H364" t="s">
        <v>1166</v>
      </c>
      <c r="I364" t="s">
        <v>1194</v>
      </c>
      <c r="J364" t="s">
        <v>1194</v>
      </c>
      <c r="K364">
        <v>1110</v>
      </c>
      <c r="L364" t="s">
        <v>1205</v>
      </c>
      <c r="M364" s="87">
        <v>43991</v>
      </c>
      <c r="N364" t="s">
        <v>1164</v>
      </c>
      <c r="O364" t="s">
        <v>1165</v>
      </c>
      <c r="P364" s="61">
        <v>-2182.0100000000002</v>
      </c>
      <c r="Q364" t="s">
        <v>1165</v>
      </c>
      <c r="R364" s="61">
        <v>0</v>
      </c>
      <c r="S364" s="61">
        <v>-2182.0100000000002</v>
      </c>
    </row>
    <row r="365" spans="1:19" x14ac:dyDescent="0.2">
      <c r="A365" t="s">
        <v>621</v>
      </c>
      <c r="B365" t="s">
        <v>897</v>
      </c>
      <c r="C365" t="s">
        <v>1109</v>
      </c>
      <c r="D365" t="s">
        <v>239</v>
      </c>
      <c r="E365" t="s">
        <v>1160</v>
      </c>
      <c r="F365" t="s">
        <v>126</v>
      </c>
      <c r="G365" s="87">
        <v>44008</v>
      </c>
      <c r="H365" t="s">
        <v>1166</v>
      </c>
      <c r="I365" t="s">
        <v>1194</v>
      </c>
      <c r="J365" t="s">
        <v>1194</v>
      </c>
      <c r="K365">
        <v>1112</v>
      </c>
      <c r="L365" t="s">
        <v>1206</v>
      </c>
      <c r="M365" s="87">
        <v>44013</v>
      </c>
      <c r="N365" t="s">
        <v>1172</v>
      </c>
      <c r="O365" t="s">
        <v>1165</v>
      </c>
      <c r="P365" s="61">
        <v>-2090.0700000000002</v>
      </c>
      <c r="Q365" t="s">
        <v>1165</v>
      </c>
      <c r="R365" s="61">
        <v>0</v>
      </c>
      <c r="S365" s="61">
        <v>-2090.0700000000002</v>
      </c>
    </row>
    <row r="366" spans="1:19" x14ac:dyDescent="0.2">
      <c r="A366" t="s">
        <v>623</v>
      </c>
      <c r="B366" t="s">
        <v>902</v>
      </c>
      <c r="C366" t="s">
        <v>1112</v>
      </c>
      <c r="D366" t="s">
        <v>239</v>
      </c>
      <c r="E366" t="s">
        <v>1160</v>
      </c>
      <c r="F366" t="s">
        <v>115</v>
      </c>
      <c r="G366" s="87">
        <v>43677</v>
      </c>
      <c r="H366" t="s">
        <v>1166</v>
      </c>
      <c r="I366" t="s">
        <v>1194</v>
      </c>
      <c r="J366" t="s">
        <v>1194</v>
      </c>
      <c r="K366">
        <v>1053</v>
      </c>
      <c r="L366" t="s">
        <v>1195</v>
      </c>
      <c r="M366" s="87">
        <v>43685</v>
      </c>
      <c r="N366" t="s">
        <v>1164</v>
      </c>
      <c r="O366" t="s">
        <v>1165</v>
      </c>
      <c r="P366" s="61">
        <v>-123</v>
      </c>
      <c r="Q366" t="s">
        <v>1165</v>
      </c>
      <c r="R366" s="61">
        <v>0</v>
      </c>
      <c r="S366" s="61">
        <v>-123</v>
      </c>
    </row>
    <row r="367" spans="1:19" x14ac:dyDescent="0.2">
      <c r="A367" t="s">
        <v>623</v>
      </c>
      <c r="B367" t="s">
        <v>902</v>
      </c>
      <c r="C367" t="s">
        <v>1112</v>
      </c>
      <c r="D367" t="s">
        <v>239</v>
      </c>
      <c r="E367" t="s">
        <v>1160</v>
      </c>
      <c r="F367" t="s">
        <v>116</v>
      </c>
      <c r="G367" s="87">
        <v>43708</v>
      </c>
      <c r="H367" t="s">
        <v>1166</v>
      </c>
      <c r="I367" t="s">
        <v>1194</v>
      </c>
      <c r="J367" t="s">
        <v>1194</v>
      </c>
      <c r="K367">
        <v>1063</v>
      </c>
      <c r="L367" t="s">
        <v>1196</v>
      </c>
      <c r="M367" s="87">
        <v>43718</v>
      </c>
      <c r="N367" t="s">
        <v>1164</v>
      </c>
      <c r="O367" t="s">
        <v>1165</v>
      </c>
      <c r="P367" s="61">
        <v>-123</v>
      </c>
      <c r="Q367" t="s">
        <v>1165</v>
      </c>
      <c r="R367" s="61">
        <v>0</v>
      </c>
      <c r="S367" s="61">
        <v>-123</v>
      </c>
    </row>
    <row r="368" spans="1:19" x14ac:dyDescent="0.2">
      <c r="A368" t="s">
        <v>624</v>
      </c>
      <c r="B368" t="s">
        <v>903</v>
      </c>
      <c r="C368" t="s">
        <v>1113</v>
      </c>
      <c r="D368" t="s">
        <v>239</v>
      </c>
      <c r="E368" t="s">
        <v>1160</v>
      </c>
      <c r="F368" t="s">
        <v>115</v>
      </c>
      <c r="G368" s="87">
        <v>43677</v>
      </c>
      <c r="H368" t="s">
        <v>1166</v>
      </c>
      <c r="I368" t="s">
        <v>1194</v>
      </c>
      <c r="J368" t="s">
        <v>1194</v>
      </c>
      <c r="K368">
        <v>1053</v>
      </c>
      <c r="L368" t="s">
        <v>1195</v>
      </c>
      <c r="M368" s="87">
        <v>43685</v>
      </c>
      <c r="N368" t="s">
        <v>1164</v>
      </c>
      <c r="O368" t="s">
        <v>1165</v>
      </c>
      <c r="P368" s="61">
        <v>-321.68</v>
      </c>
      <c r="Q368" t="s">
        <v>1165</v>
      </c>
      <c r="R368" s="61">
        <v>0</v>
      </c>
      <c r="S368" s="61">
        <v>-321.68</v>
      </c>
    </row>
    <row r="369" spans="1:19" x14ac:dyDescent="0.2">
      <c r="A369" t="s">
        <v>624</v>
      </c>
      <c r="B369" t="s">
        <v>903</v>
      </c>
      <c r="C369" t="s">
        <v>1113</v>
      </c>
      <c r="D369" t="s">
        <v>239</v>
      </c>
      <c r="E369" t="s">
        <v>1160</v>
      </c>
      <c r="F369" t="s">
        <v>116</v>
      </c>
      <c r="G369" s="87">
        <v>43708</v>
      </c>
      <c r="H369" t="s">
        <v>1166</v>
      </c>
      <c r="I369" t="s">
        <v>1194</v>
      </c>
      <c r="J369" t="s">
        <v>1194</v>
      </c>
      <c r="K369">
        <v>1063</v>
      </c>
      <c r="L369" t="s">
        <v>1196</v>
      </c>
      <c r="M369" s="87">
        <v>43718</v>
      </c>
      <c r="N369" t="s">
        <v>1164</v>
      </c>
      <c r="O369" t="s">
        <v>1165</v>
      </c>
      <c r="P369" s="61">
        <v>-321.68</v>
      </c>
      <c r="Q369" t="s">
        <v>1165</v>
      </c>
      <c r="R369" s="61">
        <v>0</v>
      </c>
      <c r="S369" s="61">
        <v>-321.68</v>
      </c>
    </row>
    <row r="370" spans="1:19" x14ac:dyDescent="0.2">
      <c r="A370" t="s">
        <v>624</v>
      </c>
      <c r="B370" t="s">
        <v>903</v>
      </c>
      <c r="C370" t="s">
        <v>1113</v>
      </c>
      <c r="D370" t="s">
        <v>239</v>
      </c>
      <c r="E370" t="s">
        <v>1160</v>
      </c>
      <c r="F370" t="s">
        <v>117</v>
      </c>
      <c r="G370" s="87">
        <v>43738</v>
      </c>
      <c r="H370" t="s">
        <v>1166</v>
      </c>
      <c r="I370" t="s">
        <v>1194</v>
      </c>
      <c r="J370" t="s">
        <v>1194</v>
      </c>
      <c r="K370">
        <v>1075</v>
      </c>
      <c r="L370" t="s">
        <v>1197</v>
      </c>
      <c r="M370" s="87">
        <v>43746</v>
      </c>
      <c r="N370" t="s">
        <v>1164</v>
      </c>
      <c r="O370" t="s">
        <v>1165</v>
      </c>
      <c r="P370" s="61">
        <v>-311.31</v>
      </c>
      <c r="Q370" t="s">
        <v>1165</v>
      </c>
      <c r="R370" s="61">
        <v>0</v>
      </c>
      <c r="S370" s="61">
        <v>-311.31</v>
      </c>
    </row>
    <row r="371" spans="1:19" x14ac:dyDescent="0.2">
      <c r="A371" t="s">
        <v>624</v>
      </c>
      <c r="B371" t="s">
        <v>903</v>
      </c>
      <c r="C371" t="s">
        <v>1113</v>
      </c>
      <c r="D371" t="s">
        <v>239</v>
      </c>
      <c r="E371" t="s">
        <v>1160</v>
      </c>
      <c r="F371" t="s">
        <v>118</v>
      </c>
      <c r="G371" s="87">
        <v>43769</v>
      </c>
      <c r="H371" t="s">
        <v>1166</v>
      </c>
      <c r="I371" t="s">
        <v>1194</v>
      </c>
      <c r="J371" t="s">
        <v>1194</v>
      </c>
      <c r="K371">
        <v>1080</v>
      </c>
      <c r="L371" t="s">
        <v>1198</v>
      </c>
      <c r="M371" s="87">
        <v>43780</v>
      </c>
      <c r="N371" t="s">
        <v>1164</v>
      </c>
      <c r="O371" t="s">
        <v>1165</v>
      </c>
      <c r="P371" s="61">
        <v>-321.68</v>
      </c>
      <c r="Q371" t="s">
        <v>1165</v>
      </c>
      <c r="R371" s="61">
        <v>0</v>
      </c>
      <c r="S371" s="61">
        <v>-321.68</v>
      </c>
    </row>
    <row r="372" spans="1:19" x14ac:dyDescent="0.2">
      <c r="A372" t="s">
        <v>624</v>
      </c>
      <c r="B372" t="s">
        <v>903</v>
      </c>
      <c r="C372" t="s">
        <v>1113</v>
      </c>
      <c r="D372" t="s">
        <v>239</v>
      </c>
      <c r="E372" t="s">
        <v>1160</v>
      </c>
      <c r="F372" t="s">
        <v>119</v>
      </c>
      <c r="G372" s="87">
        <v>43799</v>
      </c>
      <c r="H372" t="s">
        <v>1166</v>
      </c>
      <c r="I372" t="s">
        <v>1194</v>
      </c>
      <c r="J372" t="s">
        <v>1194</v>
      </c>
      <c r="K372">
        <v>1082</v>
      </c>
      <c r="L372" t="s">
        <v>1199</v>
      </c>
      <c r="M372" s="87">
        <v>43810</v>
      </c>
      <c r="N372" t="s">
        <v>1164</v>
      </c>
      <c r="O372" t="s">
        <v>1165</v>
      </c>
      <c r="P372" s="61">
        <v>-311.31</v>
      </c>
      <c r="Q372" t="s">
        <v>1165</v>
      </c>
      <c r="R372" s="61">
        <v>0</v>
      </c>
      <c r="S372" s="61">
        <v>-311.31</v>
      </c>
    </row>
    <row r="373" spans="1:19" x14ac:dyDescent="0.2">
      <c r="A373" t="s">
        <v>624</v>
      </c>
      <c r="B373" t="s">
        <v>903</v>
      </c>
      <c r="C373" t="s">
        <v>1113</v>
      </c>
      <c r="D373" t="s">
        <v>239</v>
      </c>
      <c r="E373" t="s">
        <v>1160</v>
      </c>
      <c r="F373" t="s">
        <v>120</v>
      </c>
      <c r="G373" s="87">
        <v>43830</v>
      </c>
      <c r="H373" t="s">
        <v>1166</v>
      </c>
      <c r="I373" t="s">
        <v>1194</v>
      </c>
      <c r="J373" t="s">
        <v>1194</v>
      </c>
      <c r="K373">
        <v>1090</v>
      </c>
      <c r="L373" t="s">
        <v>1200</v>
      </c>
      <c r="M373" s="87">
        <v>43840</v>
      </c>
      <c r="N373" t="s">
        <v>1164</v>
      </c>
      <c r="O373" t="s">
        <v>1165</v>
      </c>
      <c r="P373" s="61">
        <v>-323.85000000000002</v>
      </c>
      <c r="Q373" t="s">
        <v>1165</v>
      </c>
      <c r="R373" s="61">
        <v>0</v>
      </c>
      <c r="S373" s="61">
        <v>-323.85000000000002</v>
      </c>
    </row>
    <row r="374" spans="1:19" x14ac:dyDescent="0.2">
      <c r="A374" t="s">
        <v>624</v>
      </c>
      <c r="B374" t="s">
        <v>903</v>
      </c>
      <c r="C374" t="s">
        <v>1113</v>
      </c>
      <c r="D374" t="s">
        <v>239</v>
      </c>
      <c r="E374" t="s">
        <v>1160</v>
      </c>
      <c r="F374" t="s">
        <v>121</v>
      </c>
      <c r="G374" s="87">
        <v>43861</v>
      </c>
      <c r="H374" t="s">
        <v>1166</v>
      </c>
      <c r="I374" t="s">
        <v>1194</v>
      </c>
      <c r="J374" t="s">
        <v>1194</v>
      </c>
      <c r="K374">
        <v>1092</v>
      </c>
      <c r="L374" t="s">
        <v>1201</v>
      </c>
      <c r="M374" s="87">
        <v>43871</v>
      </c>
      <c r="N374" t="s">
        <v>1164</v>
      </c>
      <c r="O374" t="s">
        <v>1165</v>
      </c>
      <c r="P374" s="61">
        <v>-323.85000000000002</v>
      </c>
      <c r="Q374" t="s">
        <v>1165</v>
      </c>
      <c r="R374" s="61">
        <v>0</v>
      </c>
      <c r="S374" s="61">
        <v>-323.85000000000002</v>
      </c>
    </row>
    <row r="375" spans="1:19" x14ac:dyDescent="0.2">
      <c r="A375" t="s">
        <v>624</v>
      </c>
      <c r="B375" t="s">
        <v>903</v>
      </c>
      <c r="C375" t="s">
        <v>1113</v>
      </c>
      <c r="D375" t="s">
        <v>239</v>
      </c>
      <c r="E375" t="s">
        <v>1160</v>
      </c>
      <c r="F375" t="s">
        <v>122</v>
      </c>
      <c r="G375" s="87">
        <v>43890</v>
      </c>
      <c r="H375" t="s">
        <v>1166</v>
      </c>
      <c r="I375" t="s">
        <v>1194</v>
      </c>
      <c r="J375" t="s">
        <v>1194</v>
      </c>
      <c r="K375">
        <v>1095</v>
      </c>
      <c r="L375" t="s">
        <v>1202</v>
      </c>
      <c r="M375" s="87">
        <v>43902</v>
      </c>
      <c r="N375" t="s">
        <v>1164</v>
      </c>
      <c r="O375" t="s">
        <v>1165</v>
      </c>
      <c r="P375" s="61">
        <v>-292.51</v>
      </c>
      <c r="Q375" t="s">
        <v>1165</v>
      </c>
      <c r="R375" s="61">
        <v>0</v>
      </c>
      <c r="S375" s="61">
        <v>-292.51</v>
      </c>
    </row>
    <row r="376" spans="1:19" x14ac:dyDescent="0.2">
      <c r="A376" t="s">
        <v>624</v>
      </c>
      <c r="B376" t="s">
        <v>903</v>
      </c>
      <c r="C376" t="s">
        <v>1113</v>
      </c>
      <c r="D376" t="s">
        <v>239</v>
      </c>
      <c r="E376" t="s">
        <v>1160</v>
      </c>
      <c r="F376" t="s">
        <v>123</v>
      </c>
      <c r="G376" s="87">
        <v>43921</v>
      </c>
      <c r="H376" t="s">
        <v>1166</v>
      </c>
      <c r="I376" t="s">
        <v>1194</v>
      </c>
      <c r="J376" t="s">
        <v>1194</v>
      </c>
      <c r="K376">
        <v>1102</v>
      </c>
      <c r="L376" t="s">
        <v>1203</v>
      </c>
      <c r="M376" s="87">
        <v>43935</v>
      </c>
      <c r="N376" t="s">
        <v>1164</v>
      </c>
      <c r="O376" t="s">
        <v>1165</v>
      </c>
      <c r="P376" s="61">
        <v>-323.85000000000002</v>
      </c>
      <c r="Q376" t="s">
        <v>1165</v>
      </c>
      <c r="R376" s="61">
        <v>0</v>
      </c>
      <c r="S376" s="61">
        <v>-323.85000000000002</v>
      </c>
    </row>
    <row r="377" spans="1:19" x14ac:dyDescent="0.2">
      <c r="A377" t="s">
        <v>624</v>
      </c>
      <c r="B377" t="s">
        <v>903</v>
      </c>
      <c r="C377" t="s">
        <v>1113</v>
      </c>
      <c r="D377" t="s">
        <v>239</v>
      </c>
      <c r="E377" t="s">
        <v>1160</v>
      </c>
      <c r="F377" t="s">
        <v>124</v>
      </c>
      <c r="G377" s="87">
        <v>43951</v>
      </c>
      <c r="H377" t="s">
        <v>1166</v>
      </c>
      <c r="I377" t="s">
        <v>1194</v>
      </c>
      <c r="J377" t="s">
        <v>1194</v>
      </c>
      <c r="K377">
        <v>1106</v>
      </c>
      <c r="L377" t="s">
        <v>1204</v>
      </c>
      <c r="M377" s="87">
        <v>43962</v>
      </c>
      <c r="N377" t="s">
        <v>1164</v>
      </c>
      <c r="O377" t="s">
        <v>1165</v>
      </c>
      <c r="P377" s="61">
        <v>-313.39999999999998</v>
      </c>
      <c r="Q377" t="s">
        <v>1165</v>
      </c>
      <c r="R377" s="61">
        <v>0</v>
      </c>
      <c r="S377" s="61">
        <v>-313.39999999999998</v>
      </c>
    </row>
    <row r="378" spans="1:19" x14ac:dyDescent="0.2">
      <c r="A378" t="s">
        <v>624</v>
      </c>
      <c r="B378" t="s">
        <v>903</v>
      </c>
      <c r="C378" t="s">
        <v>1113</v>
      </c>
      <c r="D378" t="s">
        <v>239</v>
      </c>
      <c r="E378" t="s">
        <v>1160</v>
      </c>
      <c r="F378" t="s">
        <v>125</v>
      </c>
      <c r="G378" s="87">
        <v>43982</v>
      </c>
      <c r="H378" t="s">
        <v>1166</v>
      </c>
      <c r="I378" t="s">
        <v>1194</v>
      </c>
      <c r="J378" t="s">
        <v>1194</v>
      </c>
      <c r="K378">
        <v>1110</v>
      </c>
      <c r="L378" t="s">
        <v>1205</v>
      </c>
      <c r="M378" s="87">
        <v>43991</v>
      </c>
      <c r="N378" t="s">
        <v>1164</v>
      </c>
      <c r="O378" t="s">
        <v>1165</v>
      </c>
      <c r="P378" s="61">
        <v>-323.85000000000002</v>
      </c>
      <c r="Q378" t="s">
        <v>1165</v>
      </c>
      <c r="R378" s="61">
        <v>0</v>
      </c>
      <c r="S378" s="61">
        <v>-323.85000000000002</v>
      </c>
    </row>
    <row r="379" spans="1:19" x14ac:dyDescent="0.2">
      <c r="A379" t="s">
        <v>624</v>
      </c>
      <c r="B379" t="s">
        <v>903</v>
      </c>
      <c r="C379" t="s">
        <v>1113</v>
      </c>
      <c r="D379" t="s">
        <v>239</v>
      </c>
      <c r="E379" t="s">
        <v>1160</v>
      </c>
      <c r="F379" t="s">
        <v>126</v>
      </c>
      <c r="G379" s="87">
        <v>44008</v>
      </c>
      <c r="H379" t="s">
        <v>1166</v>
      </c>
      <c r="I379" t="s">
        <v>1194</v>
      </c>
      <c r="J379" t="s">
        <v>1194</v>
      </c>
      <c r="K379">
        <v>1112</v>
      </c>
      <c r="L379" t="s">
        <v>1206</v>
      </c>
      <c r="M379" s="87">
        <v>44013</v>
      </c>
      <c r="N379" t="s">
        <v>1172</v>
      </c>
      <c r="O379" t="s">
        <v>1165</v>
      </c>
      <c r="P379" s="61">
        <v>-313.39999999999998</v>
      </c>
      <c r="Q379" t="s">
        <v>1165</v>
      </c>
      <c r="R379" s="61">
        <v>0</v>
      </c>
      <c r="S379" s="61">
        <v>-313.39999999999998</v>
      </c>
    </row>
    <row r="380" spans="1:19" x14ac:dyDescent="0.2">
      <c r="A380" t="s">
        <v>625</v>
      </c>
      <c r="B380" t="s">
        <v>911</v>
      </c>
      <c r="C380" t="s">
        <v>1116</v>
      </c>
      <c r="D380" t="s">
        <v>239</v>
      </c>
      <c r="E380" t="s">
        <v>1160</v>
      </c>
      <c r="F380" t="s">
        <v>115</v>
      </c>
      <c r="G380" s="87">
        <v>43677</v>
      </c>
      <c r="H380" t="s">
        <v>1166</v>
      </c>
      <c r="I380" t="s">
        <v>1194</v>
      </c>
      <c r="J380" t="s">
        <v>1194</v>
      </c>
      <c r="K380">
        <v>1053</v>
      </c>
      <c r="L380" t="s">
        <v>1195</v>
      </c>
      <c r="M380" s="87">
        <v>43685</v>
      </c>
      <c r="N380" t="s">
        <v>1164</v>
      </c>
      <c r="O380" t="s">
        <v>1165</v>
      </c>
      <c r="P380" s="61">
        <v>-244.14</v>
      </c>
      <c r="Q380" t="s">
        <v>1165</v>
      </c>
      <c r="R380" s="61">
        <v>0</v>
      </c>
      <c r="S380" s="61">
        <v>-244.14</v>
      </c>
    </row>
    <row r="381" spans="1:19" x14ac:dyDescent="0.2">
      <c r="A381" t="s">
        <v>625</v>
      </c>
      <c r="B381" t="s">
        <v>911</v>
      </c>
      <c r="C381" t="s">
        <v>1116</v>
      </c>
      <c r="D381" t="s">
        <v>239</v>
      </c>
      <c r="E381" t="s">
        <v>1160</v>
      </c>
      <c r="F381" t="s">
        <v>116</v>
      </c>
      <c r="G381" s="87">
        <v>43708</v>
      </c>
      <c r="H381" t="s">
        <v>1166</v>
      </c>
      <c r="I381" t="s">
        <v>1194</v>
      </c>
      <c r="J381" t="s">
        <v>1194</v>
      </c>
      <c r="K381">
        <v>1063</v>
      </c>
      <c r="L381" t="s">
        <v>1196</v>
      </c>
      <c r="M381" s="87">
        <v>43718</v>
      </c>
      <c r="N381" t="s">
        <v>1164</v>
      </c>
      <c r="O381" t="s">
        <v>1165</v>
      </c>
      <c r="P381" s="61">
        <v>-244.14</v>
      </c>
      <c r="Q381" t="s">
        <v>1165</v>
      </c>
      <c r="R381" s="61">
        <v>0</v>
      </c>
      <c r="S381" s="61">
        <v>-244.14</v>
      </c>
    </row>
    <row r="382" spans="1:19" x14ac:dyDescent="0.2">
      <c r="A382" t="s">
        <v>625</v>
      </c>
      <c r="B382" t="s">
        <v>911</v>
      </c>
      <c r="C382" t="s">
        <v>1116</v>
      </c>
      <c r="D382" t="s">
        <v>239</v>
      </c>
      <c r="E382" t="s">
        <v>1160</v>
      </c>
      <c r="F382" t="s">
        <v>117</v>
      </c>
      <c r="G382" s="87">
        <v>43738</v>
      </c>
      <c r="H382" t="s">
        <v>1166</v>
      </c>
      <c r="I382" t="s">
        <v>1194</v>
      </c>
      <c r="J382" t="s">
        <v>1194</v>
      </c>
      <c r="K382">
        <v>1075</v>
      </c>
      <c r="L382" t="s">
        <v>1197</v>
      </c>
      <c r="M382" s="87">
        <v>43746</v>
      </c>
      <c r="N382" t="s">
        <v>1164</v>
      </c>
      <c r="O382" t="s">
        <v>1165</v>
      </c>
      <c r="P382" s="61">
        <v>-236.27</v>
      </c>
      <c r="Q382" t="s">
        <v>1165</v>
      </c>
      <c r="R382" s="61">
        <v>0</v>
      </c>
      <c r="S382" s="61">
        <v>-236.27</v>
      </c>
    </row>
    <row r="383" spans="1:19" x14ac:dyDescent="0.2">
      <c r="A383" t="s">
        <v>625</v>
      </c>
      <c r="B383" t="s">
        <v>911</v>
      </c>
      <c r="C383" t="s">
        <v>1116</v>
      </c>
      <c r="D383" t="s">
        <v>239</v>
      </c>
      <c r="E383" t="s">
        <v>1160</v>
      </c>
      <c r="F383" t="s">
        <v>118</v>
      </c>
      <c r="G383" s="87">
        <v>43769</v>
      </c>
      <c r="H383" t="s">
        <v>1166</v>
      </c>
      <c r="I383" t="s">
        <v>1194</v>
      </c>
      <c r="J383" t="s">
        <v>1194</v>
      </c>
      <c r="K383">
        <v>1080</v>
      </c>
      <c r="L383" t="s">
        <v>1198</v>
      </c>
      <c r="M383" s="87">
        <v>43780</v>
      </c>
      <c r="N383" t="s">
        <v>1164</v>
      </c>
      <c r="O383" t="s">
        <v>1165</v>
      </c>
      <c r="P383" s="61">
        <v>-244.14</v>
      </c>
      <c r="Q383" t="s">
        <v>1165</v>
      </c>
      <c r="R383" s="61">
        <v>0</v>
      </c>
      <c r="S383" s="61">
        <v>-244.14</v>
      </c>
    </row>
    <row r="384" spans="1:19" x14ac:dyDescent="0.2">
      <c r="A384" t="s">
        <v>625</v>
      </c>
      <c r="B384" t="s">
        <v>911</v>
      </c>
      <c r="C384" t="s">
        <v>1116</v>
      </c>
      <c r="D384" t="s">
        <v>239</v>
      </c>
      <c r="E384" t="s">
        <v>1160</v>
      </c>
      <c r="F384" t="s">
        <v>119</v>
      </c>
      <c r="G384" s="87">
        <v>43799</v>
      </c>
      <c r="H384" t="s">
        <v>1166</v>
      </c>
      <c r="I384" t="s">
        <v>1194</v>
      </c>
      <c r="J384" t="s">
        <v>1194</v>
      </c>
      <c r="K384">
        <v>1082</v>
      </c>
      <c r="L384" t="s">
        <v>1199</v>
      </c>
      <c r="M384" s="87">
        <v>43810</v>
      </c>
      <c r="N384" t="s">
        <v>1164</v>
      </c>
      <c r="O384" t="s">
        <v>1165</v>
      </c>
      <c r="P384" s="61">
        <v>-236.27</v>
      </c>
      <c r="Q384" t="s">
        <v>1165</v>
      </c>
      <c r="R384" s="61">
        <v>0</v>
      </c>
      <c r="S384" s="61">
        <v>-236.27</v>
      </c>
    </row>
    <row r="385" spans="1:19" x14ac:dyDescent="0.2">
      <c r="A385" t="s">
        <v>625</v>
      </c>
      <c r="B385" t="s">
        <v>911</v>
      </c>
      <c r="C385" t="s">
        <v>1116</v>
      </c>
      <c r="D385" t="s">
        <v>239</v>
      </c>
      <c r="E385" t="s">
        <v>1160</v>
      </c>
      <c r="F385" t="s">
        <v>120</v>
      </c>
      <c r="G385" s="87">
        <v>43830</v>
      </c>
      <c r="H385" t="s">
        <v>1166</v>
      </c>
      <c r="I385" t="s">
        <v>1194</v>
      </c>
      <c r="J385" t="s">
        <v>1194</v>
      </c>
      <c r="K385">
        <v>1090</v>
      </c>
      <c r="L385" t="s">
        <v>1200</v>
      </c>
      <c r="M385" s="87">
        <v>43840</v>
      </c>
      <c r="N385" t="s">
        <v>1164</v>
      </c>
      <c r="O385" t="s">
        <v>1165</v>
      </c>
      <c r="P385" s="61">
        <v>-244.14</v>
      </c>
      <c r="Q385" t="s">
        <v>1165</v>
      </c>
      <c r="R385" s="61">
        <v>0</v>
      </c>
      <c r="S385" s="61">
        <v>-244.14</v>
      </c>
    </row>
    <row r="386" spans="1:19" x14ac:dyDescent="0.2">
      <c r="A386" t="s">
        <v>625</v>
      </c>
      <c r="B386" t="s">
        <v>911</v>
      </c>
      <c r="C386" t="s">
        <v>1116</v>
      </c>
      <c r="D386" t="s">
        <v>239</v>
      </c>
      <c r="E386" t="s">
        <v>1160</v>
      </c>
      <c r="F386" t="s">
        <v>121</v>
      </c>
      <c r="G386" s="87">
        <v>43861</v>
      </c>
      <c r="H386" t="s">
        <v>1166</v>
      </c>
      <c r="I386" t="s">
        <v>1194</v>
      </c>
      <c r="J386" t="s">
        <v>1194</v>
      </c>
      <c r="K386">
        <v>1092</v>
      </c>
      <c r="L386" t="s">
        <v>1201</v>
      </c>
      <c r="M386" s="87">
        <v>43871</v>
      </c>
      <c r="N386" t="s">
        <v>1164</v>
      </c>
      <c r="O386" t="s">
        <v>1165</v>
      </c>
      <c r="P386" s="61">
        <v>-244.14</v>
      </c>
      <c r="Q386" t="s">
        <v>1165</v>
      </c>
      <c r="R386" s="61">
        <v>0</v>
      </c>
      <c r="S386" s="61">
        <v>-244.14</v>
      </c>
    </row>
    <row r="387" spans="1:19" x14ac:dyDescent="0.2">
      <c r="A387" t="s">
        <v>625</v>
      </c>
      <c r="B387" t="s">
        <v>911</v>
      </c>
      <c r="C387" t="s">
        <v>1116</v>
      </c>
      <c r="D387" t="s">
        <v>239</v>
      </c>
      <c r="E387" t="s">
        <v>1160</v>
      </c>
      <c r="F387" t="s">
        <v>122</v>
      </c>
      <c r="G387" s="87">
        <v>43890</v>
      </c>
      <c r="H387" t="s">
        <v>1166</v>
      </c>
      <c r="I387" t="s">
        <v>1194</v>
      </c>
      <c r="J387" t="s">
        <v>1194</v>
      </c>
      <c r="K387">
        <v>1095</v>
      </c>
      <c r="L387" t="s">
        <v>1202</v>
      </c>
      <c r="M387" s="87">
        <v>43902</v>
      </c>
      <c r="N387" t="s">
        <v>1164</v>
      </c>
      <c r="O387" t="s">
        <v>1165</v>
      </c>
      <c r="P387" s="61">
        <v>-220.52</v>
      </c>
      <c r="Q387" t="s">
        <v>1165</v>
      </c>
      <c r="R387" s="61">
        <v>0</v>
      </c>
      <c r="S387" s="61">
        <v>-220.52</v>
      </c>
    </row>
    <row r="388" spans="1:19" x14ac:dyDescent="0.2">
      <c r="A388" t="s">
        <v>625</v>
      </c>
      <c r="B388" t="s">
        <v>911</v>
      </c>
      <c r="C388" t="s">
        <v>1116</v>
      </c>
      <c r="D388" t="s">
        <v>239</v>
      </c>
      <c r="E388" t="s">
        <v>1160</v>
      </c>
      <c r="F388" t="s">
        <v>123</v>
      </c>
      <c r="G388" s="87">
        <v>43921</v>
      </c>
      <c r="H388" t="s">
        <v>1166</v>
      </c>
      <c r="I388" t="s">
        <v>1194</v>
      </c>
      <c r="J388" t="s">
        <v>1194</v>
      </c>
      <c r="K388">
        <v>1102</v>
      </c>
      <c r="L388" t="s">
        <v>1203</v>
      </c>
      <c r="M388" s="87">
        <v>43935</v>
      </c>
      <c r="N388" t="s">
        <v>1164</v>
      </c>
      <c r="O388" t="s">
        <v>1165</v>
      </c>
      <c r="P388" s="61">
        <v>-244.14</v>
      </c>
      <c r="Q388" t="s">
        <v>1165</v>
      </c>
      <c r="R388" s="61">
        <v>0</v>
      </c>
      <c r="S388" s="61">
        <v>-244.14</v>
      </c>
    </row>
    <row r="389" spans="1:19" x14ac:dyDescent="0.2">
      <c r="A389" t="s">
        <v>625</v>
      </c>
      <c r="B389" t="s">
        <v>911</v>
      </c>
      <c r="C389" t="s">
        <v>1116</v>
      </c>
      <c r="D389" t="s">
        <v>239</v>
      </c>
      <c r="E389" t="s">
        <v>1160</v>
      </c>
      <c r="F389" t="s">
        <v>124</v>
      </c>
      <c r="G389" s="87">
        <v>43951</v>
      </c>
      <c r="H389" t="s">
        <v>1166</v>
      </c>
      <c r="I389" t="s">
        <v>1194</v>
      </c>
      <c r="J389" t="s">
        <v>1194</v>
      </c>
      <c r="K389">
        <v>1106</v>
      </c>
      <c r="L389" t="s">
        <v>1204</v>
      </c>
      <c r="M389" s="87">
        <v>43962</v>
      </c>
      <c r="N389" t="s">
        <v>1164</v>
      </c>
      <c r="O389" t="s">
        <v>1165</v>
      </c>
      <c r="P389" s="61">
        <v>-236.27</v>
      </c>
      <c r="Q389" t="s">
        <v>1165</v>
      </c>
      <c r="R389" s="61">
        <v>0</v>
      </c>
      <c r="S389" s="61">
        <v>-236.27</v>
      </c>
    </row>
    <row r="390" spans="1:19" x14ac:dyDescent="0.2">
      <c r="A390" t="s">
        <v>625</v>
      </c>
      <c r="B390" t="s">
        <v>911</v>
      </c>
      <c r="C390" t="s">
        <v>1116</v>
      </c>
      <c r="D390" t="s">
        <v>239</v>
      </c>
      <c r="E390" t="s">
        <v>1160</v>
      </c>
      <c r="F390" t="s">
        <v>125</v>
      </c>
      <c r="G390" s="87">
        <v>43982</v>
      </c>
      <c r="H390" t="s">
        <v>1166</v>
      </c>
      <c r="I390" t="s">
        <v>1194</v>
      </c>
      <c r="J390" t="s">
        <v>1194</v>
      </c>
      <c r="K390">
        <v>1110</v>
      </c>
      <c r="L390" t="s">
        <v>1205</v>
      </c>
      <c r="M390" s="87">
        <v>43991</v>
      </c>
      <c r="N390" t="s">
        <v>1164</v>
      </c>
      <c r="O390" t="s">
        <v>1165</v>
      </c>
      <c r="P390" s="61">
        <v>-244.14</v>
      </c>
      <c r="Q390" t="s">
        <v>1165</v>
      </c>
      <c r="R390" s="61">
        <v>0</v>
      </c>
      <c r="S390" s="61">
        <v>-244.14</v>
      </c>
    </row>
    <row r="391" spans="1:19" x14ac:dyDescent="0.2">
      <c r="A391" t="s">
        <v>625</v>
      </c>
      <c r="B391" t="s">
        <v>911</v>
      </c>
      <c r="C391" t="s">
        <v>1116</v>
      </c>
      <c r="D391" t="s">
        <v>239</v>
      </c>
      <c r="E391" t="s">
        <v>1160</v>
      </c>
      <c r="F391" t="s">
        <v>126</v>
      </c>
      <c r="G391" s="87">
        <v>44008</v>
      </c>
      <c r="H391" t="s">
        <v>1166</v>
      </c>
      <c r="I391" t="s">
        <v>1194</v>
      </c>
      <c r="J391" t="s">
        <v>1194</v>
      </c>
      <c r="K391">
        <v>1112</v>
      </c>
      <c r="L391" t="s">
        <v>1206</v>
      </c>
      <c r="M391" s="87">
        <v>44013</v>
      </c>
      <c r="N391" t="s">
        <v>1172</v>
      </c>
      <c r="O391" t="s">
        <v>1165</v>
      </c>
      <c r="P391" s="61">
        <v>-236.27</v>
      </c>
      <c r="Q391" t="s">
        <v>1165</v>
      </c>
      <c r="R391" s="61">
        <v>0</v>
      </c>
      <c r="S391" s="61">
        <v>-236.27</v>
      </c>
    </row>
    <row r="392" spans="1:19" x14ac:dyDescent="0.2">
      <c r="A392" t="s">
        <v>626</v>
      </c>
      <c r="B392" t="s">
        <v>912</v>
      </c>
      <c r="C392" t="s">
        <v>1117</v>
      </c>
      <c r="D392" t="s">
        <v>239</v>
      </c>
      <c r="E392" t="s">
        <v>1160</v>
      </c>
      <c r="F392" t="s">
        <v>115</v>
      </c>
      <c r="G392" s="87">
        <v>43677</v>
      </c>
      <c r="H392" t="s">
        <v>1166</v>
      </c>
      <c r="I392" t="s">
        <v>1194</v>
      </c>
      <c r="J392" t="s">
        <v>1194</v>
      </c>
      <c r="K392">
        <v>1053</v>
      </c>
      <c r="L392" t="s">
        <v>1195</v>
      </c>
      <c r="M392" s="87">
        <v>43685</v>
      </c>
      <c r="N392" t="s">
        <v>1164</v>
      </c>
      <c r="O392" t="s">
        <v>1165</v>
      </c>
      <c r="P392" s="61">
        <v>-51.8</v>
      </c>
      <c r="Q392" t="s">
        <v>1165</v>
      </c>
      <c r="R392" s="61">
        <v>0</v>
      </c>
      <c r="S392" s="61">
        <v>-51.8</v>
      </c>
    </row>
    <row r="393" spans="1:19" x14ac:dyDescent="0.2">
      <c r="A393" t="s">
        <v>626</v>
      </c>
      <c r="B393" t="s">
        <v>912</v>
      </c>
      <c r="C393" t="s">
        <v>1117</v>
      </c>
      <c r="D393" t="s">
        <v>239</v>
      </c>
      <c r="E393" t="s">
        <v>1160</v>
      </c>
      <c r="F393" t="s">
        <v>116</v>
      </c>
      <c r="G393" s="87">
        <v>43708</v>
      </c>
      <c r="H393" t="s">
        <v>1166</v>
      </c>
      <c r="I393" t="s">
        <v>1194</v>
      </c>
      <c r="J393" t="s">
        <v>1194</v>
      </c>
      <c r="K393">
        <v>1063</v>
      </c>
      <c r="L393" t="s">
        <v>1196</v>
      </c>
      <c r="M393" s="87">
        <v>43718</v>
      </c>
      <c r="N393" t="s">
        <v>1164</v>
      </c>
      <c r="O393" t="s">
        <v>1165</v>
      </c>
      <c r="P393" s="61">
        <v>-51.8</v>
      </c>
      <c r="Q393" t="s">
        <v>1165</v>
      </c>
      <c r="R393" s="61">
        <v>0</v>
      </c>
      <c r="S393" s="61">
        <v>-51.8</v>
      </c>
    </row>
    <row r="394" spans="1:19" x14ac:dyDescent="0.2">
      <c r="A394" t="s">
        <v>626</v>
      </c>
      <c r="B394" t="s">
        <v>912</v>
      </c>
      <c r="C394" t="s">
        <v>1117</v>
      </c>
      <c r="D394" t="s">
        <v>239</v>
      </c>
      <c r="E394" t="s">
        <v>1160</v>
      </c>
      <c r="F394" t="s">
        <v>117</v>
      </c>
      <c r="G394" s="87">
        <v>43738</v>
      </c>
      <c r="H394" t="s">
        <v>1166</v>
      </c>
      <c r="I394" t="s">
        <v>1194</v>
      </c>
      <c r="J394" t="s">
        <v>1194</v>
      </c>
      <c r="K394">
        <v>1075</v>
      </c>
      <c r="L394" t="s">
        <v>1197</v>
      </c>
      <c r="M394" s="87">
        <v>43746</v>
      </c>
      <c r="N394" t="s">
        <v>1164</v>
      </c>
      <c r="O394" t="s">
        <v>1165</v>
      </c>
      <c r="P394" s="61">
        <v>-50.13</v>
      </c>
      <c r="Q394" t="s">
        <v>1165</v>
      </c>
      <c r="R394" s="61">
        <v>0</v>
      </c>
      <c r="S394" s="61">
        <v>-50.13</v>
      </c>
    </row>
    <row r="395" spans="1:19" x14ac:dyDescent="0.2">
      <c r="A395" t="s">
        <v>626</v>
      </c>
      <c r="B395" t="s">
        <v>912</v>
      </c>
      <c r="C395" t="s">
        <v>1117</v>
      </c>
      <c r="D395" t="s">
        <v>239</v>
      </c>
      <c r="E395" t="s">
        <v>1160</v>
      </c>
      <c r="F395" t="s">
        <v>118</v>
      </c>
      <c r="G395" s="87">
        <v>43769</v>
      </c>
      <c r="H395" t="s">
        <v>1166</v>
      </c>
      <c r="I395" t="s">
        <v>1194</v>
      </c>
      <c r="J395" t="s">
        <v>1194</v>
      </c>
      <c r="K395">
        <v>1080</v>
      </c>
      <c r="L395" t="s">
        <v>1198</v>
      </c>
      <c r="M395" s="87">
        <v>43780</v>
      </c>
      <c r="N395" t="s">
        <v>1164</v>
      </c>
      <c r="O395" t="s">
        <v>1165</v>
      </c>
      <c r="P395" s="61">
        <v>-51.8</v>
      </c>
      <c r="Q395" t="s">
        <v>1165</v>
      </c>
      <c r="R395" s="61">
        <v>0</v>
      </c>
      <c r="S395" s="61">
        <v>-51.8</v>
      </c>
    </row>
    <row r="396" spans="1:19" x14ac:dyDescent="0.2">
      <c r="A396" t="s">
        <v>626</v>
      </c>
      <c r="B396" t="s">
        <v>912</v>
      </c>
      <c r="C396" t="s">
        <v>1117</v>
      </c>
      <c r="D396" t="s">
        <v>239</v>
      </c>
      <c r="E396" t="s">
        <v>1160</v>
      </c>
      <c r="F396" t="s">
        <v>119</v>
      </c>
      <c r="G396" s="87">
        <v>43799</v>
      </c>
      <c r="H396" t="s">
        <v>1166</v>
      </c>
      <c r="I396" t="s">
        <v>1194</v>
      </c>
      <c r="J396" t="s">
        <v>1194</v>
      </c>
      <c r="K396">
        <v>1082</v>
      </c>
      <c r="L396" t="s">
        <v>1199</v>
      </c>
      <c r="M396" s="87">
        <v>43810</v>
      </c>
      <c r="N396" t="s">
        <v>1164</v>
      </c>
      <c r="O396" t="s">
        <v>1165</v>
      </c>
      <c r="P396" s="61">
        <v>-50.13</v>
      </c>
      <c r="Q396" t="s">
        <v>1165</v>
      </c>
      <c r="R396" s="61">
        <v>0</v>
      </c>
      <c r="S396" s="61">
        <v>-50.13</v>
      </c>
    </row>
    <row r="397" spans="1:19" x14ac:dyDescent="0.2">
      <c r="A397" t="s">
        <v>626</v>
      </c>
      <c r="B397" t="s">
        <v>912</v>
      </c>
      <c r="C397" t="s">
        <v>1117</v>
      </c>
      <c r="D397" t="s">
        <v>239</v>
      </c>
      <c r="E397" t="s">
        <v>1160</v>
      </c>
      <c r="F397" t="s">
        <v>120</v>
      </c>
      <c r="G397" s="87">
        <v>43830</v>
      </c>
      <c r="H397" t="s">
        <v>1166</v>
      </c>
      <c r="I397" t="s">
        <v>1194</v>
      </c>
      <c r="J397" t="s">
        <v>1194</v>
      </c>
      <c r="K397">
        <v>1090</v>
      </c>
      <c r="L397" t="s">
        <v>1200</v>
      </c>
      <c r="M397" s="87">
        <v>43840</v>
      </c>
      <c r="N397" t="s">
        <v>1164</v>
      </c>
      <c r="O397" t="s">
        <v>1165</v>
      </c>
      <c r="P397" s="61">
        <v>-51.8</v>
      </c>
      <c r="Q397" t="s">
        <v>1165</v>
      </c>
      <c r="R397" s="61">
        <v>0</v>
      </c>
      <c r="S397" s="61">
        <v>-51.8</v>
      </c>
    </row>
    <row r="398" spans="1:19" x14ac:dyDescent="0.2">
      <c r="A398" t="s">
        <v>626</v>
      </c>
      <c r="B398" t="s">
        <v>912</v>
      </c>
      <c r="C398" t="s">
        <v>1117</v>
      </c>
      <c r="D398" t="s">
        <v>239</v>
      </c>
      <c r="E398" t="s">
        <v>1160</v>
      </c>
      <c r="F398" t="s">
        <v>121</v>
      </c>
      <c r="G398" s="87">
        <v>43861</v>
      </c>
      <c r="H398" t="s">
        <v>1166</v>
      </c>
      <c r="I398" t="s">
        <v>1194</v>
      </c>
      <c r="J398" t="s">
        <v>1194</v>
      </c>
      <c r="K398">
        <v>1092</v>
      </c>
      <c r="L398" t="s">
        <v>1201</v>
      </c>
      <c r="M398" s="87">
        <v>43871</v>
      </c>
      <c r="N398" t="s">
        <v>1164</v>
      </c>
      <c r="O398" t="s">
        <v>1165</v>
      </c>
      <c r="P398" s="61">
        <v>-51.8</v>
      </c>
      <c r="Q398" t="s">
        <v>1165</v>
      </c>
      <c r="R398" s="61">
        <v>0</v>
      </c>
      <c r="S398" s="61">
        <v>-51.8</v>
      </c>
    </row>
    <row r="399" spans="1:19" x14ac:dyDescent="0.2">
      <c r="A399" t="s">
        <v>626</v>
      </c>
      <c r="B399" t="s">
        <v>912</v>
      </c>
      <c r="C399" t="s">
        <v>1117</v>
      </c>
      <c r="D399" t="s">
        <v>239</v>
      </c>
      <c r="E399" t="s">
        <v>1160</v>
      </c>
      <c r="F399" t="s">
        <v>122</v>
      </c>
      <c r="G399" s="87">
        <v>43890</v>
      </c>
      <c r="H399" t="s">
        <v>1166</v>
      </c>
      <c r="I399" t="s">
        <v>1194</v>
      </c>
      <c r="J399" t="s">
        <v>1194</v>
      </c>
      <c r="K399">
        <v>1095</v>
      </c>
      <c r="L399" t="s">
        <v>1202</v>
      </c>
      <c r="M399" s="87">
        <v>43902</v>
      </c>
      <c r="N399" t="s">
        <v>1164</v>
      </c>
      <c r="O399" t="s">
        <v>1165</v>
      </c>
      <c r="P399" s="61">
        <v>-46.79</v>
      </c>
      <c r="Q399" t="s">
        <v>1165</v>
      </c>
      <c r="R399" s="61">
        <v>0</v>
      </c>
      <c r="S399" s="61">
        <v>-46.79</v>
      </c>
    </row>
    <row r="400" spans="1:19" x14ac:dyDescent="0.2">
      <c r="A400" t="s">
        <v>626</v>
      </c>
      <c r="B400" t="s">
        <v>912</v>
      </c>
      <c r="C400" t="s">
        <v>1117</v>
      </c>
      <c r="D400" t="s">
        <v>239</v>
      </c>
      <c r="E400" t="s">
        <v>1160</v>
      </c>
      <c r="F400" t="s">
        <v>123</v>
      </c>
      <c r="G400" s="87">
        <v>43921</v>
      </c>
      <c r="H400" t="s">
        <v>1166</v>
      </c>
      <c r="I400" t="s">
        <v>1194</v>
      </c>
      <c r="J400" t="s">
        <v>1194</v>
      </c>
      <c r="K400">
        <v>1102</v>
      </c>
      <c r="L400" t="s">
        <v>1203</v>
      </c>
      <c r="M400" s="87">
        <v>43935</v>
      </c>
      <c r="N400" t="s">
        <v>1164</v>
      </c>
      <c r="O400" t="s">
        <v>1165</v>
      </c>
      <c r="P400" s="61">
        <v>-51.8</v>
      </c>
      <c r="Q400" t="s">
        <v>1165</v>
      </c>
      <c r="R400" s="61">
        <v>0</v>
      </c>
      <c r="S400" s="61">
        <v>-51.8</v>
      </c>
    </row>
    <row r="401" spans="1:19" x14ac:dyDescent="0.2">
      <c r="A401" t="s">
        <v>626</v>
      </c>
      <c r="B401" t="s">
        <v>912</v>
      </c>
      <c r="C401" t="s">
        <v>1117</v>
      </c>
      <c r="D401" t="s">
        <v>239</v>
      </c>
      <c r="E401" t="s">
        <v>1160</v>
      </c>
      <c r="F401" t="s">
        <v>124</v>
      </c>
      <c r="G401" s="87">
        <v>43951</v>
      </c>
      <c r="H401" t="s">
        <v>1166</v>
      </c>
      <c r="I401" t="s">
        <v>1194</v>
      </c>
      <c r="J401" t="s">
        <v>1194</v>
      </c>
      <c r="K401">
        <v>1106</v>
      </c>
      <c r="L401" t="s">
        <v>1204</v>
      </c>
      <c r="M401" s="87">
        <v>43962</v>
      </c>
      <c r="N401" t="s">
        <v>1164</v>
      </c>
      <c r="O401" t="s">
        <v>1165</v>
      </c>
      <c r="P401" s="61">
        <v>-50.13</v>
      </c>
      <c r="Q401" t="s">
        <v>1165</v>
      </c>
      <c r="R401" s="61">
        <v>0</v>
      </c>
      <c r="S401" s="61">
        <v>-50.13</v>
      </c>
    </row>
    <row r="402" spans="1:19" x14ac:dyDescent="0.2">
      <c r="A402" t="s">
        <v>626</v>
      </c>
      <c r="B402" t="s">
        <v>912</v>
      </c>
      <c r="C402" t="s">
        <v>1117</v>
      </c>
      <c r="D402" t="s">
        <v>239</v>
      </c>
      <c r="E402" t="s">
        <v>1160</v>
      </c>
      <c r="F402" t="s">
        <v>125</v>
      </c>
      <c r="G402" s="87">
        <v>43982</v>
      </c>
      <c r="H402" t="s">
        <v>1166</v>
      </c>
      <c r="I402" t="s">
        <v>1194</v>
      </c>
      <c r="J402" t="s">
        <v>1194</v>
      </c>
      <c r="K402">
        <v>1110</v>
      </c>
      <c r="L402" t="s">
        <v>1205</v>
      </c>
      <c r="M402" s="87">
        <v>43991</v>
      </c>
      <c r="N402" t="s">
        <v>1164</v>
      </c>
      <c r="O402" t="s">
        <v>1165</v>
      </c>
      <c r="P402" s="61">
        <v>-51.8</v>
      </c>
      <c r="Q402" t="s">
        <v>1165</v>
      </c>
      <c r="R402" s="61">
        <v>0</v>
      </c>
      <c r="S402" s="61">
        <v>-51.8</v>
      </c>
    </row>
    <row r="403" spans="1:19" x14ac:dyDescent="0.2">
      <c r="A403" t="s">
        <v>626</v>
      </c>
      <c r="B403" t="s">
        <v>912</v>
      </c>
      <c r="C403" t="s">
        <v>1117</v>
      </c>
      <c r="D403" t="s">
        <v>239</v>
      </c>
      <c r="E403" t="s">
        <v>1160</v>
      </c>
      <c r="F403" t="s">
        <v>126</v>
      </c>
      <c r="G403" s="87">
        <v>44008</v>
      </c>
      <c r="H403" t="s">
        <v>1166</v>
      </c>
      <c r="I403" t="s">
        <v>1194</v>
      </c>
      <c r="J403" t="s">
        <v>1194</v>
      </c>
      <c r="K403">
        <v>1112</v>
      </c>
      <c r="L403" t="s">
        <v>1206</v>
      </c>
      <c r="M403" s="87">
        <v>44013</v>
      </c>
      <c r="N403" t="s">
        <v>1172</v>
      </c>
      <c r="O403" t="s">
        <v>1165</v>
      </c>
      <c r="P403" s="61">
        <v>-50.13</v>
      </c>
      <c r="Q403" t="s">
        <v>1165</v>
      </c>
      <c r="R403" s="61">
        <v>0</v>
      </c>
      <c r="S403" s="61">
        <v>-50.13</v>
      </c>
    </row>
    <row r="404" spans="1:19" x14ac:dyDescent="0.2">
      <c r="A404" t="s">
        <v>627</v>
      </c>
      <c r="B404" t="s">
        <v>913</v>
      </c>
      <c r="C404" t="s">
        <v>1118</v>
      </c>
      <c r="D404" t="s">
        <v>239</v>
      </c>
      <c r="E404" t="s">
        <v>1160</v>
      </c>
      <c r="F404" t="s">
        <v>115</v>
      </c>
      <c r="G404" s="87">
        <v>43677</v>
      </c>
      <c r="H404" t="s">
        <v>1166</v>
      </c>
      <c r="I404" t="s">
        <v>1194</v>
      </c>
      <c r="J404" t="s">
        <v>1194</v>
      </c>
      <c r="K404">
        <v>1053</v>
      </c>
      <c r="L404" t="s">
        <v>1195</v>
      </c>
      <c r="M404" s="87">
        <v>43685</v>
      </c>
      <c r="N404" t="s">
        <v>1164</v>
      </c>
      <c r="O404" t="s">
        <v>1165</v>
      </c>
      <c r="P404" s="61">
        <v>-116.41</v>
      </c>
      <c r="Q404" t="s">
        <v>1165</v>
      </c>
      <c r="R404" s="61">
        <v>0</v>
      </c>
      <c r="S404" s="61">
        <v>-116.41</v>
      </c>
    </row>
    <row r="405" spans="1:19" x14ac:dyDescent="0.2">
      <c r="A405" t="s">
        <v>627</v>
      </c>
      <c r="B405" t="s">
        <v>913</v>
      </c>
      <c r="C405" t="s">
        <v>1118</v>
      </c>
      <c r="D405" t="s">
        <v>239</v>
      </c>
      <c r="E405" t="s">
        <v>1160</v>
      </c>
      <c r="F405" t="s">
        <v>116</v>
      </c>
      <c r="G405" s="87">
        <v>43708</v>
      </c>
      <c r="H405" t="s">
        <v>1166</v>
      </c>
      <c r="I405" t="s">
        <v>1194</v>
      </c>
      <c r="J405" t="s">
        <v>1194</v>
      </c>
      <c r="K405">
        <v>1063</v>
      </c>
      <c r="L405" t="s">
        <v>1196</v>
      </c>
      <c r="M405" s="87">
        <v>43718</v>
      </c>
      <c r="N405" t="s">
        <v>1164</v>
      </c>
      <c r="O405" t="s">
        <v>1165</v>
      </c>
      <c r="P405" s="61">
        <v>-116.41</v>
      </c>
      <c r="Q405" t="s">
        <v>1165</v>
      </c>
      <c r="R405" s="61">
        <v>0</v>
      </c>
      <c r="S405" s="61">
        <v>-116.41</v>
      </c>
    </row>
    <row r="406" spans="1:19" x14ac:dyDescent="0.2">
      <c r="A406" t="s">
        <v>627</v>
      </c>
      <c r="B406" t="s">
        <v>913</v>
      </c>
      <c r="C406" t="s">
        <v>1118</v>
      </c>
      <c r="D406" t="s">
        <v>239</v>
      </c>
      <c r="E406" t="s">
        <v>1160</v>
      </c>
      <c r="F406" t="s">
        <v>117</v>
      </c>
      <c r="G406" s="87">
        <v>43738</v>
      </c>
      <c r="H406" t="s">
        <v>1166</v>
      </c>
      <c r="I406" t="s">
        <v>1194</v>
      </c>
      <c r="J406" t="s">
        <v>1194</v>
      </c>
      <c r="K406">
        <v>1075</v>
      </c>
      <c r="L406" t="s">
        <v>1197</v>
      </c>
      <c r="M406" s="87">
        <v>43746</v>
      </c>
      <c r="N406" t="s">
        <v>1164</v>
      </c>
      <c r="O406" t="s">
        <v>1165</v>
      </c>
      <c r="P406" s="61">
        <v>-112.66</v>
      </c>
      <c r="Q406" t="s">
        <v>1165</v>
      </c>
      <c r="R406" s="61">
        <v>0</v>
      </c>
      <c r="S406" s="61">
        <v>-112.66</v>
      </c>
    </row>
    <row r="407" spans="1:19" x14ac:dyDescent="0.2">
      <c r="A407" t="s">
        <v>627</v>
      </c>
      <c r="B407" t="s">
        <v>913</v>
      </c>
      <c r="C407" t="s">
        <v>1118</v>
      </c>
      <c r="D407" t="s">
        <v>239</v>
      </c>
      <c r="E407" t="s">
        <v>1160</v>
      </c>
      <c r="F407" t="s">
        <v>118</v>
      </c>
      <c r="G407" s="87">
        <v>43769</v>
      </c>
      <c r="H407" t="s">
        <v>1166</v>
      </c>
      <c r="I407" t="s">
        <v>1194</v>
      </c>
      <c r="J407" t="s">
        <v>1194</v>
      </c>
      <c r="K407">
        <v>1080</v>
      </c>
      <c r="L407" t="s">
        <v>1198</v>
      </c>
      <c r="M407" s="87">
        <v>43780</v>
      </c>
      <c r="N407" t="s">
        <v>1164</v>
      </c>
      <c r="O407" t="s">
        <v>1165</v>
      </c>
      <c r="P407" s="61">
        <v>-116.41</v>
      </c>
      <c r="Q407" t="s">
        <v>1165</v>
      </c>
      <c r="R407" s="61">
        <v>0</v>
      </c>
      <c r="S407" s="61">
        <v>-116.41</v>
      </c>
    </row>
    <row r="408" spans="1:19" x14ac:dyDescent="0.2">
      <c r="A408" t="s">
        <v>627</v>
      </c>
      <c r="B408" t="s">
        <v>913</v>
      </c>
      <c r="C408" t="s">
        <v>1118</v>
      </c>
      <c r="D408" t="s">
        <v>239</v>
      </c>
      <c r="E408" t="s">
        <v>1160</v>
      </c>
      <c r="F408" t="s">
        <v>119</v>
      </c>
      <c r="G408" s="87">
        <v>43799</v>
      </c>
      <c r="H408" t="s">
        <v>1166</v>
      </c>
      <c r="I408" t="s">
        <v>1194</v>
      </c>
      <c r="J408" t="s">
        <v>1194</v>
      </c>
      <c r="K408">
        <v>1082</v>
      </c>
      <c r="L408" t="s">
        <v>1199</v>
      </c>
      <c r="M408" s="87">
        <v>43810</v>
      </c>
      <c r="N408" t="s">
        <v>1164</v>
      </c>
      <c r="O408" t="s">
        <v>1165</v>
      </c>
      <c r="P408" s="61">
        <v>-112.66</v>
      </c>
      <c r="Q408" t="s">
        <v>1165</v>
      </c>
      <c r="R408" s="61">
        <v>0</v>
      </c>
      <c r="S408" s="61">
        <v>-112.66</v>
      </c>
    </row>
    <row r="409" spans="1:19" x14ac:dyDescent="0.2">
      <c r="A409" t="s">
        <v>627</v>
      </c>
      <c r="B409" t="s">
        <v>913</v>
      </c>
      <c r="C409" t="s">
        <v>1118</v>
      </c>
      <c r="D409" t="s">
        <v>239</v>
      </c>
      <c r="E409" t="s">
        <v>1160</v>
      </c>
      <c r="F409" t="s">
        <v>120</v>
      </c>
      <c r="G409" s="87">
        <v>43830</v>
      </c>
      <c r="H409" t="s">
        <v>1166</v>
      </c>
      <c r="I409" t="s">
        <v>1194</v>
      </c>
      <c r="J409" t="s">
        <v>1194</v>
      </c>
      <c r="K409">
        <v>1090</v>
      </c>
      <c r="L409" t="s">
        <v>1200</v>
      </c>
      <c r="M409" s="87">
        <v>43840</v>
      </c>
      <c r="N409" t="s">
        <v>1164</v>
      </c>
      <c r="O409" t="s">
        <v>1165</v>
      </c>
      <c r="P409" s="61">
        <v>-116.41</v>
      </c>
      <c r="Q409" t="s">
        <v>1165</v>
      </c>
      <c r="R409" s="61">
        <v>0</v>
      </c>
      <c r="S409" s="61">
        <v>-116.41</v>
      </c>
    </row>
    <row r="410" spans="1:19" x14ac:dyDescent="0.2">
      <c r="A410" t="s">
        <v>627</v>
      </c>
      <c r="B410" t="s">
        <v>913</v>
      </c>
      <c r="C410" t="s">
        <v>1118</v>
      </c>
      <c r="D410" t="s">
        <v>239</v>
      </c>
      <c r="E410" t="s">
        <v>1160</v>
      </c>
      <c r="F410" t="s">
        <v>121</v>
      </c>
      <c r="G410" s="87">
        <v>43861</v>
      </c>
      <c r="H410" t="s">
        <v>1166</v>
      </c>
      <c r="I410" t="s">
        <v>1194</v>
      </c>
      <c r="J410" t="s">
        <v>1194</v>
      </c>
      <c r="K410">
        <v>1092</v>
      </c>
      <c r="L410" t="s">
        <v>1201</v>
      </c>
      <c r="M410" s="87">
        <v>43871</v>
      </c>
      <c r="N410" t="s">
        <v>1164</v>
      </c>
      <c r="O410" t="s">
        <v>1165</v>
      </c>
      <c r="P410" s="61">
        <v>-116.41</v>
      </c>
      <c r="Q410" t="s">
        <v>1165</v>
      </c>
      <c r="R410" s="61">
        <v>0</v>
      </c>
      <c r="S410" s="61">
        <v>-116.41</v>
      </c>
    </row>
    <row r="411" spans="1:19" x14ac:dyDescent="0.2">
      <c r="A411" t="s">
        <v>627</v>
      </c>
      <c r="B411" t="s">
        <v>913</v>
      </c>
      <c r="C411" t="s">
        <v>1118</v>
      </c>
      <c r="D411" t="s">
        <v>239</v>
      </c>
      <c r="E411" t="s">
        <v>1160</v>
      </c>
      <c r="F411" t="s">
        <v>122</v>
      </c>
      <c r="G411" s="87">
        <v>43890</v>
      </c>
      <c r="H411" t="s">
        <v>1166</v>
      </c>
      <c r="I411" t="s">
        <v>1194</v>
      </c>
      <c r="J411" t="s">
        <v>1194</v>
      </c>
      <c r="K411">
        <v>1095</v>
      </c>
      <c r="L411" t="s">
        <v>1202</v>
      </c>
      <c r="M411" s="87">
        <v>43902</v>
      </c>
      <c r="N411" t="s">
        <v>1164</v>
      </c>
      <c r="O411" t="s">
        <v>1165</v>
      </c>
      <c r="P411" s="61">
        <v>-105.15</v>
      </c>
      <c r="Q411" t="s">
        <v>1165</v>
      </c>
      <c r="R411" s="61">
        <v>0</v>
      </c>
      <c r="S411" s="61">
        <v>-105.15</v>
      </c>
    </row>
    <row r="412" spans="1:19" x14ac:dyDescent="0.2">
      <c r="A412" t="s">
        <v>627</v>
      </c>
      <c r="B412" t="s">
        <v>913</v>
      </c>
      <c r="C412" t="s">
        <v>1118</v>
      </c>
      <c r="D412" t="s">
        <v>239</v>
      </c>
      <c r="E412" t="s">
        <v>1160</v>
      </c>
      <c r="F412" t="s">
        <v>123</v>
      </c>
      <c r="G412" s="87">
        <v>43921</v>
      </c>
      <c r="H412" t="s">
        <v>1166</v>
      </c>
      <c r="I412" t="s">
        <v>1194</v>
      </c>
      <c r="J412" t="s">
        <v>1194</v>
      </c>
      <c r="K412">
        <v>1102</v>
      </c>
      <c r="L412" t="s">
        <v>1203</v>
      </c>
      <c r="M412" s="87">
        <v>43935</v>
      </c>
      <c r="N412" t="s">
        <v>1164</v>
      </c>
      <c r="O412" t="s">
        <v>1165</v>
      </c>
      <c r="P412" s="61">
        <v>-116.41</v>
      </c>
      <c r="Q412" t="s">
        <v>1165</v>
      </c>
      <c r="R412" s="61">
        <v>0</v>
      </c>
      <c r="S412" s="61">
        <v>-116.41</v>
      </c>
    </row>
    <row r="413" spans="1:19" x14ac:dyDescent="0.2">
      <c r="A413" t="s">
        <v>627</v>
      </c>
      <c r="B413" t="s">
        <v>913</v>
      </c>
      <c r="C413" t="s">
        <v>1118</v>
      </c>
      <c r="D413" t="s">
        <v>239</v>
      </c>
      <c r="E413" t="s">
        <v>1160</v>
      </c>
      <c r="F413" t="s">
        <v>124</v>
      </c>
      <c r="G413" s="87">
        <v>43951</v>
      </c>
      <c r="H413" t="s">
        <v>1166</v>
      </c>
      <c r="I413" t="s">
        <v>1194</v>
      </c>
      <c r="J413" t="s">
        <v>1194</v>
      </c>
      <c r="K413">
        <v>1106</v>
      </c>
      <c r="L413" t="s">
        <v>1204</v>
      </c>
      <c r="M413" s="87">
        <v>43962</v>
      </c>
      <c r="N413" t="s">
        <v>1164</v>
      </c>
      <c r="O413" t="s">
        <v>1165</v>
      </c>
      <c r="P413" s="61">
        <v>-112.66</v>
      </c>
      <c r="Q413" t="s">
        <v>1165</v>
      </c>
      <c r="R413" s="61">
        <v>0</v>
      </c>
      <c r="S413" s="61">
        <v>-112.66</v>
      </c>
    </row>
    <row r="414" spans="1:19" x14ac:dyDescent="0.2">
      <c r="A414" t="s">
        <v>627</v>
      </c>
      <c r="B414" t="s">
        <v>913</v>
      </c>
      <c r="C414" t="s">
        <v>1118</v>
      </c>
      <c r="D414" t="s">
        <v>239</v>
      </c>
      <c r="E414" t="s">
        <v>1160</v>
      </c>
      <c r="F414" t="s">
        <v>125</v>
      </c>
      <c r="G414" s="87">
        <v>43982</v>
      </c>
      <c r="H414" t="s">
        <v>1166</v>
      </c>
      <c r="I414" t="s">
        <v>1194</v>
      </c>
      <c r="J414" t="s">
        <v>1194</v>
      </c>
      <c r="K414">
        <v>1110</v>
      </c>
      <c r="L414" t="s">
        <v>1205</v>
      </c>
      <c r="M414" s="87">
        <v>43991</v>
      </c>
      <c r="N414" t="s">
        <v>1164</v>
      </c>
      <c r="O414" t="s">
        <v>1165</v>
      </c>
      <c r="P414" s="61">
        <v>-116.41</v>
      </c>
      <c r="Q414" t="s">
        <v>1165</v>
      </c>
      <c r="R414" s="61">
        <v>0</v>
      </c>
      <c r="S414" s="61">
        <v>-116.41</v>
      </c>
    </row>
    <row r="415" spans="1:19" x14ac:dyDescent="0.2">
      <c r="A415" t="s">
        <v>627</v>
      </c>
      <c r="B415" t="s">
        <v>913</v>
      </c>
      <c r="C415" t="s">
        <v>1118</v>
      </c>
      <c r="D415" t="s">
        <v>239</v>
      </c>
      <c r="E415" t="s">
        <v>1160</v>
      </c>
      <c r="F415" t="s">
        <v>126</v>
      </c>
      <c r="G415" s="87">
        <v>44008</v>
      </c>
      <c r="H415" t="s">
        <v>1166</v>
      </c>
      <c r="I415" t="s">
        <v>1194</v>
      </c>
      <c r="J415" t="s">
        <v>1194</v>
      </c>
      <c r="K415">
        <v>1112</v>
      </c>
      <c r="L415" t="s">
        <v>1206</v>
      </c>
      <c r="M415" s="87">
        <v>44013</v>
      </c>
      <c r="N415" t="s">
        <v>1172</v>
      </c>
      <c r="O415" t="s">
        <v>1165</v>
      </c>
      <c r="P415" s="61">
        <v>-112.66</v>
      </c>
      <c r="Q415" t="s">
        <v>1165</v>
      </c>
      <c r="R415" s="61">
        <v>0</v>
      </c>
      <c r="S415" s="61">
        <v>-112.66</v>
      </c>
    </row>
    <row r="416" spans="1:19" x14ac:dyDescent="0.2">
      <c r="A416" t="s">
        <v>629</v>
      </c>
      <c r="B416" t="s">
        <v>924</v>
      </c>
      <c r="C416" t="s">
        <v>1119</v>
      </c>
      <c r="D416" t="s">
        <v>239</v>
      </c>
      <c r="E416" t="s">
        <v>1160</v>
      </c>
      <c r="F416" t="s">
        <v>116</v>
      </c>
      <c r="G416" s="87">
        <v>43708</v>
      </c>
      <c r="H416" t="s">
        <v>1166</v>
      </c>
      <c r="I416" t="s">
        <v>1366</v>
      </c>
      <c r="J416" t="s">
        <v>1366</v>
      </c>
      <c r="K416">
        <v>1063</v>
      </c>
      <c r="L416" t="s">
        <v>1368</v>
      </c>
      <c r="M416" s="87">
        <v>43718</v>
      </c>
      <c r="N416" t="s">
        <v>1164</v>
      </c>
      <c r="O416" t="s">
        <v>1165</v>
      </c>
      <c r="P416" s="61">
        <v>2365</v>
      </c>
      <c r="Q416" t="s">
        <v>1165</v>
      </c>
      <c r="R416" s="61">
        <v>2365</v>
      </c>
      <c r="S416" s="61">
        <v>0</v>
      </c>
    </row>
    <row r="417" spans="1:19" x14ac:dyDescent="0.2">
      <c r="A417" t="s">
        <v>629</v>
      </c>
      <c r="B417" t="s">
        <v>924</v>
      </c>
      <c r="C417" t="s">
        <v>1119</v>
      </c>
      <c r="D417" t="s">
        <v>239</v>
      </c>
      <c r="E417" t="s">
        <v>1160</v>
      </c>
      <c r="F417" t="s">
        <v>116</v>
      </c>
      <c r="G417" s="87">
        <v>43708</v>
      </c>
      <c r="H417" t="s">
        <v>1166</v>
      </c>
      <c r="I417" t="s">
        <v>1366</v>
      </c>
      <c r="J417" t="s">
        <v>1366</v>
      </c>
      <c r="K417">
        <v>1065</v>
      </c>
      <c r="L417" t="s">
        <v>1367</v>
      </c>
      <c r="M417" s="87">
        <v>43719</v>
      </c>
      <c r="N417" t="s">
        <v>1164</v>
      </c>
      <c r="O417" t="s">
        <v>1165</v>
      </c>
      <c r="P417" s="61">
        <v>-2365</v>
      </c>
      <c r="Q417" t="s">
        <v>1165</v>
      </c>
      <c r="R417" s="61">
        <v>0</v>
      </c>
      <c r="S417" s="61">
        <v>-2365</v>
      </c>
    </row>
    <row r="418" spans="1:19" x14ac:dyDescent="0.2">
      <c r="A418" t="s">
        <v>629</v>
      </c>
      <c r="B418" t="s">
        <v>924</v>
      </c>
      <c r="C418" t="s">
        <v>1119</v>
      </c>
      <c r="D418" t="s">
        <v>239</v>
      </c>
      <c r="E418" t="s">
        <v>1160</v>
      </c>
      <c r="F418" t="s">
        <v>116</v>
      </c>
      <c r="G418" s="87">
        <v>43708</v>
      </c>
      <c r="H418" t="s">
        <v>1166</v>
      </c>
      <c r="I418" t="s">
        <v>1366</v>
      </c>
      <c r="J418" t="s">
        <v>1366</v>
      </c>
      <c r="K418">
        <v>1064</v>
      </c>
      <c r="L418" t="s">
        <v>1369</v>
      </c>
      <c r="M418" s="87">
        <v>43718</v>
      </c>
      <c r="N418" t="s">
        <v>1164</v>
      </c>
      <c r="O418" t="s">
        <v>1165</v>
      </c>
      <c r="P418" s="61">
        <v>2365</v>
      </c>
      <c r="Q418" t="s">
        <v>1165</v>
      </c>
      <c r="R418" s="61">
        <v>2365</v>
      </c>
      <c r="S418" s="61">
        <v>0</v>
      </c>
    </row>
    <row r="419" spans="1:19" x14ac:dyDescent="0.2">
      <c r="A419" t="s">
        <v>629</v>
      </c>
      <c r="B419" t="s">
        <v>924</v>
      </c>
      <c r="C419" t="s">
        <v>1119</v>
      </c>
      <c r="D419" t="s">
        <v>239</v>
      </c>
      <c r="E419" t="s">
        <v>1160</v>
      </c>
      <c r="F419" t="s">
        <v>116</v>
      </c>
      <c r="G419" s="87">
        <v>43708</v>
      </c>
      <c r="H419" t="s">
        <v>1166</v>
      </c>
      <c r="I419" t="s">
        <v>1366</v>
      </c>
      <c r="J419" t="s">
        <v>1366</v>
      </c>
      <c r="K419">
        <v>1066</v>
      </c>
      <c r="L419" t="s">
        <v>1371</v>
      </c>
      <c r="M419" s="87">
        <v>43719</v>
      </c>
      <c r="N419" t="s">
        <v>1164</v>
      </c>
      <c r="O419" t="s">
        <v>1165</v>
      </c>
      <c r="P419" s="61">
        <v>-2365</v>
      </c>
      <c r="Q419" t="s">
        <v>1165</v>
      </c>
      <c r="R419" s="61">
        <v>0</v>
      </c>
      <c r="S419" s="61">
        <v>-2365</v>
      </c>
    </row>
    <row r="420" spans="1:19" x14ac:dyDescent="0.2">
      <c r="A420" t="s">
        <v>629</v>
      </c>
      <c r="B420" t="s">
        <v>924</v>
      </c>
      <c r="C420" t="s">
        <v>1119</v>
      </c>
      <c r="D420" t="s">
        <v>239</v>
      </c>
      <c r="E420" t="s">
        <v>1160</v>
      </c>
      <c r="F420" t="s">
        <v>116</v>
      </c>
      <c r="G420" s="87">
        <v>43708</v>
      </c>
      <c r="H420" t="s">
        <v>1166</v>
      </c>
      <c r="I420" t="s">
        <v>1366</v>
      </c>
      <c r="J420" t="s">
        <v>1366</v>
      </c>
      <c r="K420">
        <v>1067</v>
      </c>
      <c r="L420" t="s">
        <v>1370</v>
      </c>
      <c r="M420" s="87">
        <v>43719</v>
      </c>
      <c r="N420" t="s">
        <v>1164</v>
      </c>
      <c r="O420" t="s">
        <v>1165</v>
      </c>
      <c r="P420" s="61">
        <v>-2365</v>
      </c>
      <c r="Q420" t="s">
        <v>1165</v>
      </c>
      <c r="R420" s="61">
        <v>0</v>
      </c>
      <c r="S420" s="61">
        <v>-2365</v>
      </c>
    </row>
    <row r="421" spans="1:19" x14ac:dyDescent="0.2">
      <c r="A421" t="s">
        <v>629</v>
      </c>
      <c r="B421" t="s">
        <v>924</v>
      </c>
      <c r="C421" t="s">
        <v>1119</v>
      </c>
      <c r="D421" t="s">
        <v>239</v>
      </c>
      <c r="E421" t="s">
        <v>1160</v>
      </c>
      <c r="F421" t="s">
        <v>119</v>
      </c>
      <c r="G421" s="87">
        <v>43799</v>
      </c>
      <c r="H421" t="s">
        <v>1166</v>
      </c>
      <c r="I421" t="s">
        <v>1399</v>
      </c>
      <c r="J421" t="s">
        <v>1399</v>
      </c>
      <c r="K421">
        <v>1083</v>
      </c>
      <c r="L421" t="s">
        <v>1400</v>
      </c>
      <c r="M421" s="87">
        <v>43810</v>
      </c>
      <c r="N421" t="s">
        <v>1164</v>
      </c>
      <c r="O421" t="s">
        <v>1165</v>
      </c>
      <c r="P421" s="61">
        <v>6428.69</v>
      </c>
      <c r="Q421" t="s">
        <v>1165</v>
      </c>
      <c r="R421" s="61">
        <v>6428.69</v>
      </c>
      <c r="S421" s="61">
        <v>0</v>
      </c>
    </row>
    <row r="422" spans="1:19" x14ac:dyDescent="0.2">
      <c r="A422" t="s">
        <v>629</v>
      </c>
      <c r="B422" t="s">
        <v>924</v>
      </c>
      <c r="C422" t="s">
        <v>1119</v>
      </c>
      <c r="D422" t="s">
        <v>239</v>
      </c>
      <c r="E422" t="s">
        <v>1160</v>
      </c>
      <c r="F422" t="s">
        <v>126</v>
      </c>
      <c r="G422" s="87">
        <v>44012</v>
      </c>
      <c r="H422" t="s">
        <v>1166</v>
      </c>
      <c r="I422" t="s">
        <v>1413</v>
      </c>
      <c r="J422" t="s">
        <v>1413</v>
      </c>
      <c r="K422">
        <v>1113</v>
      </c>
      <c r="L422" t="s">
        <v>1414</v>
      </c>
      <c r="M422" s="87">
        <v>44025</v>
      </c>
      <c r="N422" t="s">
        <v>1164</v>
      </c>
      <c r="O422" t="s">
        <v>1165</v>
      </c>
      <c r="P422" s="61">
        <v>-3594361.23</v>
      </c>
      <c r="Q422" t="s">
        <v>1165</v>
      </c>
      <c r="R422" s="61">
        <v>0</v>
      </c>
      <c r="S422" s="61">
        <v>-3594361.23</v>
      </c>
    </row>
    <row r="423" spans="1:19" x14ac:dyDescent="0.2">
      <c r="A423" t="s">
        <v>629</v>
      </c>
      <c r="B423" t="s">
        <v>924</v>
      </c>
      <c r="C423" t="s">
        <v>1119</v>
      </c>
      <c r="D423" t="s">
        <v>239</v>
      </c>
      <c r="E423" t="s">
        <v>1160</v>
      </c>
      <c r="F423" t="s">
        <v>126</v>
      </c>
      <c r="G423" s="87">
        <v>44012</v>
      </c>
      <c r="H423" t="s">
        <v>1166</v>
      </c>
      <c r="I423" t="s">
        <v>1415</v>
      </c>
      <c r="J423" t="s">
        <v>1415</v>
      </c>
      <c r="K423">
        <v>1116</v>
      </c>
      <c r="L423" t="s">
        <v>1163</v>
      </c>
      <c r="M423" s="87">
        <v>44071</v>
      </c>
      <c r="N423" t="s">
        <v>1164</v>
      </c>
      <c r="O423" t="s">
        <v>1165</v>
      </c>
      <c r="P423" s="61">
        <v>337785.99</v>
      </c>
      <c r="Q423" t="s">
        <v>1165</v>
      </c>
      <c r="R423" s="61">
        <v>337785.99</v>
      </c>
      <c r="S423" s="61">
        <v>0</v>
      </c>
    </row>
    <row r="424" spans="1:19" x14ac:dyDescent="0.2">
      <c r="A424" t="s">
        <v>629</v>
      </c>
      <c r="B424" t="s">
        <v>924</v>
      </c>
      <c r="C424" t="s">
        <v>1119</v>
      </c>
      <c r="D424" t="s">
        <v>239</v>
      </c>
      <c r="E424" t="s">
        <v>1160</v>
      </c>
      <c r="F424" t="s">
        <v>126</v>
      </c>
      <c r="G424" s="87">
        <v>44012</v>
      </c>
      <c r="H424" t="s">
        <v>1166</v>
      </c>
      <c r="I424" t="s">
        <v>1416</v>
      </c>
      <c r="J424" t="s">
        <v>1416</v>
      </c>
      <c r="K424">
        <v>1116</v>
      </c>
      <c r="L424" t="s">
        <v>1163</v>
      </c>
      <c r="M424" s="87">
        <v>44071</v>
      </c>
      <c r="N424" t="s">
        <v>1164</v>
      </c>
      <c r="O424" t="s">
        <v>1165</v>
      </c>
      <c r="P424" s="61">
        <v>547091.84</v>
      </c>
      <c r="Q424" t="s">
        <v>1165</v>
      </c>
      <c r="R424" s="61">
        <v>547091.84</v>
      </c>
      <c r="S424" s="61">
        <v>0</v>
      </c>
    </row>
    <row r="425" spans="1:19" x14ac:dyDescent="0.2">
      <c r="A425" t="s">
        <v>629</v>
      </c>
      <c r="B425" t="s">
        <v>924</v>
      </c>
      <c r="C425" t="s">
        <v>1119</v>
      </c>
      <c r="D425" t="s">
        <v>239</v>
      </c>
      <c r="E425" t="s">
        <v>1160</v>
      </c>
      <c r="F425" t="s">
        <v>126</v>
      </c>
      <c r="G425" s="87">
        <v>44012</v>
      </c>
      <c r="H425" t="s">
        <v>1166</v>
      </c>
      <c r="I425" t="s">
        <v>1417</v>
      </c>
      <c r="J425" t="s">
        <v>1417</v>
      </c>
      <c r="K425">
        <v>1116</v>
      </c>
      <c r="L425" t="s">
        <v>1163</v>
      </c>
      <c r="M425" s="87">
        <v>44071</v>
      </c>
      <c r="N425" t="s">
        <v>1164</v>
      </c>
      <c r="O425" t="s">
        <v>1165</v>
      </c>
      <c r="P425" s="61">
        <v>412169.74</v>
      </c>
      <c r="Q425" t="s">
        <v>1165</v>
      </c>
      <c r="R425" s="61">
        <v>412169.74</v>
      </c>
      <c r="S425" s="61">
        <v>0</v>
      </c>
    </row>
    <row r="426" spans="1:19" x14ac:dyDescent="0.2">
      <c r="A426" t="s">
        <v>629</v>
      </c>
      <c r="B426" t="s">
        <v>924</v>
      </c>
      <c r="C426" t="s">
        <v>1119</v>
      </c>
      <c r="D426" t="s">
        <v>239</v>
      </c>
      <c r="E426" t="s">
        <v>1160</v>
      </c>
      <c r="F426" t="s">
        <v>126</v>
      </c>
      <c r="G426" s="87">
        <v>44012</v>
      </c>
      <c r="H426" t="s">
        <v>1166</v>
      </c>
      <c r="I426" t="s">
        <v>1418</v>
      </c>
      <c r="J426" t="s">
        <v>1418</v>
      </c>
      <c r="K426">
        <v>1116</v>
      </c>
      <c r="L426" t="s">
        <v>1163</v>
      </c>
      <c r="M426" s="87">
        <v>44071</v>
      </c>
      <c r="N426" t="s">
        <v>1164</v>
      </c>
      <c r="O426" t="s">
        <v>1165</v>
      </c>
      <c r="P426" s="61">
        <v>53248.41</v>
      </c>
      <c r="Q426" t="s">
        <v>1165</v>
      </c>
      <c r="R426" s="61">
        <v>53248.41</v>
      </c>
      <c r="S426" s="61">
        <v>0</v>
      </c>
    </row>
    <row r="427" spans="1:19" x14ac:dyDescent="0.2">
      <c r="A427" t="s">
        <v>720</v>
      </c>
      <c r="B427" t="s">
        <v>927</v>
      </c>
      <c r="C427" t="s">
        <v>1123</v>
      </c>
      <c r="D427" t="s">
        <v>239</v>
      </c>
      <c r="E427" t="s">
        <v>1160</v>
      </c>
      <c r="F427" t="s">
        <v>115</v>
      </c>
      <c r="G427" s="87">
        <v>43677</v>
      </c>
      <c r="H427" t="s">
        <v>1166</v>
      </c>
      <c r="I427" t="s">
        <v>1344</v>
      </c>
      <c r="J427" t="s">
        <v>1344</v>
      </c>
      <c r="K427">
        <v>1053</v>
      </c>
      <c r="L427" t="s">
        <v>1345</v>
      </c>
      <c r="M427" s="87">
        <v>43685</v>
      </c>
      <c r="N427" t="s">
        <v>1164</v>
      </c>
      <c r="O427" t="s">
        <v>1165</v>
      </c>
      <c r="P427" s="61">
        <v>2365</v>
      </c>
      <c r="Q427" t="s">
        <v>1165</v>
      </c>
      <c r="R427" s="61">
        <v>2365</v>
      </c>
      <c r="S427" s="61">
        <v>0</v>
      </c>
    </row>
    <row r="428" spans="1:19" x14ac:dyDescent="0.2">
      <c r="A428" t="s">
        <v>720</v>
      </c>
      <c r="B428" t="s">
        <v>927</v>
      </c>
      <c r="C428" t="s">
        <v>1123</v>
      </c>
      <c r="D428" t="s">
        <v>239</v>
      </c>
      <c r="E428" t="s">
        <v>1160</v>
      </c>
      <c r="F428" t="s">
        <v>120</v>
      </c>
      <c r="G428" s="87">
        <v>43830</v>
      </c>
      <c r="H428" t="s">
        <v>1166</v>
      </c>
      <c r="I428" t="s">
        <v>1316</v>
      </c>
      <c r="J428" t="s">
        <v>1316</v>
      </c>
      <c r="K428">
        <v>1090</v>
      </c>
      <c r="L428" t="s">
        <v>1317</v>
      </c>
      <c r="M428" s="87">
        <v>43840</v>
      </c>
      <c r="N428" t="s">
        <v>1164</v>
      </c>
      <c r="O428" t="s">
        <v>1165</v>
      </c>
      <c r="P428" s="61">
        <v>890</v>
      </c>
      <c r="Q428" t="s">
        <v>1165</v>
      </c>
      <c r="R428" s="61">
        <v>890</v>
      </c>
      <c r="S428" s="61">
        <v>0</v>
      </c>
    </row>
    <row r="429" spans="1:19" x14ac:dyDescent="0.2">
      <c r="A429" t="s">
        <v>720</v>
      </c>
      <c r="B429" t="s">
        <v>927</v>
      </c>
      <c r="C429" t="s">
        <v>1123</v>
      </c>
      <c r="D429" t="s">
        <v>239</v>
      </c>
      <c r="E429" t="s">
        <v>1160</v>
      </c>
      <c r="F429" t="s">
        <v>120</v>
      </c>
      <c r="G429" s="87">
        <v>43830</v>
      </c>
      <c r="H429" t="s">
        <v>1166</v>
      </c>
      <c r="I429" t="s">
        <v>1316</v>
      </c>
      <c r="J429" t="s">
        <v>1316</v>
      </c>
      <c r="K429">
        <v>1090</v>
      </c>
      <c r="L429" t="s">
        <v>1317</v>
      </c>
      <c r="M429" s="87">
        <v>43840</v>
      </c>
      <c r="N429" t="s">
        <v>1164</v>
      </c>
      <c r="O429" t="s">
        <v>1165</v>
      </c>
      <c r="P429" s="61">
        <v>5227.2700000000004</v>
      </c>
      <c r="Q429" t="s">
        <v>1165</v>
      </c>
      <c r="R429" s="61">
        <v>5227.2700000000004</v>
      </c>
      <c r="S429" s="61">
        <v>0</v>
      </c>
    </row>
    <row r="430" spans="1:19" x14ac:dyDescent="0.2">
      <c r="A430" t="s">
        <v>720</v>
      </c>
      <c r="B430" t="s">
        <v>927</v>
      </c>
      <c r="C430" t="s">
        <v>1123</v>
      </c>
      <c r="D430" t="s">
        <v>239</v>
      </c>
      <c r="E430" t="s">
        <v>1160</v>
      </c>
      <c r="F430" t="s">
        <v>126</v>
      </c>
      <c r="G430" s="87">
        <v>44012</v>
      </c>
      <c r="H430" t="s">
        <v>1166</v>
      </c>
      <c r="I430" t="s">
        <v>1413</v>
      </c>
      <c r="J430" t="s">
        <v>1413</v>
      </c>
      <c r="K430">
        <v>1113</v>
      </c>
      <c r="L430" t="s">
        <v>1414</v>
      </c>
      <c r="M430" s="87">
        <v>44025</v>
      </c>
      <c r="N430" t="s">
        <v>1164</v>
      </c>
      <c r="O430" t="s">
        <v>1165</v>
      </c>
      <c r="P430" s="61">
        <v>-8482.27</v>
      </c>
      <c r="Q430" t="s">
        <v>1165</v>
      </c>
      <c r="R430" s="61">
        <v>0</v>
      </c>
      <c r="S430" s="61">
        <v>-8482.27</v>
      </c>
    </row>
    <row r="431" spans="1:19" x14ac:dyDescent="0.2">
      <c r="A431" t="s">
        <v>635</v>
      </c>
      <c r="B431" t="s">
        <v>976</v>
      </c>
      <c r="C431" t="s">
        <v>1125</v>
      </c>
      <c r="D431" t="s">
        <v>239</v>
      </c>
      <c r="E431" t="s">
        <v>1160</v>
      </c>
      <c r="F431" t="s">
        <v>115</v>
      </c>
      <c r="G431" s="87">
        <v>43650</v>
      </c>
      <c r="H431" t="s">
        <v>1274</v>
      </c>
      <c r="I431" t="s">
        <v>1419</v>
      </c>
      <c r="K431">
        <v>1039</v>
      </c>
      <c r="L431" t="s">
        <v>1276</v>
      </c>
      <c r="M431" s="87">
        <v>43650</v>
      </c>
      <c r="N431" t="s">
        <v>1164</v>
      </c>
      <c r="O431" t="s">
        <v>1165</v>
      </c>
      <c r="P431" s="61">
        <v>16777.64</v>
      </c>
      <c r="Q431" t="s">
        <v>1165</v>
      </c>
      <c r="R431" s="61">
        <v>16777.64</v>
      </c>
      <c r="S431" s="61">
        <v>0</v>
      </c>
    </row>
    <row r="432" spans="1:19" x14ac:dyDescent="0.2">
      <c r="A432" t="s">
        <v>635</v>
      </c>
      <c r="B432" t="s">
        <v>976</v>
      </c>
      <c r="C432" t="s">
        <v>1125</v>
      </c>
      <c r="D432" t="s">
        <v>239</v>
      </c>
      <c r="E432" t="s">
        <v>1160</v>
      </c>
      <c r="F432" t="s">
        <v>115</v>
      </c>
      <c r="G432" s="87">
        <v>43650</v>
      </c>
      <c r="H432" t="s">
        <v>1274</v>
      </c>
      <c r="I432" t="s">
        <v>1420</v>
      </c>
      <c r="K432">
        <v>1039</v>
      </c>
      <c r="L432" t="s">
        <v>1276</v>
      </c>
      <c r="M432" s="87">
        <v>43650</v>
      </c>
      <c r="N432" t="s">
        <v>1164</v>
      </c>
      <c r="O432" t="s">
        <v>1165</v>
      </c>
      <c r="P432" s="61">
        <v>29523.78</v>
      </c>
      <c r="Q432" t="s">
        <v>1165</v>
      </c>
      <c r="R432" s="61">
        <v>29523.78</v>
      </c>
      <c r="S432" s="61">
        <v>0</v>
      </c>
    </row>
    <row r="433" spans="1:19" x14ac:dyDescent="0.2">
      <c r="A433" t="s">
        <v>635</v>
      </c>
      <c r="B433" t="s">
        <v>976</v>
      </c>
      <c r="C433" t="s">
        <v>1125</v>
      </c>
      <c r="D433" t="s">
        <v>239</v>
      </c>
      <c r="E433" t="s">
        <v>1160</v>
      </c>
      <c r="F433" t="s">
        <v>115</v>
      </c>
      <c r="G433" s="87">
        <v>43650</v>
      </c>
      <c r="H433" t="s">
        <v>1174</v>
      </c>
      <c r="I433" t="s">
        <v>1277</v>
      </c>
      <c r="J433" t="s">
        <v>1421</v>
      </c>
      <c r="K433">
        <v>1044</v>
      </c>
      <c r="L433" t="s">
        <v>1406</v>
      </c>
      <c r="M433" s="87">
        <v>43657</v>
      </c>
      <c r="N433" t="s">
        <v>1164</v>
      </c>
      <c r="O433" t="s">
        <v>1165</v>
      </c>
      <c r="P433" s="61">
        <v>-8585.5</v>
      </c>
      <c r="Q433" t="s">
        <v>1165</v>
      </c>
      <c r="R433" s="61">
        <v>0</v>
      </c>
      <c r="S433" s="61">
        <v>-8585.5</v>
      </c>
    </row>
    <row r="434" spans="1:19" x14ac:dyDescent="0.2">
      <c r="A434" t="s">
        <v>635</v>
      </c>
      <c r="B434" t="s">
        <v>976</v>
      </c>
      <c r="C434" t="s">
        <v>1125</v>
      </c>
      <c r="D434" t="s">
        <v>239</v>
      </c>
      <c r="E434" t="s">
        <v>1160</v>
      </c>
      <c r="F434" t="s">
        <v>115</v>
      </c>
      <c r="G434" s="87">
        <v>43656</v>
      </c>
      <c r="H434" t="s">
        <v>1274</v>
      </c>
      <c r="I434" t="s">
        <v>1421</v>
      </c>
      <c r="K434">
        <v>1044</v>
      </c>
      <c r="L434" t="s">
        <v>1278</v>
      </c>
      <c r="M434" s="87">
        <v>43657</v>
      </c>
      <c r="N434" t="s">
        <v>1164</v>
      </c>
      <c r="O434" t="s">
        <v>1165</v>
      </c>
      <c r="P434" s="61">
        <v>8585.5</v>
      </c>
      <c r="Q434" t="s">
        <v>1165</v>
      </c>
      <c r="R434" s="61">
        <v>8585.5</v>
      </c>
      <c r="S434" s="61">
        <v>0</v>
      </c>
    </row>
    <row r="435" spans="1:19" x14ac:dyDescent="0.2">
      <c r="A435" t="s">
        <v>635</v>
      </c>
      <c r="B435" t="s">
        <v>976</v>
      </c>
      <c r="C435" t="s">
        <v>1125</v>
      </c>
      <c r="D435" t="s">
        <v>239</v>
      </c>
      <c r="E435" t="s">
        <v>1160</v>
      </c>
      <c r="F435" t="s">
        <v>115</v>
      </c>
      <c r="G435" s="87">
        <v>43670</v>
      </c>
      <c r="H435" t="s">
        <v>1174</v>
      </c>
      <c r="I435" t="s">
        <v>1275</v>
      </c>
      <c r="J435" t="s">
        <v>1422</v>
      </c>
      <c r="K435">
        <v>1048</v>
      </c>
      <c r="L435" t="s">
        <v>1329</v>
      </c>
      <c r="M435" s="87">
        <v>43675</v>
      </c>
      <c r="N435" t="s">
        <v>1280</v>
      </c>
      <c r="O435" t="s">
        <v>1165</v>
      </c>
      <c r="P435" s="61">
        <v>-16777.64</v>
      </c>
      <c r="Q435" t="s">
        <v>1165</v>
      </c>
      <c r="R435" s="61">
        <v>0</v>
      </c>
      <c r="S435" s="61">
        <v>-16777.64</v>
      </c>
    </row>
    <row r="436" spans="1:19" x14ac:dyDescent="0.2">
      <c r="A436" t="s">
        <v>635</v>
      </c>
      <c r="B436" t="s">
        <v>976</v>
      </c>
      <c r="C436" t="s">
        <v>1125</v>
      </c>
      <c r="D436" t="s">
        <v>239</v>
      </c>
      <c r="E436" t="s">
        <v>1160</v>
      </c>
      <c r="F436" t="s">
        <v>115</v>
      </c>
      <c r="G436" s="87">
        <v>43670</v>
      </c>
      <c r="H436" t="s">
        <v>1174</v>
      </c>
      <c r="I436" t="s">
        <v>1281</v>
      </c>
      <c r="J436" t="s">
        <v>1423</v>
      </c>
      <c r="K436">
        <v>1048</v>
      </c>
      <c r="L436" t="s">
        <v>1329</v>
      </c>
      <c r="M436" s="87">
        <v>43675</v>
      </c>
      <c r="N436" t="s">
        <v>1280</v>
      </c>
      <c r="O436" t="s">
        <v>1165</v>
      </c>
      <c r="P436" s="61">
        <v>-3258.2</v>
      </c>
      <c r="Q436" t="s">
        <v>1165</v>
      </c>
      <c r="R436" s="61">
        <v>0</v>
      </c>
      <c r="S436" s="61">
        <v>-3258.2</v>
      </c>
    </row>
    <row r="437" spans="1:19" x14ac:dyDescent="0.2">
      <c r="A437" t="s">
        <v>635</v>
      </c>
      <c r="B437" t="s">
        <v>976</v>
      </c>
      <c r="C437" t="s">
        <v>1125</v>
      </c>
      <c r="D437" t="s">
        <v>239</v>
      </c>
      <c r="E437" t="s">
        <v>1160</v>
      </c>
      <c r="F437" t="s">
        <v>115</v>
      </c>
      <c r="G437" s="87">
        <v>43670</v>
      </c>
      <c r="H437" t="s">
        <v>1174</v>
      </c>
      <c r="I437" t="s">
        <v>1281</v>
      </c>
      <c r="J437" t="s">
        <v>1424</v>
      </c>
      <c r="K437">
        <v>1048</v>
      </c>
      <c r="L437" t="s">
        <v>1329</v>
      </c>
      <c r="M437" s="87">
        <v>43675</v>
      </c>
      <c r="N437" t="s">
        <v>1280</v>
      </c>
      <c r="O437" t="s">
        <v>1165</v>
      </c>
      <c r="P437" s="61">
        <v>-2601.5</v>
      </c>
      <c r="Q437" t="s">
        <v>1165</v>
      </c>
      <c r="R437" s="61">
        <v>0</v>
      </c>
      <c r="S437" s="61">
        <v>-2601.5</v>
      </c>
    </row>
    <row r="438" spans="1:19" x14ac:dyDescent="0.2">
      <c r="A438" t="s">
        <v>635</v>
      </c>
      <c r="B438" t="s">
        <v>976</v>
      </c>
      <c r="C438" t="s">
        <v>1125</v>
      </c>
      <c r="D438" t="s">
        <v>239</v>
      </c>
      <c r="E438" t="s">
        <v>1160</v>
      </c>
      <c r="F438" t="s">
        <v>115</v>
      </c>
      <c r="G438" s="87">
        <v>43670</v>
      </c>
      <c r="H438" t="s">
        <v>1336</v>
      </c>
      <c r="I438" t="s">
        <v>1282</v>
      </c>
      <c r="J438" t="s">
        <v>1337</v>
      </c>
      <c r="K438">
        <v>1048</v>
      </c>
      <c r="L438" t="s">
        <v>1329</v>
      </c>
      <c r="M438" s="87">
        <v>43675</v>
      </c>
      <c r="N438" t="s">
        <v>1280</v>
      </c>
      <c r="O438" t="s">
        <v>1165</v>
      </c>
      <c r="P438" s="61">
        <v>1024.92</v>
      </c>
      <c r="Q438" t="s">
        <v>1165</v>
      </c>
      <c r="R438" s="61">
        <v>1024.92</v>
      </c>
      <c r="S438" s="61">
        <v>0</v>
      </c>
    </row>
    <row r="439" spans="1:19" x14ac:dyDescent="0.2">
      <c r="A439" t="s">
        <v>635</v>
      </c>
      <c r="B439" t="s">
        <v>976</v>
      </c>
      <c r="C439" t="s">
        <v>1125</v>
      </c>
      <c r="D439" t="s">
        <v>239</v>
      </c>
      <c r="E439" t="s">
        <v>1160</v>
      </c>
      <c r="F439" t="s">
        <v>115</v>
      </c>
      <c r="G439" s="87">
        <v>43670</v>
      </c>
      <c r="H439" t="s">
        <v>1174</v>
      </c>
      <c r="I439" t="s">
        <v>1282</v>
      </c>
      <c r="J439" t="s">
        <v>1425</v>
      </c>
      <c r="K439">
        <v>1048</v>
      </c>
      <c r="L439" t="s">
        <v>1329</v>
      </c>
      <c r="M439" s="87">
        <v>43675</v>
      </c>
      <c r="N439" t="s">
        <v>1280</v>
      </c>
      <c r="O439" t="s">
        <v>1165</v>
      </c>
      <c r="P439" s="61">
        <v>-28427</v>
      </c>
      <c r="Q439" t="s">
        <v>1165</v>
      </c>
      <c r="R439" s="61">
        <v>0</v>
      </c>
      <c r="S439" s="61">
        <v>-28427</v>
      </c>
    </row>
    <row r="440" spans="1:19" x14ac:dyDescent="0.2">
      <c r="A440" t="s">
        <v>635</v>
      </c>
      <c r="B440" t="s">
        <v>976</v>
      </c>
      <c r="C440" t="s">
        <v>1125</v>
      </c>
      <c r="D440" t="s">
        <v>239</v>
      </c>
      <c r="E440" t="s">
        <v>1160</v>
      </c>
      <c r="F440" t="s">
        <v>115</v>
      </c>
      <c r="G440" s="87">
        <v>43671</v>
      </c>
      <c r="H440" t="s">
        <v>1274</v>
      </c>
      <c r="I440" t="s">
        <v>1422</v>
      </c>
      <c r="K440">
        <v>1048</v>
      </c>
      <c r="L440" t="s">
        <v>1279</v>
      </c>
      <c r="M440" s="87">
        <v>43675</v>
      </c>
      <c r="N440" t="s">
        <v>1280</v>
      </c>
      <c r="O440" t="s">
        <v>1165</v>
      </c>
      <c r="P440" s="61">
        <v>16777.64</v>
      </c>
      <c r="Q440" t="s">
        <v>1165</v>
      </c>
      <c r="R440" s="61">
        <v>16777.64</v>
      </c>
      <c r="S440" s="61">
        <v>0</v>
      </c>
    </row>
    <row r="441" spans="1:19" x14ac:dyDescent="0.2">
      <c r="A441" t="s">
        <v>635</v>
      </c>
      <c r="B441" t="s">
        <v>976</v>
      </c>
      <c r="C441" t="s">
        <v>1125</v>
      </c>
      <c r="D441" t="s">
        <v>239</v>
      </c>
      <c r="E441" t="s">
        <v>1160</v>
      </c>
      <c r="F441" t="s">
        <v>115</v>
      </c>
      <c r="G441" s="87">
        <v>43671</v>
      </c>
      <c r="H441" t="s">
        <v>1274</v>
      </c>
      <c r="I441" t="s">
        <v>1423</v>
      </c>
      <c r="K441">
        <v>1048</v>
      </c>
      <c r="L441" t="s">
        <v>1279</v>
      </c>
      <c r="M441" s="87">
        <v>43675</v>
      </c>
      <c r="N441" t="s">
        <v>1280</v>
      </c>
      <c r="O441" t="s">
        <v>1165</v>
      </c>
      <c r="P441" s="61">
        <v>3258.2</v>
      </c>
      <c r="Q441" t="s">
        <v>1165</v>
      </c>
      <c r="R441" s="61">
        <v>3258.2</v>
      </c>
      <c r="S441" s="61">
        <v>0</v>
      </c>
    </row>
    <row r="442" spans="1:19" x14ac:dyDescent="0.2">
      <c r="A442" t="s">
        <v>635</v>
      </c>
      <c r="B442" t="s">
        <v>976</v>
      </c>
      <c r="C442" t="s">
        <v>1125</v>
      </c>
      <c r="D442" t="s">
        <v>239</v>
      </c>
      <c r="E442" t="s">
        <v>1160</v>
      </c>
      <c r="F442" t="s">
        <v>115</v>
      </c>
      <c r="G442" s="87">
        <v>43671</v>
      </c>
      <c r="H442" t="s">
        <v>1274</v>
      </c>
      <c r="I442" t="s">
        <v>1424</v>
      </c>
      <c r="K442">
        <v>1048</v>
      </c>
      <c r="L442" t="s">
        <v>1279</v>
      </c>
      <c r="M442" s="87">
        <v>43675</v>
      </c>
      <c r="N442" t="s">
        <v>1280</v>
      </c>
      <c r="O442" t="s">
        <v>1165</v>
      </c>
      <c r="P442" s="61">
        <v>2601.5</v>
      </c>
      <c r="Q442" t="s">
        <v>1165</v>
      </c>
      <c r="R442" s="61">
        <v>2601.5</v>
      </c>
      <c r="S442" s="61">
        <v>0</v>
      </c>
    </row>
    <row r="443" spans="1:19" x14ac:dyDescent="0.2">
      <c r="A443" t="s">
        <v>635</v>
      </c>
      <c r="B443" t="s">
        <v>976</v>
      </c>
      <c r="C443" t="s">
        <v>1125</v>
      </c>
      <c r="D443" t="s">
        <v>239</v>
      </c>
      <c r="E443" t="s">
        <v>1160</v>
      </c>
      <c r="F443" t="s">
        <v>115</v>
      </c>
      <c r="G443" s="87">
        <v>43671</v>
      </c>
      <c r="H443" t="s">
        <v>1274</v>
      </c>
      <c r="I443" t="s">
        <v>1425</v>
      </c>
      <c r="K443">
        <v>1048</v>
      </c>
      <c r="L443" t="s">
        <v>1279</v>
      </c>
      <c r="M443" s="87">
        <v>43675</v>
      </c>
      <c r="N443" t="s">
        <v>1280</v>
      </c>
      <c r="O443" t="s">
        <v>1165</v>
      </c>
      <c r="P443" s="61">
        <v>28427</v>
      </c>
      <c r="Q443" t="s">
        <v>1165</v>
      </c>
      <c r="R443" s="61">
        <v>28427</v>
      </c>
      <c r="S443" s="61">
        <v>0</v>
      </c>
    </row>
    <row r="444" spans="1:19" x14ac:dyDescent="0.2">
      <c r="A444" t="s">
        <v>635</v>
      </c>
      <c r="B444" t="s">
        <v>976</v>
      </c>
      <c r="C444" t="s">
        <v>1125</v>
      </c>
      <c r="D444" t="s">
        <v>239</v>
      </c>
      <c r="E444" t="s">
        <v>1160</v>
      </c>
      <c r="F444" t="s">
        <v>115</v>
      </c>
      <c r="G444" s="87">
        <v>43671</v>
      </c>
      <c r="H444" t="s">
        <v>1274</v>
      </c>
      <c r="I444" t="s">
        <v>1337</v>
      </c>
      <c r="K444">
        <v>1048</v>
      </c>
      <c r="L444" t="s">
        <v>1279</v>
      </c>
      <c r="M444" s="87">
        <v>43675</v>
      </c>
      <c r="N444" t="s">
        <v>1280</v>
      </c>
      <c r="O444" t="s">
        <v>1165</v>
      </c>
      <c r="P444" s="61">
        <v>-1024.92</v>
      </c>
      <c r="Q444" t="s">
        <v>1165</v>
      </c>
      <c r="R444" s="61">
        <v>0</v>
      </c>
      <c r="S444" s="61">
        <v>-1024.92</v>
      </c>
    </row>
    <row r="445" spans="1:19" x14ac:dyDescent="0.2">
      <c r="A445" t="s">
        <v>635</v>
      </c>
      <c r="B445" t="s">
        <v>976</v>
      </c>
      <c r="C445" t="s">
        <v>1125</v>
      </c>
      <c r="D445" t="s">
        <v>239</v>
      </c>
      <c r="E445" t="s">
        <v>1160</v>
      </c>
      <c r="F445" t="s">
        <v>115</v>
      </c>
      <c r="G445" s="87">
        <v>43677</v>
      </c>
      <c r="H445" t="s">
        <v>1174</v>
      </c>
      <c r="I445" t="s">
        <v>1283</v>
      </c>
      <c r="J445" t="s">
        <v>1426</v>
      </c>
      <c r="K445">
        <v>1052</v>
      </c>
      <c r="L445" t="s">
        <v>1341</v>
      </c>
      <c r="M445" s="87">
        <v>43685</v>
      </c>
      <c r="N445" t="s">
        <v>1164</v>
      </c>
      <c r="O445" t="s">
        <v>1165</v>
      </c>
      <c r="P445" s="61">
        <v>-3300</v>
      </c>
      <c r="Q445" t="s">
        <v>1165</v>
      </c>
      <c r="R445" s="61">
        <v>0</v>
      </c>
      <c r="S445" s="61">
        <v>-3300</v>
      </c>
    </row>
    <row r="446" spans="1:19" x14ac:dyDescent="0.2">
      <c r="A446" t="s">
        <v>635</v>
      </c>
      <c r="B446" t="s">
        <v>976</v>
      </c>
      <c r="C446" t="s">
        <v>1125</v>
      </c>
      <c r="D446" t="s">
        <v>239</v>
      </c>
      <c r="E446" t="s">
        <v>1160</v>
      </c>
      <c r="F446" t="s">
        <v>115</v>
      </c>
      <c r="G446" s="87">
        <v>43677</v>
      </c>
      <c r="H446" t="s">
        <v>1174</v>
      </c>
      <c r="I446" t="s">
        <v>1283</v>
      </c>
      <c r="J446" t="s">
        <v>1427</v>
      </c>
      <c r="K446">
        <v>1052</v>
      </c>
      <c r="L446" t="s">
        <v>1341</v>
      </c>
      <c r="M446" s="87">
        <v>43685</v>
      </c>
      <c r="N446" t="s">
        <v>1164</v>
      </c>
      <c r="O446" t="s">
        <v>1165</v>
      </c>
      <c r="P446" s="61">
        <v>-9350</v>
      </c>
      <c r="Q446" t="s">
        <v>1165</v>
      </c>
      <c r="R446" s="61">
        <v>0</v>
      </c>
      <c r="S446" s="61">
        <v>-9350</v>
      </c>
    </row>
    <row r="447" spans="1:19" x14ac:dyDescent="0.2">
      <c r="A447" t="s">
        <v>635</v>
      </c>
      <c r="B447" t="s">
        <v>976</v>
      </c>
      <c r="C447" t="s">
        <v>1125</v>
      </c>
      <c r="D447" t="s">
        <v>239</v>
      </c>
      <c r="E447" t="s">
        <v>1160</v>
      </c>
      <c r="F447" t="s">
        <v>115</v>
      </c>
      <c r="G447" s="87">
        <v>43677</v>
      </c>
      <c r="H447" t="s">
        <v>1174</v>
      </c>
      <c r="I447" t="s">
        <v>1286</v>
      </c>
      <c r="J447" t="s">
        <v>1428</v>
      </c>
      <c r="K447">
        <v>1052</v>
      </c>
      <c r="L447" t="s">
        <v>1348</v>
      </c>
      <c r="M447" s="87">
        <v>43685</v>
      </c>
      <c r="N447" t="s">
        <v>1164</v>
      </c>
      <c r="O447" t="s">
        <v>1165</v>
      </c>
      <c r="P447" s="61">
        <v>-20433.27</v>
      </c>
      <c r="Q447" t="s">
        <v>1165</v>
      </c>
      <c r="R447" s="61">
        <v>0</v>
      </c>
      <c r="S447" s="61">
        <v>-20433.27</v>
      </c>
    </row>
    <row r="448" spans="1:19" x14ac:dyDescent="0.2">
      <c r="A448" t="s">
        <v>635</v>
      </c>
      <c r="B448" t="s">
        <v>976</v>
      </c>
      <c r="C448" t="s">
        <v>1125</v>
      </c>
      <c r="D448" t="s">
        <v>239</v>
      </c>
      <c r="E448" t="s">
        <v>1160</v>
      </c>
      <c r="F448" t="s">
        <v>116</v>
      </c>
      <c r="G448" s="87">
        <v>43683</v>
      </c>
      <c r="H448" t="s">
        <v>1274</v>
      </c>
      <c r="I448" t="s">
        <v>1427</v>
      </c>
      <c r="K448">
        <v>1052</v>
      </c>
      <c r="L448" t="s">
        <v>1284</v>
      </c>
      <c r="M448" s="87">
        <v>43685</v>
      </c>
      <c r="N448" t="s">
        <v>1164</v>
      </c>
      <c r="O448" t="s">
        <v>1165</v>
      </c>
      <c r="P448" s="61">
        <v>9350</v>
      </c>
      <c r="Q448" t="s">
        <v>1165</v>
      </c>
      <c r="R448" s="61">
        <v>9350</v>
      </c>
      <c r="S448" s="61">
        <v>0</v>
      </c>
    </row>
    <row r="449" spans="1:19" x14ac:dyDescent="0.2">
      <c r="A449" t="s">
        <v>635</v>
      </c>
      <c r="B449" t="s">
        <v>976</v>
      </c>
      <c r="C449" t="s">
        <v>1125</v>
      </c>
      <c r="D449" t="s">
        <v>239</v>
      </c>
      <c r="E449" t="s">
        <v>1160</v>
      </c>
      <c r="F449" t="s">
        <v>116</v>
      </c>
      <c r="G449" s="87">
        <v>43683</v>
      </c>
      <c r="H449" t="s">
        <v>1274</v>
      </c>
      <c r="I449" t="s">
        <v>1426</v>
      </c>
      <c r="K449">
        <v>1052</v>
      </c>
      <c r="L449" t="s">
        <v>1284</v>
      </c>
      <c r="M449" s="87">
        <v>43685</v>
      </c>
      <c r="N449" t="s">
        <v>1164</v>
      </c>
      <c r="O449" t="s">
        <v>1165</v>
      </c>
      <c r="P449" s="61">
        <v>3300</v>
      </c>
      <c r="Q449" t="s">
        <v>1165</v>
      </c>
      <c r="R449" s="61">
        <v>3300</v>
      </c>
      <c r="S449" s="61">
        <v>0</v>
      </c>
    </row>
    <row r="450" spans="1:19" x14ac:dyDescent="0.2">
      <c r="A450" t="s">
        <v>635</v>
      </c>
      <c r="B450" t="s">
        <v>976</v>
      </c>
      <c r="C450" t="s">
        <v>1125</v>
      </c>
      <c r="D450" t="s">
        <v>239</v>
      </c>
      <c r="E450" t="s">
        <v>1160</v>
      </c>
      <c r="F450" t="s">
        <v>116</v>
      </c>
      <c r="G450" s="87">
        <v>43684</v>
      </c>
      <c r="H450" t="s">
        <v>1274</v>
      </c>
      <c r="I450" t="s">
        <v>1428</v>
      </c>
      <c r="K450">
        <v>1052</v>
      </c>
      <c r="L450" t="s">
        <v>1285</v>
      </c>
      <c r="M450" s="87">
        <v>43685</v>
      </c>
      <c r="N450" t="s">
        <v>1164</v>
      </c>
      <c r="O450" t="s">
        <v>1165</v>
      </c>
      <c r="P450" s="61">
        <v>20433.27</v>
      </c>
      <c r="Q450" t="s">
        <v>1165</v>
      </c>
      <c r="R450" s="61">
        <v>20433.27</v>
      </c>
      <c r="S450" s="61">
        <v>0</v>
      </c>
    </row>
    <row r="451" spans="1:19" x14ac:dyDescent="0.2">
      <c r="A451" t="s">
        <v>635</v>
      </c>
      <c r="B451" t="s">
        <v>976</v>
      </c>
      <c r="C451" t="s">
        <v>1125</v>
      </c>
      <c r="D451" t="s">
        <v>239</v>
      </c>
      <c r="E451" t="s">
        <v>1160</v>
      </c>
      <c r="F451" t="s">
        <v>116</v>
      </c>
      <c r="G451" s="87">
        <v>43684</v>
      </c>
      <c r="H451" t="s">
        <v>1274</v>
      </c>
      <c r="I451" t="s">
        <v>1429</v>
      </c>
      <c r="K451">
        <v>1052</v>
      </c>
      <c r="L451" t="s">
        <v>1285</v>
      </c>
      <c r="M451" s="87">
        <v>43685</v>
      </c>
      <c r="N451" t="s">
        <v>1164</v>
      </c>
      <c r="O451" t="s">
        <v>1165</v>
      </c>
      <c r="P451" s="61">
        <v>605</v>
      </c>
      <c r="Q451" t="s">
        <v>1165</v>
      </c>
      <c r="R451" s="61">
        <v>605</v>
      </c>
      <c r="S451" s="61">
        <v>0</v>
      </c>
    </row>
    <row r="452" spans="1:19" x14ac:dyDescent="0.2">
      <c r="A452" t="s">
        <v>635</v>
      </c>
      <c r="B452" t="s">
        <v>976</v>
      </c>
      <c r="C452" t="s">
        <v>1125</v>
      </c>
      <c r="D452" t="s">
        <v>239</v>
      </c>
      <c r="E452" t="s">
        <v>1160</v>
      </c>
      <c r="F452" t="s">
        <v>116</v>
      </c>
      <c r="G452" s="87">
        <v>43684</v>
      </c>
      <c r="H452" t="s">
        <v>1174</v>
      </c>
      <c r="I452" t="s">
        <v>1281</v>
      </c>
      <c r="J452" t="s">
        <v>1429</v>
      </c>
      <c r="K452">
        <v>1052</v>
      </c>
      <c r="L452" t="s">
        <v>1348</v>
      </c>
      <c r="M452" s="87">
        <v>43685</v>
      </c>
      <c r="N452" t="s">
        <v>1164</v>
      </c>
      <c r="O452" t="s">
        <v>1165</v>
      </c>
      <c r="P452" s="61">
        <v>-605</v>
      </c>
      <c r="Q452" t="s">
        <v>1165</v>
      </c>
      <c r="R452" s="61">
        <v>0</v>
      </c>
      <c r="S452" s="61">
        <v>-605</v>
      </c>
    </row>
    <row r="453" spans="1:19" x14ac:dyDescent="0.2">
      <c r="A453" t="s">
        <v>635</v>
      </c>
      <c r="B453" t="s">
        <v>976</v>
      </c>
      <c r="C453" t="s">
        <v>1125</v>
      </c>
      <c r="D453" t="s">
        <v>239</v>
      </c>
      <c r="E453" t="s">
        <v>1160</v>
      </c>
      <c r="F453" t="s">
        <v>116</v>
      </c>
      <c r="G453" s="87">
        <v>43699</v>
      </c>
      <c r="H453" t="s">
        <v>1274</v>
      </c>
      <c r="I453" t="s">
        <v>1430</v>
      </c>
      <c r="K453">
        <v>1060</v>
      </c>
      <c r="L453" t="s">
        <v>1287</v>
      </c>
      <c r="M453" s="87">
        <v>43710</v>
      </c>
      <c r="N453" t="s">
        <v>1172</v>
      </c>
      <c r="O453" t="s">
        <v>1165</v>
      </c>
      <c r="P453" s="61">
        <v>2365</v>
      </c>
      <c r="Q453" t="s">
        <v>1165</v>
      </c>
      <c r="R453" s="61">
        <v>2365</v>
      </c>
      <c r="S453" s="61">
        <v>0</v>
      </c>
    </row>
    <row r="454" spans="1:19" x14ac:dyDescent="0.2">
      <c r="A454" t="s">
        <v>635</v>
      </c>
      <c r="B454" t="s">
        <v>976</v>
      </c>
      <c r="C454" t="s">
        <v>1125</v>
      </c>
      <c r="D454" t="s">
        <v>239</v>
      </c>
      <c r="E454" t="s">
        <v>1160</v>
      </c>
      <c r="F454" t="s">
        <v>116</v>
      </c>
      <c r="G454" s="87">
        <v>43699</v>
      </c>
      <c r="H454" t="s">
        <v>1174</v>
      </c>
      <c r="I454" t="s">
        <v>1275</v>
      </c>
      <c r="J454" t="s">
        <v>1430</v>
      </c>
      <c r="K454">
        <v>1060</v>
      </c>
      <c r="L454" t="s">
        <v>1353</v>
      </c>
      <c r="M454" s="87">
        <v>43710</v>
      </c>
      <c r="N454" t="s">
        <v>1172</v>
      </c>
      <c r="O454" t="s">
        <v>1165</v>
      </c>
      <c r="P454" s="61">
        <v>-2365</v>
      </c>
      <c r="Q454" t="s">
        <v>1165</v>
      </c>
      <c r="R454" s="61">
        <v>0</v>
      </c>
      <c r="S454" s="61">
        <v>-2365</v>
      </c>
    </row>
    <row r="455" spans="1:19" x14ac:dyDescent="0.2">
      <c r="A455" t="s">
        <v>635</v>
      </c>
      <c r="B455" t="s">
        <v>976</v>
      </c>
      <c r="C455" t="s">
        <v>1125</v>
      </c>
      <c r="D455" t="s">
        <v>239</v>
      </c>
      <c r="E455" t="s">
        <v>1160</v>
      </c>
      <c r="F455" t="s">
        <v>116</v>
      </c>
      <c r="G455" s="87">
        <v>43699</v>
      </c>
      <c r="H455" t="s">
        <v>1336</v>
      </c>
      <c r="I455" t="s">
        <v>1275</v>
      </c>
      <c r="J455" t="s">
        <v>1354</v>
      </c>
      <c r="K455">
        <v>1060</v>
      </c>
      <c r="L455" t="s">
        <v>1356</v>
      </c>
      <c r="M455" s="87">
        <v>43710</v>
      </c>
      <c r="N455" t="s">
        <v>1172</v>
      </c>
      <c r="O455" t="s">
        <v>1165</v>
      </c>
      <c r="P455" s="61">
        <v>-2365</v>
      </c>
      <c r="Q455" t="s">
        <v>1165</v>
      </c>
      <c r="R455" s="61">
        <v>0</v>
      </c>
      <c r="S455" s="61">
        <v>-2365</v>
      </c>
    </row>
    <row r="456" spans="1:19" x14ac:dyDescent="0.2">
      <c r="A456" t="s">
        <v>635</v>
      </c>
      <c r="B456" t="s">
        <v>976</v>
      </c>
      <c r="C456" t="s">
        <v>1125</v>
      </c>
      <c r="D456" t="s">
        <v>239</v>
      </c>
      <c r="E456" t="s">
        <v>1160</v>
      </c>
      <c r="F456" t="s">
        <v>116</v>
      </c>
      <c r="G456" s="87">
        <v>43699</v>
      </c>
      <c r="H456" t="s">
        <v>1336</v>
      </c>
      <c r="I456" t="s">
        <v>1275</v>
      </c>
      <c r="J456" t="s">
        <v>1354</v>
      </c>
      <c r="K456">
        <v>1060</v>
      </c>
      <c r="L456" t="s">
        <v>1356</v>
      </c>
      <c r="M456" s="87">
        <v>43710</v>
      </c>
      <c r="N456" t="s">
        <v>1172</v>
      </c>
      <c r="O456" t="s">
        <v>1165</v>
      </c>
      <c r="P456" s="61">
        <v>2365</v>
      </c>
      <c r="Q456" t="s">
        <v>1165</v>
      </c>
      <c r="R456" s="61">
        <v>2365</v>
      </c>
      <c r="S456" s="61">
        <v>0</v>
      </c>
    </row>
    <row r="457" spans="1:19" x14ac:dyDescent="0.2">
      <c r="A457" t="s">
        <v>635</v>
      </c>
      <c r="B457" t="s">
        <v>976</v>
      </c>
      <c r="C457" t="s">
        <v>1125</v>
      </c>
      <c r="D457" t="s">
        <v>239</v>
      </c>
      <c r="E457" t="s">
        <v>1160</v>
      </c>
      <c r="F457" t="s">
        <v>116</v>
      </c>
      <c r="G457" s="87">
        <v>43699</v>
      </c>
      <c r="H457" t="s">
        <v>1336</v>
      </c>
      <c r="I457" t="s">
        <v>1275</v>
      </c>
      <c r="J457" t="s">
        <v>1354</v>
      </c>
      <c r="K457">
        <v>1060</v>
      </c>
      <c r="L457" t="s">
        <v>1356</v>
      </c>
      <c r="M457" s="87">
        <v>43710</v>
      </c>
      <c r="N457" t="s">
        <v>1172</v>
      </c>
      <c r="O457" t="s">
        <v>1165</v>
      </c>
      <c r="P457" s="61">
        <v>2365</v>
      </c>
      <c r="Q457" t="s">
        <v>1165</v>
      </c>
      <c r="R457" s="61">
        <v>2365</v>
      </c>
      <c r="S457" s="61">
        <v>0</v>
      </c>
    </row>
    <row r="458" spans="1:19" x14ac:dyDescent="0.2">
      <c r="A458" t="s">
        <v>635</v>
      </c>
      <c r="B458" t="s">
        <v>976</v>
      </c>
      <c r="C458" t="s">
        <v>1125</v>
      </c>
      <c r="D458" t="s">
        <v>239</v>
      </c>
      <c r="E458" t="s">
        <v>1160</v>
      </c>
      <c r="F458" t="s">
        <v>116</v>
      </c>
      <c r="G458" s="87">
        <v>43699</v>
      </c>
      <c r="H458" t="s">
        <v>1274</v>
      </c>
      <c r="I458" t="s">
        <v>1211</v>
      </c>
      <c r="J458" t="s">
        <v>1288</v>
      </c>
      <c r="K458">
        <v>1060</v>
      </c>
      <c r="L458" t="s">
        <v>1289</v>
      </c>
      <c r="M458" s="87">
        <v>43710</v>
      </c>
      <c r="N458" t="s">
        <v>1172</v>
      </c>
      <c r="O458" t="s">
        <v>1165</v>
      </c>
      <c r="P458" s="61">
        <v>-2365</v>
      </c>
      <c r="Q458" t="s">
        <v>1165</v>
      </c>
      <c r="R458" s="61">
        <v>0</v>
      </c>
      <c r="S458" s="61">
        <v>-2365</v>
      </c>
    </row>
    <row r="459" spans="1:19" x14ac:dyDescent="0.2">
      <c r="A459" t="s">
        <v>635</v>
      </c>
      <c r="B459" t="s">
        <v>976</v>
      </c>
      <c r="C459" t="s">
        <v>1125</v>
      </c>
      <c r="D459" t="s">
        <v>239</v>
      </c>
      <c r="E459" t="s">
        <v>1160</v>
      </c>
      <c r="F459" t="s">
        <v>116</v>
      </c>
      <c r="G459" s="87">
        <v>43704</v>
      </c>
      <c r="H459" t="s">
        <v>1274</v>
      </c>
      <c r="I459" t="s">
        <v>1431</v>
      </c>
      <c r="K459">
        <v>1060</v>
      </c>
      <c r="L459" t="s">
        <v>1291</v>
      </c>
      <c r="M459" s="87">
        <v>43710</v>
      </c>
      <c r="N459" t="s">
        <v>1172</v>
      </c>
      <c r="O459" t="s">
        <v>1165</v>
      </c>
      <c r="P459" s="61">
        <v>5595.7</v>
      </c>
      <c r="Q459" t="s">
        <v>1165</v>
      </c>
      <c r="R459" s="61">
        <v>5595.7</v>
      </c>
      <c r="S459" s="61">
        <v>0</v>
      </c>
    </row>
    <row r="460" spans="1:19" x14ac:dyDescent="0.2">
      <c r="A460" t="s">
        <v>635</v>
      </c>
      <c r="B460" t="s">
        <v>976</v>
      </c>
      <c r="C460" t="s">
        <v>1125</v>
      </c>
      <c r="D460" t="s">
        <v>239</v>
      </c>
      <c r="E460" t="s">
        <v>1160</v>
      </c>
      <c r="F460" t="s">
        <v>116</v>
      </c>
      <c r="G460" s="87">
        <v>43704</v>
      </c>
      <c r="H460" t="s">
        <v>1274</v>
      </c>
      <c r="I460" t="s">
        <v>1432</v>
      </c>
      <c r="K460">
        <v>1060</v>
      </c>
      <c r="L460" t="s">
        <v>1291</v>
      </c>
      <c r="M460" s="87">
        <v>43710</v>
      </c>
      <c r="N460" t="s">
        <v>1172</v>
      </c>
      <c r="O460" t="s">
        <v>1165</v>
      </c>
      <c r="P460" s="61">
        <v>2673</v>
      </c>
      <c r="Q460" t="s">
        <v>1165</v>
      </c>
      <c r="R460" s="61">
        <v>2673</v>
      </c>
      <c r="S460" s="61">
        <v>0</v>
      </c>
    </row>
    <row r="461" spans="1:19" x14ac:dyDescent="0.2">
      <c r="A461" t="s">
        <v>635</v>
      </c>
      <c r="B461" t="s">
        <v>976</v>
      </c>
      <c r="C461" t="s">
        <v>1125</v>
      </c>
      <c r="D461" t="s">
        <v>239</v>
      </c>
      <c r="E461" t="s">
        <v>1160</v>
      </c>
      <c r="F461" t="s">
        <v>116</v>
      </c>
      <c r="G461" s="87">
        <v>43704</v>
      </c>
      <c r="H461" t="s">
        <v>1274</v>
      </c>
      <c r="I461" t="s">
        <v>1433</v>
      </c>
      <c r="K461">
        <v>1060</v>
      </c>
      <c r="L461" t="s">
        <v>1291</v>
      </c>
      <c r="M461" s="87">
        <v>43710</v>
      </c>
      <c r="N461" t="s">
        <v>1172</v>
      </c>
      <c r="O461" t="s">
        <v>1165</v>
      </c>
      <c r="P461" s="61">
        <v>5865.17</v>
      </c>
      <c r="Q461" t="s">
        <v>1165</v>
      </c>
      <c r="R461" s="61">
        <v>5865.17</v>
      </c>
      <c r="S461" s="61">
        <v>0</v>
      </c>
    </row>
    <row r="462" spans="1:19" x14ac:dyDescent="0.2">
      <c r="A462" t="s">
        <v>635</v>
      </c>
      <c r="B462" t="s">
        <v>976</v>
      </c>
      <c r="C462" t="s">
        <v>1125</v>
      </c>
      <c r="D462" t="s">
        <v>239</v>
      </c>
      <c r="E462" t="s">
        <v>1160</v>
      </c>
      <c r="F462" t="s">
        <v>116</v>
      </c>
      <c r="G462" s="87">
        <v>43704</v>
      </c>
      <c r="H462" t="s">
        <v>1274</v>
      </c>
      <c r="I462" t="s">
        <v>1434</v>
      </c>
      <c r="K462">
        <v>1060</v>
      </c>
      <c r="L462" t="s">
        <v>1291</v>
      </c>
      <c r="M462" s="87">
        <v>43710</v>
      </c>
      <c r="N462" t="s">
        <v>1172</v>
      </c>
      <c r="O462" t="s">
        <v>1165</v>
      </c>
      <c r="P462" s="61">
        <v>1298.26</v>
      </c>
      <c r="Q462" t="s">
        <v>1165</v>
      </c>
      <c r="R462" s="61">
        <v>1298.26</v>
      </c>
      <c r="S462" s="61">
        <v>0</v>
      </c>
    </row>
    <row r="463" spans="1:19" x14ac:dyDescent="0.2">
      <c r="A463" t="s">
        <v>635</v>
      </c>
      <c r="B463" t="s">
        <v>976</v>
      </c>
      <c r="C463" t="s">
        <v>1125</v>
      </c>
      <c r="D463" t="s">
        <v>239</v>
      </c>
      <c r="E463" t="s">
        <v>1160</v>
      </c>
      <c r="F463" t="s">
        <v>116</v>
      </c>
      <c r="G463" s="87">
        <v>43704</v>
      </c>
      <c r="H463" t="s">
        <v>1174</v>
      </c>
      <c r="I463" t="s">
        <v>1290</v>
      </c>
      <c r="J463" t="s">
        <v>1431</v>
      </c>
      <c r="K463">
        <v>1060</v>
      </c>
      <c r="L463" t="s">
        <v>1359</v>
      </c>
      <c r="M463" s="87">
        <v>43710</v>
      </c>
      <c r="N463" t="s">
        <v>1172</v>
      </c>
      <c r="O463" t="s">
        <v>1165</v>
      </c>
      <c r="P463" s="61">
        <v>-5595.7</v>
      </c>
      <c r="Q463" t="s">
        <v>1165</v>
      </c>
      <c r="R463" s="61">
        <v>0</v>
      </c>
      <c r="S463" s="61">
        <v>-5595.7</v>
      </c>
    </row>
    <row r="464" spans="1:19" x14ac:dyDescent="0.2">
      <c r="A464" t="s">
        <v>635</v>
      </c>
      <c r="B464" t="s">
        <v>976</v>
      </c>
      <c r="C464" t="s">
        <v>1125</v>
      </c>
      <c r="D464" t="s">
        <v>239</v>
      </c>
      <c r="E464" t="s">
        <v>1160</v>
      </c>
      <c r="F464" t="s">
        <v>116</v>
      </c>
      <c r="G464" s="87">
        <v>43704</v>
      </c>
      <c r="H464" t="s">
        <v>1174</v>
      </c>
      <c r="I464" t="s">
        <v>1281</v>
      </c>
      <c r="J464" t="s">
        <v>1433</v>
      </c>
      <c r="K464">
        <v>1060</v>
      </c>
      <c r="L464" t="s">
        <v>1359</v>
      </c>
      <c r="M464" s="87">
        <v>43710</v>
      </c>
      <c r="N464" t="s">
        <v>1172</v>
      </c>
      <c r="O464" t="s">
        <v>1165</v>
      </c>
      <c r="P464" s="61">
        <v>-5865.17</v>
      </c>
      <c r="Q464" t="s">
        <v>1165</v>
      </c>
      <c r="R464" s="61">
        <v>0</v>
      </c>
      <c r="S464" s="61">
        <v>-5865.17</v>
      </c>
    </row>
    <row r="465" spans="1:19" x14ac:dyDescent="0.2">
      <c r="A465" t="s">
        <v>635</v>
      </c>
      <c r="B465" t="s">
        <v>976</v>
      </c>
      <c r="C465" t="s">
        <v>1125</v>
      </c>
      <c r="D465" t="s">
        <v>239</v>
      </c>
      <c r="E465" t="s">
        <v>1160</v>
      </c>
      <c r="F465" t="s">
        <v>116</v>
      </c>
      <c r="G465" s="87">
        <v>43704</v>
      </c>
      <c r="H465" t="s">
        <v>1174</v>
      </c>
      <c r="I465" t="s">
        <v>1281</v>
      </c>
      <c r="J465" t="s">
        <v>1432</v>
      </c>
      <c r="K465">
        <v>1060</v>
      </c>
      <c r="L465" t="s">
        <v>1359</v>
      </c>
      <c r="M465" s="87">
        <v>43710</v>
      </c>
      <c r="N465" t="s">
        <v>1172</v>
      </c>
      <c r="O465" t="s">
        <v>1165</v>
      </c>
      <c r="P465" s="61">
        <v>-2673</v>
      </c>
      <c r="Q465" t="s">
        <v>1165</v>
      </c>
      <c r="R465" s="61">
        <v>0</v>
      </c>
      <c r="S465" s="61">
        <v>-2673</v>
      </c>
    </row>
    <row r="466" spans="1:19" x14ac:dyDescent="0.2">
      <c r="A466" t="s">
        <v>635</v>
      </c>
      <c r="B466" t="s">
        <v>976</v>
      </c>
      <c r="C466" t="s">
        <v>1125</v>
      </c>
      <c r="D466" t="s">
        <v>239</v>
      </c>
      <c r="E466" t="s">
        <v>1160</v>
      </c>
      <c r="F466" t="s">
        <v>116</v>
      </c>
      <c r="G466" s="87">
        <v>43704</v>
      </c>
      <c r="H466" t="s">
        <v>1174</v>
      </c>
      <c r="I466" t="s">
        <v>1281</v>
      </c>
      <c r="J466" t="s">
        <v>1434</v>
      </c>
      <c r="K466">
        <v>1060</v>
      </c>
      <c r="L466" t="s">
        <v>1359</v>
      </c>
      <c r="M466" s="87">
        <v>43710</v>
      </c>
      <c r="N466" t="s">
        <v>1172</v>
      </c>
      <c r="O466" t="s">
        <v>1165</v>
      </c>
      <c r="P466" s="61">
        <v>-1298.26</v>
      </c>
      <c r="Q466" t="s">
        <v>1165</v>
      </c>
      <c r="R466" s="61">
        <v>0</v>
      </c>
      <c r="S466" s="61">
        <v>-1298.26</v>
      </c>
    </row>
    <row r="467" spans="1:19" x14ac:dyDescent="0.2">
      <c r="A467" t="s">
        <v>635</v>
      </c>
      <c r="B467" t="s">
        <v>976</v>
      </c>
      <c r="C467" t="s">
        <v>1125</v>
      </c>
      <c r="D467" t="s">
        <v>239</v>
      </c>
      <c r="E467" t="s">
        <v>1160</v>
      </c>
      <c r="F467" t="s">
        <v>117</v>
      </c>
      <c r="G467" s="87">
        <v>43718</v>
      </c>
      <c r="H467" t="s">
        <v>1274</v>
      </c>
      <c r="I467" t="s">
        <v>1435</v>
      </c>
      <c r="K467">
        <v>1063</v>
      </c>
      <c r="L467" t="s">
        <v>1292</v>
      </c>
      <c r="M467" s="87">
        <v>43718</v>
      </c>
      <c r="N467" t="s">
        <v>1164</v>
      </c>
      <c r="O467" t="s">
        <v>1165</v>
      </c>
      <c r="P467" s="61">
        <v>71499.45</v>
      </c>
      <c r="Q467" t="s">
        <v>1165</v>
      </c>
      <c r="R467" s="61">
        <v>71499.45</v>
      </c>
      <c r="S467" s="61">
        <v>0</v>
      </c>
    </row>
    <row r="468" spans="1:19" x14ac:dyDescent="0.2">
      <c r="A468" t="s">
        <v>635</v>
      </c>
      <c r="B468" t="s">
        <v>976</v>
      </c>
      <c r="C468" t="s">
        <v>1125</v>
      </c>
      <c r="D468" t="s">
        <v>239</v>
      </c>
      <c r="E468" t="s">
        <v>1160</v>
      </c>
      <c r="F468" t="s">
        <v>117</v>
      </c>
      <c r="G468" s="87">
        <v>43718</v>
      </c>
      <c r="H468" t="s">
        <v>1174</v>
      </c>
      <c r="I468" t="s">
        <v>1275</v>
      </c>
      <c r="J468" t="s">
        <v>1435</v>
      </c>
      <c r="K468">
        <v>1063</v>
      </c>
      <c r="L468" t="s">
        <v>1374</v>
      </c>
      <c r="M468" s="87">
        <v>43718</v>
      </c>
      <c r="N468" t="s">
        <v>1164</v>
      </c>
      <c r="O468" t="s">
        <v>1165</v>
      </c>
      <c r="P468" s="61">
        <v>-71499.45</v>
      </c>
      <c r="Q468" t="s">
        <v>1165</v>
      </c>
      <c r="R468" s="61">
        <v>0</v>
      </c>
      <c r="S468" s="61">
        <v>-71499.45</v>
      </c>
    </row>
    <row r="469" spans="1:19" x14ac:dyDescent="0.2">
      <c r="A469" t="s">
        <v>635</v>
      </c>
      <c r="B469" t="s">
        <v>976</v>
      </c>
      <c r="C469" t="s">
        <v>1125</v>
      </c>
      <c r="D469" t="s">
        <v>239</v>
      </c>
      <c r="E469" t="s">
        <v>1160</v>
      </c>
      <c r="F469" t="s">
        <v>117</v>
      </c>
      <c r="G469" s="87">
        <v>43718</v>
      </c>
      <c r="H469" t="s">
        <v>1174</v>
      </c>
      <c r="I469" t="s">
        <v>1282</v>
      </c>
      <c r="J469" t="s">
        <v>1436</v>
      </c>
      <c r="K469">
        <v>1063</v>
      </c>
      <c r="L469" t="s">
        <v>1377</v>
      </c>
      <c r="M469" s="87">
        <v>43718</v>
      </c>
      <c r="N469" t="s">
        <v>1164</v>
      </c>
      <c r="O469" t="s">
        <v>1165</v>
      </c>
      <c r="P469" s="61">
        <v>-1940</v>
      </c>
      <c r="Q469" t="s">
        <v>1165</v>
      </c>
      <c r="R469" s="61">
        <v>0</v>
      </c>
      <c r="S469" s="61">
        <v>-1940</v>
      </c>
    </row>
    <row r="470" spans="1:19" x14ac:dyDescent="0.2">
      <c r="A470" t="s">
        <v>635</v>
      </c>
      <c r="B470" t="s">
        <v>976</v>
      </c>
      <c r="C470" t="s">
        <v>1125</v>
      </c>
      <c r="D470" t="s">
        <v>239</v>
      </c>
      <c r="E470" t="s">
        <v>1160</v>
      </c>
      <c r="F470" t="s">
        <v>117</v>
      </c>
      <c r="G470" s="87">
        <v>43718</v>
      </c>
      <c r="H470" t="s">
        <v>1274</v>
      </c>
      <c r="I470" t="s">
        <v>1436</v>
      </c>
      <c r="K470">
        <v>1063</v>
      </c>
      <c r="L470" t="s">
        <v>1292</v>
      </c>
      <c r="M470" s="87">
        <v>43718</v>
      </c>
      <c r="N470" t="s">
        <v>1164</v>
      </c>
      <c r="O470" t="s">
        <v>1165</v>
      </c>
      <c r="P470" s="61">
        <v>1940</v>
      </c>
      <c r="Q470" t="s">
        <v>1165</v>
      </c>
      <c r="R470" s="61">
        <v>1940</v>
      </c>
      <c r="S470" s="61">
        <v>0</v>
      </c>
    </row>
    <row r="471" spans="1:19" x14ac:dyDescent="0.2">
      <c r="A471" t="s">
        <v>635</v>
      </c>
      <c r="B471" t="s">
        <v>976</v>
      </c>
      <c r="C471" t="s">
        <v>1125</v>
      </c>
      <c r="D471" t="s">
        <v>239</v>
      </c>
      <c r="E471" t="s">
        <v>1160</v>
      </c>
      <c r="F471" t="s">
        <v>117</v>
      </c>
      <c r="G471" s="87">
        <v>43724</v>
      </c>
      <c r="H471" t="s">
        <v>1274</v>
      </c>
      <c r="I471" t="s">
        <v>1437</v>
      </c>
      <c r="K471">
        <v>1072</v>
      </c>
      <c r="L471" t="s">
        <v>1293</v>
      </c>
      <c r="M471" s="87">
        <v>43739</v>
      </c>
      <c r="N471" t="s">
        <v>1172</v>
      </c>
      <c r="O471" t="s">
        <v>1165</v>
      </c>
      <c r="P471" s="61">
        <v>2673</v>
      </c>
      <c r="Q471" t="s">
        <v>1165</v>
      </c>
      <c r="R471" s="61">
        <v>2673</v>
      </c>
      <c r="S471" s="61">
        <v>0</v>
      </c>
    </row>
    <row r="472" spans="1:19" x14ac:dyDescent="0.2">
      <c r="A472" t="s">
        <v>635</v>
      </c>
      <c r="B472" t="s">
        <v>976</v>
      </c>
      <c r="C472" t="s">
        <v>1125</v>
      </c>
      <c r="D472" t="s">
        <v>239</v>
      </c>
      <c r="E472" t="s">
        <v>1160</v>
      </c>
      <c r="F472" t="s">
        <v>117</v>
      </c>
      <c r="G472" s="87">
        <v>43724</v>
      </c>
      <c r="H472" t="s">
        <v>1274</v>
      </c>
      <c r="I472" t="s">
        <v>1438</v>
      </c>
      <c r="K472">
        <v>1072</v>
      </c>
      <c r="L472" t="s">
        <v>1293</v>
      </c>
      <c r="M472" s="87">
        <v>43739</v>
      </c>
      <c r="N472" t="s">
        <v>1172</v>
      </c>
      <c r="O472" t="s">
        <v>1165</v>
      </c>
      <c r="P472" s="61">
        <v>5691.25</v>
      </c>
      <c r="Q472" t="s">
        <v>1165</v>
      </c>
      <c r="R472" s="61">
        <v>5691.25</v>
      </c>
      <c r="S472" s="61">
        <v>0</v>
      </c>
    </row>
    <row r="473" spans="1:19" x14ac:dyDescent="0.2">
      <c r="A473" t="s">
        <v>635</v>
      </c>
      <c r="B473" t="s">
        <v>976</v>
      </c>
      <c r="C473" t="s">
        <v>1125</v>
      </c>
      <c r="D473" t="s">
        <v>239</v>
      </c>
      <c r="E473" t="s">
        <v>1160</v>
      </c>
      <c r="F473" t="s">
        <v>117</v>
      </c>
      <c r="G473" s="87">
        <v>43724</v>
      </c>
      <c r="H473" t="s">
        <v>1174</v>
      </c>
      <c r="I473" t="s">
        <v>1281</v>
      </c>
      <c r="J473" t="s">
        <v>1438</v>
      </c>
      <c r="K473">
        <v>1072</v>
      </c>
      <c r="L473" t="s">
        <v>1380</v>
      </c>
      <c r="M473" s="87">
        <v>43739</v>
      </c>
      <c r="N473" t="s">
        <v>1172</v>
      </c>
      <c r="O473" t="s">
        <v>1165</v>
      </c>
      <c r="P473" s="61">
        <v>-5691.25</v>
      </c>
      <c r="Q473" t="s">
        <v>1165</v>
      </c>
      <c r="R473" s="61">
        <v>0</v>
      </c>
      <c r="S473" s="61">
        <v>-5691.25</v>
      </c>
    </row>
    <row r="474" spans="1:19" x14ac:dyDescent="0.2">
      <c r="A474" t="s">
        <v>635</v>
      </c>
      <c r="B474" t="s">
        <v>976</v>
      </c>
      <c r="C474" t="s">
        <v>1125</v>
      </c>
      <c r="D474" t="s">
        <v>239</v>
      </c>
      <c r="E474" t="s">
        <v>1160</v>
      </c>
      <c r="F474" t="s">
        <v>117</v>
      </c>
      <c r="G474" s="87">
        <v>43724</v>
      </c>
      <c r="H474" t="s">
        <v>1174</v>
      </c>
      <c r="I474" t="s">
        <v>1281</v>
      </c>
      <c r="J474" t="s">
        <v>1437</v>
      </c>
      <c r="K474">
        <v>1072</v>
      </c>
      <c r="L474" t="s">
        <v>1380</v>
      </c>
      <c r="M474" s="87">
        <v>43739</v>
      </c>
      <c r="N474" t="s">
        <v>1172</v>
      </c>
      <c r="O474" t="s">
        <v>1165</v>
      </c>
      <c r="P474" s="61">
        <v>-2673</v>
      </c>
      <c r="Q474" t="s">
        <v>1165</v>
      </c>
      <c r="R474" s="61">
        <v>0</v>
      </c>
      <c r="S474" s="61">
        <v>-2673</v>
      </c>
    </row>
    <row r="475" spans="1:19" x14ac:dyDescent="0.2">
      <c r="A475" t="s">
        <v>635</v>
      </c>
      <c r="B475" t="s">
        <v>976</v>
      </c>
      <c r="C475" t="s">
        <v>1125</v>
      </c>
      <c r="D475" t="s">
        <v>239</v>
      </c>
      <c r="E475" t="s">
        <v>1160</v>
      </c>
      <c r="F475" t="s">
        <v>117</v>
      </c>
      <c r="G475" s="87">
        <v>43732</v>
      </c>
      <c r="H475" t="s">
        <v>1174</v>
      </c>
      <c r="I475" t="s">
        <v>1286</v>
      </c>
      <c r="J475" t="s">
        <v>1439</v>
      </c>
      <c r="K475">
        <v>1072</v>
      </c>
      <c r="L475" t="s">
        <v>1385</v>
      </c>
      <c r="M475" s="87">
        <v>43739</v>
      </c>
      <c r="N475" t="s">
        <v>1172</v>
      </c>
      <c r="O475" t="s">
        <v>1165</v>
      </c>
      <c r="P475" s="61">
        <v>-47677.63</v>
      </c>
      <c r="Q475" t="s">
        <v>1165</v>
      </c>
      <c r="R475" s="61">
        <v>0</v>
      </c>
      <c r="S475" s="61">
        <v>-47677.63</v>
      </c>
    </row>
    <row r="476" spans="1:19" x14ac:dyDescent="0.2">
      <c r="A476" t="s">
        <v>635</v>
      </c>
      <c r="B476" t="s">
        <v>976</v>
      </c>
      <c r="C476" t="s">
        <v>1125</v>
      </c>
      <c r="D476" t="s">
        <v>239</v>
      </c>
      <c r="E476" t="s">
        <v>1160</v>
      </c>
      <c r="F476" t="s">
        <v>117</v>
      </c>
      <c r="G476" s="87">
        <v>43733</v>
      </c>
      <c r="H476" t="s">
        <v>1274</v>
      </c>
      <c r="I476" t="s">
        <v>1439</v>
      </c>
      <c r="K476">
        <v>1072</v>
      </c>
      <c r="L476" t="s">
        <v>1294</v>
      </c>
      <c r="M476" s="87">
        <v>43739</v>
      </c>
      <c r="N476" t="s">
        <v>1172</v>
      </c>
      <c r="O476" t="s">
        <v>1165</v>
      </c>
      <c r="P476" s="61">
        <v>47677.63</v>
      </c>
      <c r="Q476" t="s">
        <v>1165</v>
      </c>
      <c r="R476" s="61">
        <v>47677.63</v>
      </c>
      <c r="S476" s="61">
        <v>0</v>
      </c>
    </row>
    <row r="477" spans="1:19" x14ac:dyDescent="0.2">
      <c r="A477" t="s">
        <v>635</v>
      </c>
      <c r="B477" t="s">
        <v>976</v>
      </c>
      <c r="C477" t="s">
        <v>1125</v>
      </c>
      <c r="D477" t="s">
        <v>239</v>
      </c>
      <c r="E477" t="s">
        <v>1160</v>
      </c>
      <c r="F477" t="s">
        <v>117</v>
      </c>
      <c r="G477" s="87">
        <v>43738</v>
      </c>
      <c r="H477" t="s">
        <v>1174</v>
      </c>
      <c r="I477" t="s">
        <v>1295</v>
      </c>
      <c r="J477" t="s">
        <v>1440</v>
      </c>
      <c r="K477">
        <v>1074</v>
      </c>
      <c r="L477" t="s">
        <v>1388</v>
      </c>
      <c r="M477" s="87">
        <v>43746</v>
      </c>
      <c r="N477" t="s">
        <v>1164</v>
      </c>
      <c r="O477" t="s">
        <v>1165</v>
      </c>
      <c r="P477" s="61">
        <v>-4850</v>
      </c>
      <c r="Q477" t="s">
        <v>1165</v>
      </c>
      <c r="R477" s="61">
        <v>0</v>
      </c>
      <c r="S477" s="61">
        <v>-4850</v>
      </c>
    </row>
    <row r="478" spans="1:19" x14ac:dyDescent="0.2">
      <c r="A478" t="s">
        <v>635</v>
      </c>
      <c r="B478" t="s">
        <v>976</v>
      </c>
      <c r="C478" t="s">
        <v>1125</v>
      </c>
      <c r="D478" t="s">
        <v>239</v>
      </c>
      <c r="E478" t="s">
        <v>1160</v>
      </c>
      <c r="F478" t="s">
        <v>117</v>
      </c>
      <c r="G478" s="87">
        <v>43738</v>
      </c>
      <c r="H478" t="s">
        <v>1174</v>
      </c>
      <c r="I478" t="s">
        <v>1290</v>
      </c>
      <c r="J478" t="s">
        <v>1441</v>
      </c>
      <c r="K478">
        <v>1074</v>
      </c>
      <c r="L478" t="s">
        <v>1388</v>
      </c>
      <c r="M478" s="87">
        <v>43746</v>
      </c>
      <c r="N478" t="s">
        <v>1164</v>
      </c>
      <c r="O478" t="s">
        <v>1165</v>
      </c>
      <c r="P478" s="61">
        <v>-23611.5</v>
      </c>
      <c r="Q478" t="s">
        <v>1165</v>
      </c>
      <c r="R478" s="61">
        <v>0</v>
      </c>
      <c r="S478" s="61">
        <v>-23611.5</v>
      </c>
    </row>
    <row r="479" spans="1:19" x14ac:dyDescent="0.2">
      <c r="A479" t="s">
        <v>635</v>
      </c>
      <c r="B479" t="s">
        <v>976</v>
      </c>
      <c r="C479" t="s">
        <v>1125</v>
      </c>
      <c r="D479" t="s">
        <v>239</v>
      </c>
      <c r="E479" t="s">
        <v>1160</v>
      </c>
      <c r="F479" t="s">
        <v>117</v>
      </c>
      <c r="G479" s="87">
        <v>43738</v>
      </c>
      <c r="H479" t="s">
        <v>1174</v>
      </c>
      <c r="I479" t="s">
        <v>1283</v>
      </c>
      <c r="J479" t="s">
        <v>1442</v>
      </c>
      <c r="K479">
        <v>1074</v>
      </c>
      <c r="L479" t="s">
        <v>1388</v>
      </c>
      <c r="M479" s="87">
        <v>43746</v>
      </c>
      <c r="N479" t="s">
        <v>1164</v>
      </c>
      <c r="O479" t="s">
        <v>1165</v>
      </c>
      <c r="P479" s="61">
        <v>-2158.1999999999998</v>
      </c>
      <c r="Q479" t="s">
        <v>1165</v>
      </c>
      <c r="R479" s="61">
        <v>0</v>
      </c>
      <c r="S479" s="61">
        <v>-2158.1999999999998</v>
      </c>
    </row>
    <row r="480" spans="1:19" x14ac:dyDescent="0.2">
      <c r="A480" t="s">
        <v>635</v>
      </c>
      <c r="B480" t="s">
        <v>976</v>
      </c>
      <c r="C480" t="s">
        <v>1125</v>
      </c>
      <c r="D480" t="s">
        <v>239</v>
      </c>
      <c r="E480" t="s">
        <v>1160</v>
      </c>
      <c r="F480" t="s">
        <v>118</v>
      </c>
      <c r="G480" s="87">
        <v>43742</v>
      </c>
      <c r="H480" t="s">
        <v>1274</v>
      </c>
      <c r="I480" t="s">
        <v>1441</v>
      </c>
      <c r="K480">
        <v>1074</v>
      </c>
      <c r="L480" t="s">
        <v>1296</v>
      </c>
      <c r="M480" s="87">
        <v>43746</v>
      </c>
      <c r="N480" t="s">
        <v>1164</v>
      </c>
      <c r="O480" t="s">
        <v>1165</v>
      </c>
      <c r="P480" s="61">
        <v>23611.5</v>
      </c>
      <c r="Q480" t="s">
        <v>1165</v>
      </c>
      <c r="R480" s="61">
        <v>23611.5</v>
      </c>
      <c r="S480" s="61">
        <v>0</v>
      </c>
    </row>
    <row r="481" spans="1:19" x14ac:dyDescent="0.2">
      <c r="A481" t="s">
        <v>635</v>
      </c>
      <c r="B481" t="s">
        <v>976</v>
      </c>
      <c r="C481" t="s">
        <v>1125</v>
      </c>
      <c r="D481" t="s">
        <v>239</v>
      </c>
      <c r="E481" t="s">
        <v>1160</v>
      </c>
      <c r="F481" t="s">
        <v>118</v>
      </c>
      <c r="G481" s="87">
        <v>43742</v>
      </c>
      <c r="H481" t="s">
        <v>1274</v>
      </c>
      <c r="I481" t="s">
        <v>1442</v>
      </c>
      <c r="K481">
        <v>1074</v>
      </c>
      <c r="L481" t="s">
        <v>1296</v>
      </c>
      <c r="M481" s="87">
        <v>43746</v>
      </c>
      <c r="N481" t="s">
        <v>1164</v>
      </c>
      <c r="O481" t="s">
        <v>1165</v>
      </c>
      <c r="P481" s="61">
        <v>2158.1999999999998</v>
      </c>
      <c r="Q481" t="s">
        <v>1165</v>
      </c>
      <c r="R481" s="61">
        <v>2158.1999999999998</v>
      </c>
      <c r="S481" s="61">
        <v>0</v>
      </c>
    </row>
    <row r="482" spans="1:19" x14ac:dyDescent="0.2">
      <c r="A482" t="s">
        <v>635</v>
      </c>
      <c r="B482" t="s">
        <v>976</v>
      </c>
      <c r="C482" t="s">
        <v>1125</v>
      </c>
      <c r="D482" t="s">
        <v>239</v>
      </c>
      <c r="E482" t="s">
        <v>1160</v>
      </c>
      <c r="F482" t="s">
        <v>118</v>
      </c>
      <c r="G482" s="87">
        <v>43742</v>
      </c>
      <c r="H482" t="s">
        <v>1274</v>
      </c>
      <c r="I482" t="s">
        <v>1440</v>
      </c>
      <c r="K482">
        <v>1074</v>
      </c>
      <c r="L482" t="s">
        <v>1296</v>
      </c>
      <c r="M482" s="87">
        <v>43746</v>
      </c>
      <c r="N482" t="s">
        <v>1164</v>
      </c>
      <c r="O482" t="s">
        <v>1165</v>
      </c>
      <c r="P482" s="61">
        <v>4850</v>
      </c>
      <c r="Q482" t="s">
        <v>1165</v>
      </c>
      <c r="R482" s="61">
        <v>4850</v>
      </c>
      <c r="S482" s="61">
        <v>0</v>
      </c>
    </row>
    <row r="483" spans="1:19" x14ac:dyDescent="0.2">
      <c r="A483" t="s">
        <v>635</v>
      </c>
      <c r="B483" t="s">
        <v>976</v>
      </c>
      <c r="C483" t="s">
        <v>1125</v>
      </c>
      <c r="D483" t="s">
        <v>239</v>
      </c>
      <c r="E483" t="s">
        <v>1160</v>
      </c>
      <c r="F483" t="s">
        <v>118</v>
      </c>
      <c r="G483" s="87">
        <v>43749</v>
      </c>
      <c r="H483" t="s">
        <v>1174</v>
      </c>
      <c r="I483" t="s">
        <v>1298</v>
      </c>
      <c r="J483" t="s">
        <v>1443</v>
      </c>
      <c r="K483">
        <v>1079</v>
      </c>
      <c r="L483" t="s">
        <v>1395</v>
      </c>
      <c r="M483" s="87">
        <v>43769</v>
      </c>
      <c r="N483" t="s">
        <v>1172</v>
      </c>
      <c r="O483" t="s">
        <v>1165</v>
      </c>
      <c r="P483" s="61">
        <v>-43257.16</v>
      </c>
      <c r="Q483" t="s">
        <v>1165</v>
      </c>
      <c r="R483" s="61">
        <v>0</v>
      </c>
      <c r="S483" s="61">
        <v>-43257.16</v>
      </c>
    </row>
    <row r="484" spans="1:19" x14ac:dyDescent="0.2">
      <c r="A484" t="s">
        <v>635</v>
      </c>
      <c r="B484" t="s">
        <v>976</v>
      </c>
      <c r="C484" t="s">
        <v>1125</v>
      </c>
      <c r="D484" t="s">
        <v>239</v>
      </c>
      <c r="E484" t="s">
        <v>1160</v>
      </c>
      <c r="F484" t="s">
        <v>118</v>
      </c>
      <c r="G484" s="87">
        <v>43752</v>
      </c>
      <c r="H484" t="s">
        <v>1174</v>
      </c>
      <c r="I484" t="s">
        <v>1283</v>
      </c>
      <c r="J484" t="s">
        <v>1444</v>
      </c>
      <c r="K484">
        <v>1079</v>
      </c>
      <c r="L484" t="s">
        <v>1398</v>
      </c>
      <c r="M484" s="87">
        <v>43769</v>
      </c>
      <c r="N484" t="s">
        <v>1172</v>
      </c>
      <c r="O484" t="s">
        <v>1165</v>
      </c>
      <c r="P484" s="61">
        <v>-5054.5</v>
      </c>
      <c r="Q484" t="s">
        <v>1165</v>
      </c>
      <c r="R484" s="61">
        <v>0</v>
      </c>
      <c r="S484" s="61">
        <v>-5054.5</v>
      </c>
    </row>
    <row r="485" spans="1:19" x14ac:dyDescent="0.2">
      <c r="A485" t="s">
        <v>635</v>
      </c>
      <c r="B485" t="s">
        <v>976</v>
      </c>
      <c r="C485" t="s">
        <v>1125</v>
      </c>
      <c r="D485" t="s">
        <v>239</v>
      </c>
      <c r="E485" t="s">
        <v>1160</v>
      </c>
      <c r="F485" t="s">
        <v>118</v>
      </c>
      <c r="G485" s="87">
        <v>43756</v>
      </c>
      <c r="H485" t="s">
        <v>1274</v>
      </c>
      <c r="I485" t="s">
        <v>1444</v>
      </c>
      <c r="K485">
        <v>1079</v>
      </c>
      <c r="L485" t="s">
        <v>1297</v>
      </c>
      <c r="M485" s="87">
        <v>43769</v>
      </c>
      <c r="N485" t="s">
        <v>1172</v>
      </c>
      <c r="O485" t="s">
        <v>1165</v>
      </c>
      <c r="P485" s="61">
        <v>5054.5</v>
      </c>
      <c r="Q485" t="s">
        <v>1165</v>
      </c>
      <c r="R485" s="61">
        <v>5054.5</v>
      </c>
      <c r="S485" s="61">
        <v>0</v>
      </c>
    </row>
    <row r="486" spans="1:19" x14ac:dyDescent="0.2">
      <c r="A486" t="s">
        <v>635</v>
      </c>
      <c r="B486" t="s">
        <v>976</v>
      </c>
      <c r="C486" t="s">
        <v>1125</v>
      </c>
      <c r="D486" t="s">
        <v>239</v>
      </c>
      <c r="E486" t="s">
        <v>1160</v>
      </c>
      <c r="F486" t="s">
        <v>118</v>
      </c>
      <c r="G486" s="87">
        <v>43760</v>
      </c>
      <c r="H486" t="s">
        <v>1274</v>
      </c>
      <c r="I486" t="s">
        <v>1443</v>
      </c>
      <c r="K486">
        <v>1079</v>
      </c>
      <c r="L486" t="s">
        <v>1299</v>
      </c>
      <c r="M486" s="87">
        <v>43769</v>
      </c>
      <c r="N486" t="s">
        <v>1172</v>
      </c>
      <c r="O486" t="s">
        <v>1165</v>
      </c>
      <c r="P486" s="61">
        <v>43257.16</v>
      </c>
      <c r="Q486" t="s">
        <v>1165</v>
      </c>
      <c r="R486" s="61">
        <v>43257.16</v>
      </c>
      <c r="S486" s="61">
        <v>0</v>
      </c>
    </row>
    <row r="487" spans="1:19" x14ac:dyDescent="0.2">
      <c r="A487" t="s">
        <v>635</v>
      </c>
      <c r="B487" t="s">
        <v>976</v>
      </c>
      <c r="C487" t="s">
        <v>1125</v>
      </c>
      <c r="D487" t="s">
        <v>239</v>
      </c>
      <c r="E487" t="s">
        <v>1160</v>
      </c>
      <c r="F487" t="s">
        <v>120</v>
      </c>
      <c r="G487" s="87">
        <v>43808</v>
      </c>
      <c r="H487" t="s">
        <v>1174</v>
      </c>
      <c r="I487" t="s">
        <v>1300</v>
      </c>
      <c r="J487" t="s">
        <v>1445</v>
      </c>
      <c r="K487">
        <v>1089</v>
      </c>
      <c r="L487" t="s">
        <v>1313</v>
      </c>
      <c r="M487" s="87">
        <v>43836</v>
      </c>
      <c r="N487" t="s">
        <v>1172</v>
      </c>
      <c r="O487" t="s">
        <v>1165</v>
      </c>
      <c r="P487" s="61">
        <v>-5750</v>
      </c>
      <c r="Q487" t="s">
        <v>1165</v>
      </c>
      <c r="R487" s="61">
        <v>0</v>
      </c>
      <c r="S487" s="61">
        <v>-5750</v>
      </c>
    </row>
    <row r="488" spans="1:19" x14ac:dyDescent="0.2">
      <c r="A488" t="s">
        <v>635</v>
      </c>
      <c r="B488" t="s">
        <v>976</v>
      </c>
      <c r="C488" t="s">
        <v>1125</v>
      </c>
      <c r="D488" t="s">
        <v>239</v>
      </c>
      <c r="E488" t="s">
        <v>1160</v>
      </c>
      <c r="F488" t="s">
        <v>120</v>
      </c>
      <c r="G488" s="87">
        <v>43808</v>
      </c>
      <c r="H488" t="s">
        <v>1174</v>
      </c>
      <c r="I488" t="s">
        <v>1300</v>
      </c>
      <c r="J488" t="s">
        <v>1446</v>
      </c>
      <c r="K488">
        <v>1089</v>
      </c>
      <c r="L488" t="s">
        <v>1313</v>
      </c>
      <c r="M488" s="87">
        <v>43836</v>
      </c>
      <c r="N488" t="s">
        <v>1172</v>
      </c>
      <c r="O488" t="s">
        <v>1165</v>
      </c>
      <c r="P488" s="61">
        <v>-979</v>
      </c>
      <c r="Q488" t="s">
        <v>1165</v>
      </c>
      <c r="R488" s="61">
        <v>0</v>
      </c>
      <c r="S488" s="61">
        <v>-979</v>
      </c>
    </row>
    <row r="489" spans="1:19" x14ac:dyDescent="0.2">
      <c r="A489" t="s">
        <v>635</v>
      </c>
      <c r="B489" t="s">
        <v>976</v>
      </c>
      <c r="C489" t="s">
        <v>1125</v>
      </c>
      <c r="D489" t="s">
        <v>239</v>
      </c>
      <c r="E489" t="s">
        <v>1160</v>
      </c>
      <c r="F489" t="s">
        <v>120</v>
      </c>
      <c r="G489" s="87">
        <v>43811</v>
      </c>
      <c r="H489" t="s">
        <v>1274</v>
      </c>
      <c r="I489" t="s">
        <v>1445</v>
      </c>
      <c r="K489">
        <v>1089</v>
      </c>
      <c r="L489" t="s">
        <v>1301</v>
      </c>
      <c r="M489" s="87">
        <v>43836</v>
      </c>
      <c r="N489" t="s">
        <v>1172</v>
      </c>
      <c r="O489" t="s">
        <v>1165</v>
      </c>
      <c r="P489" s="61">
        <v>5750</v>
      </c>
      <c r="Q489" t="s">
        <v>1165</v>
      </c>
      <c r="R489" s="61">
        <v>5750</v>
      </c>
      <c r="S489" s="61">
        <v>0</v>
      </c>
    </row>
    <row r="490" spans="1:19" x14ac:dyDescent="0.2">
      <c r="A490" t="s">
        <v>635</v>
      </c>
      <c r="B490" t="s">
        <v>976</v>
      </c>
      <c r="C490" t="s">
        <v>1125</v>
      </c>
      <c r="D490" t="s">
        <v>239</v>
      </c>
      <c r="E490" t="s">
        <v>1160</v>
      </c>
      <c r="F490" t="s">
        <v>120</v>
      </c>
      <c r="G490" s="87">
        <v>43811</v>
      </c>
      <c r="H490" t="s">
        <v>1274</v>
      </c>
      <c r="I490" t="s">
        <v>1446</v>
      </c>
      <c r="K490">
        <v>1089</v>
      </c>
      <c r="L490" t="s">
        <v>1301</v>
      </c>
      <c r="M490" s="87">
        <v>43836</v>
      </c>
      <c r="N490" t="s">
        <v>1172</v>
      </c>
      <c r="O490" t="s">
        <v>1165</v>
      </c>
      <c r="P490" s="61">
        <v>979</v>
      </c>
      <c r="Q490" t="s">
        <v>1165</v>
      </c>
      <c r="R490" s="61">
        <v>979</v>
      </c>
      <c r="S490" s="61">
        <v>0</v>
      </c>
    </row>
    <row r="491" spans="1:19" x14ac:dyDescent="0.2">
      <c r="A491" t="s">
        <v>635</v>
      </c>
      <c r="B491" t="s">
        <v>976</v>
      </c>
      <c r="C491" t="s">
        <v>1125</v>
      </c>
      <c r="D491" t="s">
        <v>239</v>
      </c>
      <c r="E491" t="s">
        <v>1160</v>
      </c>
      <c r="F491" t="s">
        <v>120</v>
      </c>
      <c r="G491" s="87">
        <v>43811</v>
      </c>
      <c r="H491" t="s">
        <v>1336</v>
      </c>
      <c r="I491" t="s">
        <v>1302</v>
      </c>
      <c r="J491" t="s">
        <v>1407</v>
      </c>
      <c r="K491">
        <v>1089</v>
      </c>
      <c r="L491" t="s">
        <v>1409</v>
      </c>
      <c r="M491" s="87">
        <v>43836</v>
      </c>
      <c r="N491" t="s">
        <v>1172</v>
      </c>
      <c r="O491" t="s">
        <v>1165</v>
      </c>
      <c r="P491" s="61">
        <v>11151.36</v>
      </c>
      <c r="Q491" t="s">
        <v>1165</v>
      </c>
      <c r="R491" s="61">
        <v>11151.36</v>
      </c>
      <c r="S491" s="61">
        <v>0</v>
      </c>
    </row>
    <row r="492" spans="1:19" x14ac:dyDescent="0.2">
      <c r="A492" t="s">
        <v>635</v>
      </c>
      <c r="B492" t="s">
        <v>976</v>
      </c>
      <c r="C492" t="s">
        <v>1125</v>
      </c>
      <c r="D492" t="s">
        <v>239</v>
      </c>
      <c r="E492" t="s">
        <v>1160</v>
      </c>
      <c r="F492" t="s">
        <v>120</v>
      </c>
      <c r="G492" s="87">
        <v>43811</v>
      </c>
      <c r="H492" t="s">
        <v>1336</v>
      </c>
      <c r="I492" t="s">
        <v>1302</v>
      </c>
      <c r="J492" t="s">
        <v>1407</v>
      </c>
      <c r="K492">
        <v>1089</v>
      </c>
      <c r="L492" t="s">
        <v>1409</v>
      </c>
      <c r="M492" s="87">
        <v>43836</v>
      </c>
      <c r="N492" t="s">
        <v>1172</v>
      </c>
      <c r="O492" t="s">
        <v>1165</v>
      </c>
      <c r="P492" s="61">
        <v>-11151.36</v>
      </c>
      <c r="Q492" t="s">
        <v>1165</v>
      </c>
      <c r="R492" s="61">
        <v>0</v>
      </c>
      <c r="S492" s="61">
        <v>-11151.36</v>
      </c>
    </row>
    <row r="493" spans="1:19" x14ac:dyDescent="0.2">
      <c r="A493" t="s">
        <v>635</v>
      </c>
      <c r="B493" t="s">
        <v>976</v>
      </c>
      <c r="C493" t="s">
        <v>1125</v>
      </c>
      <c r="D493" t="s">
        <v>239</v>
      </c>
      <c r="E493" t="s">
        <v>1160</v>
      </c>
      <c r="F493" t="s">
        <v>120</v>
      </c>
      <c r="G493" s="87">
        <v>43811</v>
      </c>
      <c r="H493" t="s">
        <v>1336</v>
      </c>
      <c r="I493" t="s">
        <v>1302</v>
      </c>
      <c r="J493" t="s">
        <v>1407</v>
      </c>
      <c r="K493">
        <v>1089</v>
      </c>
      <c r="L493" t="s">
        <v>1409</v>
      </c>
      <c r="M493" s="87">
        <v>43836</v>
      </c>
      <c r="N493" t="s">
        <v>1172</v>
      </c>
      <c r="O493" t="s">
        <v>1165</v>
      </c>
      <c r="P493" s="61">
        <v>11151.36</v>
      </c>
      <c r="Q493" t="s">
        <v>1165</v>
      </c>
      <c r="R493" s="61">
        <v>11151.36</v>
      </c>
      <c r="S493" s="61">
        <v>0</v>
      </c>
    </row>
    <row r="494" spans="1:19" x14ac:dyDescent="0.2">
      <c r="A494" t="s">
        <v>635</v>
      </c>
      <c r="B494" t="s">
        <v>976</v>
      </c>
      <c r="C494" t="s">
        <v>1125</v>
      </c>
      <c r="D494" t="s">
        <v>239</v>
      </c>
      <c r="E494" t="s">
        <v>1160</v>
      </c>
      <c r="F494" t="s">
        <v>120</v>
      </c>
      <c r="G494" s="87">
        <v>43811</v>
      </c>
      <c r="H494" t="s">
        <v>1174</v>
      </c>
      <c r="I494" t="s">
        <v>1302</v>
      </c>
      <c r="J494" t="s">
        <v>1447</v>
      </c>
      <c r="K494">
        <v>1089</v>
      </c>
      <c r="L494" t="s">
        <v>1412</v>
      </c>
      <c r="M494" s="87">
        <v>43836</v>
      </c>
      <c r="N494" t="s">
        <v>1172</v>
      </c>
      <c r="O494" t="s">
        <v>1165</v>
      </c>
      <c r="P494" s="61">
        <v>-11431.36</v>
      </c>
      <c r="Q494" t="s">
        <v>1165</v>
      </c>
      <c r="R494" s="61">
        <v>0</v>
      </c>
      <c r="S494" s="61">
        <v>-11431.36</v>
      </c>
    </row>
    <row r="495" spans="1:19" x14ac:dyDescent="0.2">
      <c r="A495" t="s">
        <v>635</v>
      </c>
      <c r="B495" t="s">
        <v>976</v>
      </c>
      <c r="C495" t="s">
        <v>1125</v>
      </c>
      <c r="D495" t="s">
        <v>239</v>
      </c>
      <c r="E495" t="s">
        <v>1160</v>
      </c>
      <c r="F495" t="s">
        <v>120</v>
      </c>
      <c r="G495" s="87">
        <v>43815</v>
      </c>
      <c r="H495" t="s">
        <v>1274</v>
      </c>
      <c r="I495" t="s">
        <v>1447</v>
      </c>
      <c r="K495">
        <v>1089</v>
      </c>
      <c r="L495" t="s">
        <v>1303</v>
      </c>
      <c r="M495" s="87">
        <v>43836</v>
      </c>
      <c r="N495" t="s">
        <v>1172</v>
      </c>
      <c r="O495" t="s">
        <v>1165</v>
      </c>
      <c r="P495" s="61">
        <v>11431.36</v>
      </c>
      <c r="Q495" t="s">
        <v>1165</v>
      </c>
      <c r="R495" s="61">
        <v>11431.36</v>
      </c>
      <c r="S495" s="61">
        <v>0</v>
      </c>
    </row>
    <row r="496" spans="1:19" x14ac:dyDescent="0.2">
      <c r="A496" t="s">
        <v>635</v>
      </c>
      <c r="B496" t="s">
        <v>976</v>
      </c>
      <c r="C496" t="s">
        <v>1125</v>
      </c>
      <c r="D496" t="s">
        <v>239</v>
      </c>
      <c r="E496" t="s">
        <v>1160</v>
      </c>
      <c r="F496" t="s">
        <v>123</v>
      </c>
      <c r="G496" s="87">
        <v>43915</v>
      </c>
      <c r="H496" t="s">
        <v>1274</v>
      </c>
      <c r="I496" t="s">
        <v>1448</v>
      </c>
      <c r="K496">
        <v>1098</v>
      </c>
      <c r="L496" t="s">
        <v>1304</v>
      </c>
      <c r="M496" s="87">
        <v>43922</v>
      </c>
      <c r="N496" t="s">
        <v>1172</v>
      </c>
      <c r="O496" t="s">
        <v>1165</v>
      </c>
      <c r="P496" s="61">
        <v>18612</v>
      </c>
      <c r="Q496" t="s">
        <v>1165</v>
      </c>
      <c r="R496" s="61">
        <v>18612</v>
      </c>
      <c r="S496" s="61">
        <v>0</v>
      </c>
    </row>
    <row r="497" spans="1:19" x14ac:dyDescent="0.2">
      <c r="A497" t="s">
        <v>635</v>
      </c>
      <c r="B497" t="s">
        <v>976</v>
      </c>
      <c r="C497" t="s">
        <v>1125</v>
      </c>
      <c r="D497" t="s">
        <v>239</v>
      </c>
      <c r="E497" t="s">
        <v>1160</v>
      </c>
      <c r="F497" t="s">
        <v>123</v>
      </c>
      <c r="G497" s="87">
        <v>43915</v>
      </c>
      <c r="H497" t="s">
        <v>1174</v>
      </c>
      <c r="I497" t="s">
        <v>1281</v>
      </c>
      <c r="J497" t="s">
        <v>1448</v>
      </c>
      <c r="K497">
        <v>1098</v>
      </c>
      <c r="L497" t="s">
        <v>1320</v>
      </c>
      <c r="M497" s="87">
        <v>43922</v>
      </c>
      <c r="N497" t="s">
        <v>1172</v>
      </c>
      <c r="O497" t="s">
        <v>1165</v>
      </c>
      <c r="P497" s="61">
        <v>-18612</v>
      </c>
      <c r="Q497" t="s">
        <v>1165</v>
      </c>
      <c r="R497" s="61">
        <v>0</v>
      </c>
      <c r="S497" s="61">
        <v>-18612</v>
      </c>
    </row>
    <row r="498" spans="1:19" x14ac:dyDescent="0.2">
      <c r="A498" t="s">
        <v>635</v>
      </c>
      <c r="B498" t="s">
        <v>976</v>
      </c>
      <c r="C498" t="s">
        <v>1125</v>
      </c>
      <c r="D498" t="s">
        <v>239</v>
      </c>
      <c r="E498" t="s">
        <v>1160</v>
      </c>
      <c r="F498" t="s">
        <v>123</v>
      </c>
      <c r="G498" s="87">
        <v>43920</v>
      </c>
      <c r="H498" t="s">
        <v>1274</v>
      </c>
      <c r="I498" t="s">
        <v>1449</v>
      </c>
      <c r="J498" t="s">
        <v>1306</v>
      </c>
      <c r="K498">
        <v>1098</v>
      </c>
      <c r="L498" t="s">
        <v>1307</v>
      </c>
      <c r="M498" s="87">
        <v>43922</v>
      </c>
      <c r="N498" t="s">
        <v>1172</v>
      </c>
      <c r="O498" t="s">
        <v>1165</v>
      </c>
      <c r="P498" s="61">
        <v>267</v>
      </c>
      <c r="Q498" t="s">
        <v>1165</v>
      </c>
      <c r="R498" s="61">
        <v>267</v>
      </c>
      <c r="S498" s="61">
        <v>0</v>
      </c>
    </row>
    <row r="499" spans="1:19" x14ac:dyDescent="0.2">
      <c r="A499" t="s">
        <v>635</v>
      </c>
      <c r="B499" t="s">
        <v>976</v>
      </c>
      <c r="C499" t="s">
        <v>1125</v>
      </c>
      <c r="D499" t="s">
        <v>239</v>
      </c>
      <c r="E499" t="s">
        <v>1160</v>
      </c>
      <c r="F499" t="s">
        <v>123</v>
      </c>
      <c r="G499" s="87">
        <v>43920</v>
      </c>
      <c r="H499" t="s">
        <v>1174</v>
      </c>
      <c r="I499" t="s">
        <v>1305</v>
      </c>
      <c r="J499" t="s">
        <v>1449</v>
      </c>
      <c r="K499">
        <v>1098</v>
      </c>
      <c r="L499" t="s">
        <v>1177</v>
      </c>
      <c r="M499" s="87">
        <v>43922</v>
      </c>
      <c r="N499" t="s">
        <v>1172</v>
      </c>
      <c r="O499" t="s">
        <v>1165</v>
      </c>
      <c r="P499" s="61">
        <v>-267</v>
      </c>
      <c r="Q499" t="s">
        <v>1165</v>
      </c>
      <c r="R499" s="61">
        <v>0</v>
      </c>
      <c r="S499" s="61">
        <v>-267</v>
      </c>
    </row>
    <row r="500" spans="1:19" x14ac:dyDescent="0.2">
      <c r="A500" t="s">
        <v>635</v>
      </c>
      <c r="B500" t="s">
        <v>976</v>
      </c>
      <c r="C500" t="s">
        <v>1125</v>
      </c>
      <c r="D500" t="s">
        <v>239</v>
      </c>
      <c r="E500" t="s">
        <v>1160</v>
      </c>
      <c r="F500" t="s">
        <v>123</v>
      </c>
      <c r="G500" s="87">
        <v>43921</v>
      </c>
      <c r="H500" t="s">
        <v>1174</v>
      </c>
      <c r="I500" t="s">
        <v>1282</v>
      </c>
      <c r="J500" t="s">
        <v>1450</v>
      </c>
      <c r="K500">
        <v>1101</v>
      </c>
      <c r="L500" t="s">
        <v>1323</v>
      </c>
      <c r="M500" s="87">
        <v>43935</v>
      </c>
      <c r="N500" t="s">
        <v>1164</v>
      </c>
      <c r="O500" t="s">
        <v>1165</v>
      </c>
      <c r="P500" s="61">
        <v>-9316</v>
      </c>
      <c r="Q500" t="s">
        <v>1165</v>
      </c>
      <c r="R500" s="61">
        <v>0</v>
      </c>
      <c r="S500" s="61">
        <v>-9316</v>
      </c>
    </row>
    <row r="501" spans="1:19" x14ac:dyDescent="0.2">
      <c r="A501" t="s">
        <v>635</v>
      </c>
      <c r="B501" t="s">
        <v>976</v>
      </c>
      <c r="C501" t="s">
        <v>1125</v>
      </c>
      <c r="D501" t="s">
        <v>239</v>
      </c>
      <c r="E501" t="s">
        <v>1160</v>
      </c>
      <c r="F501" t="s">
        <v>124</v>
      </c>
      <c r="G501" s="87">
        <v>43929</v>
      </c>
      <c r="H501" t="s">
        <v>1174</v>
      </c>
      <c r="I501" t="s">
        <v>1282</v>
      </c>
      <c r="J501" t="s">
        <v>1451</v>
      </c>
      <c r="K501">
        <v>1101</v>
      </c>
      <c r="L501" t="s">
        <v>1403</v>
      </c>
      <c r="M501" s="87">
        <v>43935</v>
      </c>
      <c r="N501" t="s">
        <v>1164</v>
      </c>
      <c r="O501" t="s">
        <v>1165</v>
      </c>
      <c r="P501" s="61">
        <v>-35120</v>
      </c>
      <c r="Q501" t="s">
        <v>1165</v>
      </c>
      <c r="R501" s="61">
        <v>0</v>
      </c>
      <c r="S501" s="61">
        <v>-35120</v>
      </c>
    </row>
    <row r="502" spans="1:19" x14ac:dyDescent="0.2">
      <c r="A502" t="s">
        <v>635</v>
      </c>
      <c r="B502" t="s">
        <v>976</v>
      </c>
      <c r="C502" t="s">
        <v>1125</v>
      </c>
      <c r="D502" t="s">
        <v>239</v>
      </c>
      <c r="E502" t="s">
        <v>1160</v>
      </c>
      <c r="F502" t="s">
        <v>124</v>
      </c>
      <c r="G502" s="87">
        <v>43930</v>
      </c>
      <c r="H502" t="s">
        <v>1274</v>
      </c>
      <c r="I502" t="s">
        <v>1450</v>
      </c>
      <c r="K502">
        <v>1101</v>
      </c>
      <c r="L502" t="s">
        <v>1308</v>
      </c>
      <c r="M502" s="87">
        <v>43935</v>
      </c>
      <c r="N502" t="s">
        <v>1164</v>
      </c>
      <c r="O502" t="s">
        <v>1165</v>
      </c>
      <c r="P502" s="61">
        <v>9316</v>
      </c>
      <c r="Q502" t="s">
        <v>1165</v>
      </c>
      <c r="R502" s="61">
        <v>9316</v>
      </c>
      <c r="S502" s="61">
        <v>0</v>
      </c>
    </row>
    <row r="503" spans="1:19" x14ac:dyDescent="0.2">
      <c r="A503" t="s">
        <v>635</v>
      </c>
      <c r="B503" t="s">
        <v>976</v>
      </c>
      <c r="C503" t="s">
        <v>1125</v>
      </c>
      <c r="D503" t="s">
        <v>239</v>
      </c>
      <c r="E503" t="s">
        <v>1160</v>
      </c>
      <c r="F503" t="s">
        <v>124</v>
      </c>
      <c r="G503" s="87">
        <v>43930</v>
      </c>
      <c r="H503" t="s">
        <v>1274</v>
      </c>
      <c r="I503" t="s">
        <v>1451</v>
      </c>
      <c r="K503">
        <v>1101</v>
      </c>
      <c r="L503" t="s">
        <v>1308</v>
      </c>
      <c r="M503" s="87">
        <v>43935</v>
      </c>
      <c r="N503" t="s">
        <v>1164</v>
      </c>
      <c r="O503" t="s">
        <v>1165</v>
      </c>
      <c r="P503" s="61">
        <v>35120</v>
      </c>
      <c r="Q503" t="s">
        <v>1165</v>
      </c>
      <c r="R503" s="61">
        <v>35120</v>
      </c>
      <c r="S503" s="61">
        <v>0</v>
      </c>
    </row>
    <row r="504" spans="1:19" x14ac:dyDescent="0.2">
      <c r="A504" t="s">
        <v>635</v>
      </c>
      <c r="B504" t="s">
        <v>976</v>
      </c>
      <c r="C504" t="s">
        <v>1125</v>
      </c>
      <c r="D504" t="s">
        <v>239</v>
      </c>
      <c r="E504" t="s">
        <v>1160</v>
      </c>
      <c r="F504" t="s">
        <v>125</v>
      </c>
      <c r="G504" s="87">
        <v>43972</v>
      </c>
      <c r="H504" t="s">
        <v>1174</v>
      </c>
      <c r="I504" t="s">
        <v>1282</v>
      </c>
      <c r="J504" t="s">
        <v>1452</v>
      </c>
      <c r="K504">
        <v>1108</v>
      </c>
      <c r="L504" t="s">
        <v>1326</v>
      </c>
      <c r="M504" s="87">
        <v>43983</v>
      </c>
      <c r="N504" t="s">
        <v>1172</v>
      </c>
      <c r="O504" t="s">
        <v>1165</v>
      </c>
      <c r="P504" s="61">
        <v>-900</v>
      </c>
      <c r="Q504" t="s">
        <v>1165</v>
      </c>
      <c r="R504" s="61">
        <v>0</v>
      </c>
      <c r="S504" s="61">
        <v>-900</v>
      </c>
    </row>
    <row r="505" spans="1:19" x14ac:dyDescent="0.2">
      <c r="A505" t="s">
        <v>635</v>
      </c>
      <c r="B505" t="s">
        <v>976</v>
      </c>
      <c r="C505" t="s">
        <v>1125</v>
      </c>
      <c r="D505" t="s">
        <v>239</v>
      </c>
      <c r="E505" t="s">
        <v>1160</v>
      </c>
      <c r="F505" t="s">
        <v>125</v>
      </c>
      <c r="G505" s="87">
        <v>43978</v>
      </c>
      <c r="H505" t="s">
        <v>1274</v>
      </c>
      <c r="I505" t="s">
        <v>1452</v>
      </c>
      <c r="K505">
        <v>1108</v>
      </c>
      <c r="L505" t="s">
        <v>1309</v>
      </c>
      <c r="M505" s="87">
        <v>43983</v>
      </c>
      <c r="N505" t="s">
        <v>1172</v>
      </c>
      <c r="O505" t="s">
        <v>1165</v>
      </c>
      <c r="P505" s="61">
        <v>900</v>
      </c>
      <c r="Q505" t="s">
        <v>1165</v>
      </c>
      <c r="R505" s="61">
        <v>900</v>
      </c>
      <c r="S505" s="61">
        <v>0</v>
      </c>
    </row>
    <row r="506" spans="1:19" x14ac:dyDescent="0.2">
      <c r="A506" t="s">
        <v>636</v>
      </c>
      <c r="B506" t="s">
        <v>978</v>
      </c>
      <c r="C506" t="s">
        <v>1128</v>
      </c>
      <c r="D506" t="s">
        <v>239</v>
      </c>
      <c r="E506" t="s">
        <v>1160</v>
      </c>
      <c r="F506" t="s">
        <v>115</v>
      </c>
      <c r="G506" s="87">
        <v>43650</v>
      </c>
      <c r="H506" t="s">
        <v>1174</v>
      </c>
      <c r="I506" t="s">
        <v>1277</v>
      </c>
      <c r="J506" t="s">
        <v>1421</v>
      </c>
      <c r="K506">
        <v>1044</v>
      </c>
      <c r="L506" t="s">
        <v>1406</v>
      </c>
      <c r="M506" s="87">
        <v>43657</v>
      </c>
      <c r="N506" t="s">
        <v>1164</v>
      </c>
      <c r="O506" t="s">
        <v>1165</v>
      </c>
      <c r="P506" s="61">
        <v>780.5</v>
      </c>
      <c r="Q506" t="s">
        <v>1165</v>
      </c>
      <c r="R506" s="61">
        <v>780.5</v>
      </c>
      <c r="S506" s="61">
        <v>0</v>
      </c>
    </row>
    <row r="507" spans="1:19" x14ac:dyDescent="0.2">
      <c r="A507" t="s">
        <v>636</v>
      </c>
      <c r="B507" t="s">
        <v>978</v>
      </c>
      <c r="C507" t="s">
        <v>1128</v>
      </c>
      <c r="D507" t="s">
        <v>239</v>
      </c>
      <c r="E507" t="s">
        <v>1160</v>
      </c>
      <c r="F507" t="s">
        <v>115</v>
      </c>
      <c r="G507" s="87">
        <v>43670</v>
      </c>
      <c r="H507" t="s">
        <v>1174</v>
      </c>
      <c r="I507" t="s">
        <v>1275</v>
      </c>
      <c r="J507" t="s">
        <v>1422</v>
      </c>
      <c r="K507">
        <v>1048</v>
      </c>
      <c r="L507" t="s">
        <v>1329</v>
      </c>
      <c r="M507" s="87">
        <v>43675</v>
      </c>
      <c r="N507" t="s">
        <v>1280</v>
      </c>
      <c r="O507" t="s">
        <v>1165</v>
      </c>
      <c r="P507" s="61">
        <v>1525.24</v>
      </c>
      <c r="Q507" t="s">
        <v>1165</v>
      </c>
      <c r="R507" s="61">
        <v>1525.24</v>
      </c>
      <c r="S507" s="61">
        <v>0</v>
      </c>
    </row>
    <row r="508" spans="1:19" x14ac:dyDescent="0.2">
      <c r="A508" t="s">
        <v>636</v>
      </c>
      <c r="B508" t="s">
        <v>978</v>
      </c>
      <c r="C508" t="s">
        <v>1128</v>
      </c>
      <c r="D508" t="s">
        <v>239</v>
      </c>
      <c r="E508" t="s">
        <v>1160</v>
      </c>
      <c r="F508" t="s">
        <v>115</v>
      </c>
      <c r="G508" s="87">
        <v>43670</v>
      </c>
      <c r="H508" t="s">
        <v>1174</v>
      </c>
      <c r="I508" t="s">
        <v>1281</v>
      </c>
      <c r="J508" t="s">
        <v>1423</v>
      </c>
      <c r="K508">
        <v>1048</v>
      </c>
      <c r="L508" t="s">
        <v>1329</v>
      </c>
      <c r="M508" s="87">
        <v>43675</v>
      </c>
      <c r="N508" t="s">
        <v>1280</v>
      </c>
      <c r="O508" t="s">
        <v>1165</v>
      </c>
      <c r="P508" s="61">
        <v>296.2</v>
      </c>
      <c r="Q508" t="s">
        <v>1165</v>
      </c>
      <c r="R508" s="61">
        <v>296.2</v>
      </c>
      <c r="S508" s="61">
        <v>0</v>
      </c>
    </row>
    <row r="509" spans="1:19" x14ac:dyDescent="0.2">
      <c r="A509" t="s">
        <v>636</v>
      </c>
      <c r="B509" t="s">
        <v>978</v>
      </c>
      <c r="C509" t="s">
        <v>1128</v>
      </c>
      <c r="D509" t="s">
        <v>239</v>
      </c>
      <c r="E509" t="s">
        <v>1160</v>
      </c>
      <c r="F509" t="s">
        <v>115</v>
      </c>
      <c r="G509" s="87">
        <v>43670</v>
      </c>
      <c r="H509" t="s">
        <v>1174</v>
      </c>
      <c r="I509" t="s">
        <v>1281</v>
      </c>
      <c r="J509" t="s">
        <v>1424</v>
      </c>
      <c r="K509">
        <v>1048</v>
      </c>
      <c r="L509" t="s">
        <v>1329</v>
      </c>
      <c r="M509" s="87">
        <v>43675</v>
      </c>
      <c r="N509" t="s">
        <v>1280</v>
      </c>
      <c r="O509" t="s">
        <v>1165</v>
      </c>
      <c r="P509" s="61">
        <v>236.5</v>
      </c>
      <c r="Q509" t="s">
        <v>1165</v>
      </c>
      <c r="R509" s="61">
        <v>236.5</v>
      </c>
      <c r="S509" s="61">
        <v>0</v>
      </c>
    </row>
    <row r="510" spans="1:19" x14ac:dyDescent="0.2">
      <c r="A510" t="s">
        <v>636</v>
      </c>
      <c r="B510" t="s">
        <v>978</v>
      </c>
      <c r="C510" t="s">
        <v>1128</v>
      </c>
      <c r="D510" t="s">
        <v>239</v>
      </c>
      <c r="E510" t="s">
        <v>1160</v>
      </c>
      <c r="F510" t="s">
        <v>115</v>
      </c>
      <c r="G510" s="87">
        <v>43670</v>
      </c>
      <c r="H510" t="s">
        <v>1336</v>
      </c>
      <c r="I510" t="s">
        <v>1282</v>
      </c>
      <c r="J510" t="s">
        <v>1337</v>
      </c>
      <c r="K510">
        <v>1048</v>
      </c>
      <c r="L510" t="s">
        <v>1329</v>
      </c>
      <c r="M510" s="87">
        <v>43675</v>
      </c>
      <c r="N510" t="s">
        <v>1280</v>
      </c>
      <c r="O510" t="s">
        <v>1165</v>
      </c>
      <c r="P510" s="61">
        <v>-93.18</v>
      </c>
      <c r="Q510" t="s">
        <v>1165</v>
      </c>
      <c r="R510" s="61">
        <v>0</v>
      </c>
      <c r="S510" s="61">
        <v>-93.18</v>
      </c>
    </row>
    <row r="511" spans="1:19" x14ac:dyDescent="0.2">
      <c r="A511" t="s">
        <v>636</v>
      </c>
      <c r="B511" t="s">
        <v>978</v>
      </c>
      <c r="C511" t="s">
        <v>1128</v>
      </c>
      <c r="D511" t="s">
        <v>239</v>
      </c>
      <c r="E511" t="s">
        <v>1160</v>
      </c>
      <c r="F511" t="s">
        <v>115</v>
      </c>
      <c r="G511" s="87">
        <v>43670</v>
      </c>
      <c r="H511" t="s">
        <v>1174</v>
      </c>
      <c r="I511" t="s">
        <v>1282</v>
      </c>
      <c r="J511" t="s">
        <v>1425</v>
      </c>
      <c r="K511">
        <v>1048</v>
      </c>
      <c r="L511" t="s">
        <v>1329</v>
      </c>
      <c r="M511" s="87">
        <v>43675</v>
      </c>
      <c r="N511" t="s">
        <v>1280</v>
      </c>
      <c r="O511" t="s">
        <v>1165</v>
      </c>
      <c r="P511" s="61">
        <v>2584.27</v>
      </c>
      <c r="Q511" t="s">
        <v>1165</v>
      </c>
      <c r="R511" s="61">
        <v>2584.27</v>
      </c>
      <c r="S511" s="61">
        <v>0</v>
      </c>
    </row>
    <row r="512" spans="1:19" x14ac:dyDescent="0.2">
      <c r="A512" t="s">
        <v>636</v>
      </c>
      <c r="B512" t="s">
        <v>978</v>
      </c>
      <c r="C512" t="s">
        <v>1128</v>
      </c>
      <c r="D512" t="s">
        <v>239</v>
      </c>
      <c r="E512" t="s">
        <v>1160</v>
      </c>
      <c r="F512" t="s">
        <v>115</v>
      </c>
      <c r="G512" s="87">
        <v>43677</v>
      </c>
      <c r="H512" t="s">
        <v>1174</v>
      </c>
      <c r="I512" t="s">
        <v>1283</v>
      </c>
      <c r="J512" t="s">
        <v>1427</v>
      </c>
      <c r="K512">
        <v>1052</v>
      </c>
      <c r="L512" t="s">
        <v>1341</v>
      </c>
      <c r="M512" s="87">
        <v>43685</v>
      </c>
      <c r="N512" t="s">
        <v>1164</v>
      </c>
      <c r="O512" t="s">
        <v>1165</v>
      </c>
      <c r="P512" s="61">
        <v>850</v>
      </c>
      <c r="Q512" t="s">
        <v>1165</v>
      </c>
      <c r="R512" s="61">
        <v>850</v>
      </c>
      <c r="S512" s="61">
        <v>0</v>
      </c>
    </row>
    <row r="513" spans="1:19" x14ac:dyDescent="0.2">
      <c r="A513" t="s">
        <v>636</v>
      </c>
      <c r="B513" t="s">
        <v>978</v>
      </c>
      <c r="C513" t="s">
        <v>1128</v>
      </c>
      <c r="D513" t="s">
        <v>239</v>
      </c>
      <c r="E513" t="s">
        <v>1160</v>
      </c>
      <c r="F513" t="s">
        <v>115</v>
      </c>
      <c r="G513" s="87">
        <v>43677</v>
      </c>
      <c r="H513" t="s">
        <v>1174</v>
      </c>
      <c r="I513" t="s">
        <v>1283</v>
      </c>
      <c r="J513" t="s">
        <v>1426</v>
      </c>
      <c r="K513">
        <v>1052</v>
      </c>
      <c r="L513" t="s">
        <v>1341</v>
      </c>
      <c r="M513" s="87">
        <v>43685</v>
      </c>
      <c r="N513" t="s">
        <v>1164</v>
      </c>
      <c r="O513" t="s">
        <v>1165</v>
      </c>
      <c r="P513" s="61">
        <v>300</v>
      </c>
      <c r="Q513" t="s">
        <v>1165</v>
      </c>
      <c r="R513" s="61">
        <v>300</v>
      </c>
      <c r="S513" s="61">
        <v>0</v>
      </c>
    </row>
    <row r="514" spans="1:19" x14ac:dyDescent="0.2">
      <c r="A514" t="s">
        <v>636</v>
      </c>
      <c r="B514" t="s">
        <v>978</v>
      </c>
      <c r="C514" t="s">
        <v>1128</v>
      </c>
      <c r="D514" t="s">
        <v>239</v>
      </c>
      <c r="E514" t="s">
        <v>1160</v>
      </c>
      <c r="F514" t="s">
        <v>115</v>
      </c>
      <c r="G514" s="87">
        <v>43677</v>
      </c>
      <c r="H514" t="s">
        <v>1174</v>
      </c>
      <c r="I514" t="s">
        <v>1286</v>
      </c>
      <c r="J514" t="s">
        <v>1428</v>
      </c>
      <c r="K514">
        <v>1052</v>
      </c>
      <c r="L514" t="s">
        <v>1348</v>
      </c>
      <c r="M514" s="87">
        <v>43685</v>
      </c>
      <c r="N514" t="s">
        <v>1164</v>
      </c>
      <c r="O514" t="s">
        <v>1165</v>
      </c>
      <c r="P514" s="61">
        <v>1857.57</v>
      </c>
      <c r="Q514" t="s">
        <v>1165</v>
      </c>
      <c r="R514" s="61">
        <v>1857.57</v>
      </c>
      <c r="S514" s="61">
        <v>0</v>
      </c>
    </row>
    <row r="515" spans="1:19" x14ac:dyDescent="0.2">
      <c r="A515" t="s">
        <v>636</v>
      </c>
      <c r="B515" t="s">
        <v>978</v>
      </c>
      <c r="C515" t="s">
        <v>1128</v>
      </c>
      <c r="D515" t="s">
        <v>239</v>
      </c>
      <c r="E515" t="s">
        <v>1160</v>
      </c>
      <c r="F515" t="s">
        <v>116</v>
      </c>
      <c r="G515" s="87">
        <v>43684</v>
      </c>
      <c r="H515" t="s">
        <v>1174</v>
      </c>
      <c r="I515" t="s">
        <v>1281</v>
      </c>
      <c r="J515" t="s">
        <v>1429</v>
      </c>
      <c r="K515">
        <v>1052</v>
      </c>
      <c r="L515" t="s">
        <v>1348</v>
      </c>
      <c r="M515" s="87">
        <v>43685</v>
      </c>
      <c r="N515" t="s">
        <v>1164</v>
      </c>
      <c r="O515" t="s">
        <v>1165</v>
      </c>
      <c r="P515" s="61">
        <v>55</v>
      </c>
      <c r="Q515" t="s">
        <v>1165</v>
      </c>
      <c r="R515" s="61">
        <v>55</v>
      </c>
      <c r="S515" s="61">
        <v>0</v>
      </c>
    </row>
    <row r="516" spans="1:19" x14ac:dyDescent="0.2">
      <c r="A516" t="s">
        <v>636</v>
      </c>
      <c r="B516" t="s">
        <v>978</v>
      </c>
      <c r="C516" t="s">
        <v>1128</v>
      </c>
      <c r="D516" t="s">
        <v>239</v>
      </c>
      <c r="E516" t="s">
        <v>1160</v>
      </c>
      <c r="F516" t="s">
        <v>116</v>
      </c>
      <c r="G516" s="87">
        <v>43699</v>
      </c>
      <c r="H516" t="s">
        <v>1336</v>
      </c>
      <c r="I516" t="s">
        <v>1275</v>
      </c>
      <c r="J516" t="s">
        <v>1354</v>
      </c>
      <c r="K516">
        <v>1060</v>
      </c>
      <c r="L516" t="s">
        <v>1356</v>
      </c>
      <c r="M516" s="87">
        <v>43710</v>
      </c>
      <c r="N516" t="s">
        <v>1172</v>
      </c>
      <c r="O516" t="s">
        <v>1165</v>
      </c>
      <c r="P516" s="61">
        <v>-215</v>
      </c>
      <c r="Q516" t="s">
        <v>1165</v>
      </c>
      <c r="R516" s="61">
        <v>0</v>
      </c>
      <c r="S516" s="61">
        <v>-215</v>
      </c>
    </row>
    <row r="517" spans="1:19" x14ac:dyDescent="0.2">
      <c r="A517" t="s">
        <v>636</v>
      </c>
      <c r="B517" t="s">
        <v>978</v>
      </c>
      <c r="C517" t="s">
        <v>1128</v>
      </c>
      <c r="D517" t="s">
        <v>239</v>
      </c>
      <c r="E517" t="s">
        <v>1160</v>
      </c>
      <c r="F517" t="s">
        <v>116</v>
      </c>
      <c r="G517" s="87">
        <v>43699</v>
      </c>
      <c r="H517" t="s">
        <v>1174</v>
      </c>
      <c r="I517" t="s">
        <v>1275</v>
      </c>
      <c r="J517" t="s">
        <v>1430</v>
      </c>
      <c r="K517">
        <v>1060</v>
      </c>
      <c r="L517" t="s">
        <v>1353</v>
      </c>
      <c r="M517" s="87">
        <v>43710</v>
      </c>
      <c r="N517" t="s">
        <v>1172</v>
      </c>
      <c r="O517" t="s">
        <v>1165</v>
      </c>
      <c r="P517" s="61">
        <v>215</v>
      </c>
      <c r="Q517" t="s">
        <v>1165</v>
      </c>
      <c r="R517" s="61">
        <v>215</v>
      </c>
      <c r="S517" s="61">
        <v>0</v>
      </c>
    </row>
    <row r="518" spans="1:19" x14ac:dyDescent="0.2">
      <c r="A518" t="s">
        <v>636</v>
      </c>
      <c r="B518" t="s">
        <v>978</v>
      </c>
      <c r="C518" t="s">
        <v>1128</v>
      </c>
      <c r="D518" t="s">
        <v>239</v>
      </c>
      <c r="E518" t="s">
        <v>1160</v>
      </c>
      <c r="F518" t="s">
        <v>116</v>
      </c>
      <c r="G518" s="87">
        <v>43704</v>
      </c>
      <c r="H518" t="s">
        <v>1174</v>
      </c>
      <c r="I518" t="s">
        <v>1290</v>
      </c>
      <c r="J518" t="s">
        <v>1431</v>
      </c>
      <c r="K518">
        <v>1060</v>
      </c>
      <c r="L518" t="s">
        <v>1359</v>
      </c>
      <c r="M518" s="87">
        <v>43710</v>
      </c>
      <c r="N518" t="s">
        <v>1172</v>
      </c>
      <c r="O518" t="s">
        <v>1165</v>
      </c>
      <c r="P518" s="61">
        <v>508.7</v>
      </c>
      <c r="Q518" t="s">
        <v>1165</v>
      </c>
      <c r="R518" s="61">
        <v>508.7</v>
      </c>
      <c r="S518" s="61">
        <v>0</v>
      </c>
    </row>
    <row r="519" spans="1:19" x14ac:dyDescent="0.2">
      <c r="A519" t="s">
        <v>636</v>
      </c>
      <c r="B519" t="s">
        <v>978</v>
      </c>
      <c r="C519" t="s">
        <v>1128</v>
      </c>
      <c r="D519" t="s">
        <v>239</v>
      </c>
      <c r="E519" t="s">
        <v>1160</v>
      </c>
      <c r="F519" t="s">
        <v>116</v>
      </c>
      <c r="G519" s="87">
        <v>43704</v>
      </c>
      <c r="H519" t="s">
        <v>1174</v>
      </c>
      <c r="I519" t="s">
        <v>1281</v>
      </c>
      <c r="J519" t="s">
        <v>1433</v>
      </c>
      <c r="K519">
        <v>1060</v>
      </c>
      <c r="L519" t="s">
        <v>1359</v>
      </c>
      <c r="M519" s="87">
        <v>43710</v>
      </c>
      <c r="N519" t="s">
        <v>1172</v>
      </c>
      <c r="O519" t="s">
        <v>1165</v>
      </c>
      <c r="P519" s="61">
        <v>533.20000000000005</v>
      </c>
      <c r="Q519" t="s">
        <v>1165</v>
      </c>
      <c r="R519" s="61">
        <v>533.20000000000005</v>
      </c>
      <c r="S519" s="61">
        <v>0</v>
      </c>
    </row>
    <row r="520" spans="1:19" x14ac:dyDescent="0.2">
      <c r="A520" t="s">
        <v>636</v>
      </c>
      <c r="B520" t="s">
        <v>978</v>
      </c>
      <c r="C520" t="s">
        <v>1128</v>
      </c>
      <c r="D520" t="s">
        <v>239</v>
      </c>
      <c r="E520" t="s">
        <v>1160</v>
      </c>
      <c r="F520" t="s">
        <v>116</v>
      </c>
      <c r="G520" s="87">
        <v>43704</v>
      </c>
      <c r="H520" t="s">
        <v>1174</v>
      </c>
      <c r="I520" t="s">
        <v>1281</v>
      </c>
      <c r="J520" t="s">
        <v>1432</v>
      </c>
      <c r="K520">
        <v>1060</v>
      </c>
      <c r="L520" t="s">
        <v>1359</v>
      </c>
      <c r="M520" s="87">
        <v>43710</v>
      </c>
      <c r="N520" t="s">
        <v>1172</v>
      </c>
      <c r="O520" t="s">
        <v>1165</v>
      </c>
      <c r="P520" s="61">
        <v>243</v>
      </c>
      <c r="Q520" t="s">
        <v>1165</v>
      </c>
      <c r="R520" s="61">
        <v>243</v>
      </c>
      <c r="S520" s="61">
        <v>0</v>
      </c>
    </row>
    <row r="521" spans="1:19" x14ac:dyDescent="0.2">
      <c r="A521" t="s">
        <v>636</v>
      </c>
      <c r="B521" t="s">
        <v>978</v>
      </c>
      <c r="C521" t="s">
        <v>1128</v>
      </c>
      <c r="D521" t="s">
        <v>239</v>
      </c>
      <c r="E521" t="s">
        <v>1160</v>
      </c>
      <c r="F521" t="s">
        <v>116</v>
      </c>
      <c r="G521" s="87">
        <v>43704</v>
      </c>
      <c r="H521" t="s">
        <v>1174</v>
      </c>
      <c r="I521" t="s">
        <v>1281</v>
      </c>
      <c r="J521" t="s">
        <v>1434</v>
      </c>
      <c r="K521">
        <v>1060</v>
      </c>
      <c r="L521" t="s">
        <v>1359</v>
      </c>
      <c r="M521" s="87">
        <v>43710</v>
      </c>
      <c r="N521" t="s">
        <v>1172</v>
      </c>
      <c r="O521" t="s">
        <v>1165</v>
      </c>
      <c r="P521" s="61">
        <v>118.02</v>
      </c>
      <c r="Q521" t="s">
        <v>1165</v>
      </c>
      <c r="R521" s="61">
        <v>118.02</v>
      </c>
      <c r="S521" s="61">
        <v>0</v>
      </c>
    </row>
    <row r="522" spans="1:19" x14ac:dyDescent="0.2">
      <c r="A522" t="s">
        <v>636</v>
      </c>
      <c r="B522" t="s">
        <v>978</v>
      </c>
      <c r="C522" t="s">
        <v>1128</v>
      </c>
      <c r="D522" t="s">
        <v>239</v>
      </c>
      <c r="E522" t="s">
        <v>1160</v>
      </c>
      <c r="F522" t="s">
        <v>117</v>
      </c>
      <c r="G522" s="87">
        <v>43718</v>
      </c>
      <c r="H522" t="s">
        <v>1174</v>
      </c>
      <c r="I522" t="s">
        <v>1275</v>
      </c>
      <c r="J522" t="s">
        <v>1435</v>
      </c>
      <c r="K522">
        <v>1063</v>
      </c>
      <c r="L522" t="s">
        <v>1374</v>
      </c>
      <c r="M522" s="87">
        <v>43718</v>
      </c>
      <c r="N522" t="s">
        <v>1164</v>
      </c>
      <c r="O522" t="s">
        <v>1165</v>
      </c>
      <c r="P522" s="61">
        <v>6499.95</v>
      </c>
      <c r="Q522" t="s">
        <v>1165</v>
      </c>
      <c r="R522" s="61">
        <v>6499.95</v>
      </c>
      <c r="S522" s="61">
        <v>0</v>
      </c>
    </row>
    <row r="523" spans="1:19" x14ac:dyDescent="0.2">
      <c r="A523" t="s">
        <v>636</v>
      </c>
      <c r="B523" t="s">
        <v>978</v>
      </c>
      <c r="C523" t="s">
        <v>1128</v>
      </c>
      <c r="D523" t="s">
        <v>239</v>
      </c>
      <c r="E523" t="s">
        <v>1160</v>
      </c>
      <c r="F523" t="s">
        <v>117</v>
      </c>
      <c r="G523" s="87">
        <v>43718</v>
      </c>
      <c r="H523" t="s">
        <v>1174</v>
      </c>
      <c r="I523" t="s">
        <v>1282</v>
      </c>
      <c r="J523" t="s">
        <v>1436</v>
      </c>
      <c r="K523">
        <v>1063</v>
      </c>
      <c r="L523" t="s">
        <v>1377</v>
      </c>
      <c r="M523" s="87">
        <v>43718</v>
      </c>
      <c r="N523" t="s">
        <v>1164</v>
      </c>
      <c r="O523" t="s">
        <v>1165</v>
      </c>
      <c r="P523" s="61">
        <v>176.36</v>
      </c>
      <c r="Q523" t="s">
        <v>1165</v>
      </c>
      <c r="R523" s="61">
        <v>176.36</v>
      </c>
      <c r="S523" s="61">
        <v>0</v>
      </c>
    </row>
    <row r="524" spans="1:19" x14ac:dyDescent="0.2">
      <c r="A524" t="s">
        <v>636</v>
      </c>
      <c r="B524" t="s">
        <v>978</v>
      </c>
      <c r="C524" t="s">
        <v>1128</v>
      </c>
      <c r="D524" t="s">
        <v>239</v>
      </c>
      <c r="E524" t="s">
        <v>1160</v>
      </c>
      <c r="F524" t="s">
        <v>117</v>
      </c>
      <c r="G524" s="87">
        <v>43724</v>
      </c>
      <c r="H524" t="s">
        <v>1174</v>
      </c>
      <c r="I524" t="s">
        <v>1281</v>
      </c>
      <c r="J524" t="s">
        <v>1438</v>
      </c>
      <c r="K524">
        <v>1072</v>
      </c>
      <c r="L524" t="s">
        <v>1380</v>
      </c>
      <c r="M524" s="87">
        <v>43739</v>
      </c>
      <c r="N524" t="s">
        <v>1172</v>
      </c>
      <c r="O524" t="s">
        <v>1165</v>
      </c>
      <c r="P524" s="61">
        <v>517.39</v>
      </c>
      <c r="Q524" t="s">
        <v>1165</v>
      </c>
      <c r="R524" s="61">
        <v>517.39</v>
      </c>
      <c r="S524" s="61">
        <v>0</v>
      </c>
    </row>
    <row r="525" spans="1:19" x14ac:dyDescent="0.2">
      <c r="A525" t="s">
        <v>636</v>
      </c>
      <c r="B525" t="s">
        <v>978</v>
      </c>
      <c r="C525" t="s">
        <v>1128</v>
      </c>
      <c r="D525" t="s">
        <v>239</v>
      </c>
      <c r="E525" t="s">
        <v>1160</v>
      </c>
      <c r="F525" t="s">
        <v>117</v>
      </c>
      <c r="G525" s="87">
        <v>43724</v>
      </c>
      <c r="H525" t="s">
        <v>1174</v>
      </c>
      <c r="I525" t="s">
        <v>1281</v>
      </c>
      <c r="J525" t="s">
        <v>1437</v>
      </c>
      <c r="K525">
        <v>1072</v>
      </c>
      <c r="L525" t="s">
        <v>1380</v>
      </c>
      <c r="M525" s="87">
        <v>43739</v>
      </c>
      <c r="N525" t="s">
        <v>1172</v>
      </c>
      <c r="O525" t="s">
        <v>1165</v>
      </c>
      <c r="P525" s="61">
        <v>243</v>
      </c>
      <c r="Q525" t="s">
        <v>1165</v>
      </c>
      <c r="R525" s="61">
        <v>243</v>
      </c>
      <c r="S525" s="61">
        <v>0</v>
      </c>
    </row>
    <row r="526" spans="1:19" x14ac:dyDescent="0.2">
      <c r="A526" t="s">
        <v>636</v>
      </c>
      <c r="B526" t="s">
        <v>978</v>
      </c>
      <c r="C526" t="s">
        <v>1128</v>
      </c>
      <c r="D526" t="s">
        <v>239</v>
      </c>
      <c r="E526" t="s">
        <v>1160</v>
      </c>
      <c r="F526" t="s">
        <v>117</v>
      </c>
      <c r="G526" s="87">
        <v>43732</v>
      </c>
      <c r="H526" t="s">
        <v>1174</v>
      </c>
      <c r="I526" t="s">
        <v>1286</v>
      </c>
      <c r="J526" t="s">
        <v>1439</v>
      </c>
      <c r="K526">
        <v>1072</v>
      </c>
      <c r="L526" t="s">
        <v>1385</v>
      </c>
      <c r="M526" s="87">
        <v>43739</v>
      </c>
      <c r="N526" t="s">
        <v>1172</v>
      </c>
      <c r="O526" t="s">
        <v>1165</v>
      </c>
      <c r="P526" s="61">
        <v>4334.33</v>
      </c>
      <c r="Q526" t="s">
        <v>1165</v>
      </c>
      <c r="R526" s="61">
        <v>4334.33</v>
      </c>
      <c r="S526" s="61">
        <v>0</v>
      </c>
    </row>
    <row r="527" spans="1:19" x14ac:dyDescent="0.2">
      <c r="A527" t="s">
        <v>636</v>
      </c>
      <c r="B527" t="s">
        <v>978</v>
      </c>
      <c r="C527" t="s">
        <v>1128</v>
      </c>
      <c r="D527" t="s">
        <v>239</v>
      </c>
      <c r="E527" t="s">
        <v>1160</v>
      </c>
      <c r="F527" t="s">
        <v>117</v>
      </c>
      <c r="G527" s="87">
        <v>43738</v>
      </c>
      <c r="H527" t="s">
        <v>1174</v>
      </c>
      <c r="I527" t="s">
        <v>1295</v>
      </c>
      <c r="J527" t="s">
        <v>1440</v>
      </c>
      <c r="K527">
        <v>1074</v>
      </c>
      <c r="L527" t="s">
        <v>1388</v>
      </c>
      <c r="M527" s="87">
        <v>43746</v>
      </c>
      <c r="N527" t="s">
        <v>1164</v>
      </c>
      <c r="O527" t="s">
        <v>1165</v>
      </c>
      <c r="P527" s="61">
        <v>440.91</v>
      </c>
      <c r="Q527" t="s">
        <v>1165</v>
      </c>
      <c r="R527" s="61">
        <v>440.91</v>
      </c>
      <c r="S527" s="61">
        <v>0</v>
      </c>
    </row>
    <row r="528" spans="1:19" x14ac:dyDescent="0.2">
      <c r="A528" t="s">
        <v>636</v>
      </c>
      <c r="B528" t="s">
        <v>978</v>
      </c>
      <c r="C528" t="s">
        <v>1128</v>
      </c>
      <c r="D528" t="s">
        <v>239</v>
      </c>
      <c r="E528" t="s">
        <v>1160</v>
      </c>
      <c r="F528" t="s">
        <v>117</v>
      </c>
      <c r="G528" s="87">
        <v>43738</v>
      </c>
      <c r="H528" t="s">
        <v>1174</v>
      </c>
      <c r="I528" t="s">
        <v>1290</v>
      </c>
      <c r="J528" t="s">
        <v>1441</v>
      </c>
      <c r="K528">
        <v>1074</v>
      </c>
      <c r="L528" t="s">
        <v>1388</v>
      </c>
      <c r="M528" s="87">
        <v>43746</v>
      </c>
      <c r="N528" t="s">
        <v>1164</v>
      </c>
      <c r="O528" t="s">
        <v>1165</v>
      </c>
      <c r="P528" s="61">
        <v>2146.5</v>
      </c>
      <c r="Q528" t="s">
        <v>1165</v>
      </c>
      <c r="R528" s="61">
        <v>2146.5</v>
      </c>
      <c r="S528" s="61">
        <v>0</v>
      </c>
    </row>
    <row r="529" spans="1:19" x14ac:dyDescent="0.2">
      <c r="A529" t="s">
        <v>636</v>
      </c>
      <c r="B529" t="s">
        <v>978</v>
      </c>
      <c r="C529" t="s">
        <v>1128</v>
      </c>
      <c r="D529" t="s">
        <v>239</v>
      </c>
      <c r="E529" t="s">
        <v>1160</v>
      </c>
      <c r="F529" t="s">
        <v>117</v>
      </c>
      <c r="G529" s="87">
        <v>43738</v>
      </c>
      <c r="H529" t="s">
        <v>1174</v>
      </c>
      <c r="I529" t="s">
        <v>1283</v>
      </c>
      <c r="J529" t="s">
        <v>1442</v>
      </c>
      <c r="K529">
        <v>1074</v>
      </c>
      <c r="L529" t="s">
        <v>1388</v>
      </c>
      <c r="M529" s="87">
        <v>43746</v>
      </c>
      <c r="N529" t="s">
        <v>1164</v>
      </c>
      <c r="O529" t="s">
        <v>1165</v>
      </c>
      <c r="P529" s="61">
        <v>196.2</v>
      </c>
      <c r="Q529" t="s">
        <v>1165</v>
      </c>
      <c r="R529" s="61">
        <v>196.2</v>
      </c>
      <c r="S529" s="61">
        <v>0</v>
      </c>
    </row>
    <row r="530" spans="1:19" x14ac:dyDescent="0.2">
      <c r="A530" t="s">
        <v>636</v>
      </c>
      <c r="B530" t="s">
        <v>978</v>
      </c>
      <c r="C530" t="s">
        <v>1128</v>
      </c>
      <c r="D530" t="s">
        <v>239</v>
      </c>
      <c r="E530" t="s">
        <v>1160</v>
      </c>
      <c r="F530" t="s">
        <v>118</v>
      </c>
      <c r="G530" s="87">
        <v>43749</v>
      </c>
      <c r="H530" t="s">
        <v>1174</v>
      </c>
      <c r="I530" t="s">
        <v>1298</v>
      </c>
      <c r="J530" t="s">
        <v>1443</v>
      </c>
      <c r="K530">
        <v>1079</v>
      </c>
      <c r="L530" t="s">
        <v>1395</v>
      </c>
      <c r="M530" s="87">
        <v>43769</v>
      </c>
      <c r="N530" t="s">
        <v>1172</v>
      </c>
      <c r="O530" t="s">
        <v>1165</v>
      </c>
      <c r="P530" s="61">
        <v>3932.47</v>
      </c>
      <c r="Q530" t="s">
        <v>1165</v>
      </c>
      <c r="R530" s="61">
        <v>3932.47</v>
      </c>
      <c r="S530" s="61">
        <v>0</v>
      </c>
    </row>
    <row r="531" spans="1:19" x14ac:dyDescent="0.2">
      <c r="A531" t="s">
        <v>636</v>
      </c>
      <c r="B531" t="s">
        <v>978</v>
      </c>
      <c r="C531" t="s">
        <v>1128</v>
      </c>
      <c r="D531" t="s">
        <v>239</v>
      </c>
      <c r="E531" t="s">
        <v>1160</v>
      </c>
      <c r="F531" t="s">
        <v>118</v>
      </c>
      <c r="G531" s="87">
        <v>43752</v>
      </c>
      <c r="H531" t="s">
        <v>1174</v>
      </c>
      <c r="I531" t="s">
        <v>1283</v>
      </c>
      <c r="J531" t="s">
        <v>1444</v>
      </c>
      <c r="K531">
        <v>1079</v>
      </c>
      <c r="L531" t="s">
        <v>1398</v>
      </c>
      <c r="M531" s="87">
        <v>43769</v>
      </c>
      <c r="N531" t="s">
        <v>1172</v>
      </c>
      <c r="O531" t="s">
        <v>1165</v>
      </c>
      <c r="P531" s="61">
        <v>459.5</v>
      </c>
      <c r="Q531" t="s">
        <v>1165</v>
      </c>
      <c r="R531" s="61">
        <v>459.5</v>
      </c>
      <c r="S531" s="61">
        <v>0</v>
      </c>
    </row>
    <row r="532" spans="1:19" x14ac:dyDescent="0.2">
      <c r="A532" t="s">
        <v>636</v>
      </c>
      <c r="B532" t="s">
        <v>978</v>
      </c>
      <c r="C532" t="s">
        <v>1128</v>
      </c>
      <c r="D532" t="s">
        <v>239</v>
      </c>
      <c r="E532" t="s">
        <v>1160</v>
      </c>
      <c r="F532" t="s">
        <v>120</v>
      </c>
      <c r="G532" s="87">
        <v>43808</v>
      </c>
      <c r="H532" t="s">
        <v>1174</v>
      </c>
      <c r="I532" t="s">
        <v>1300</v>
      </c>
      <c r="J532" t="s">
        <v>1446</v>
      </c>
      <c r="K532">
        <v>1089</v>
      </c>
      <c r="L532" t="s">
        <v>1313</v>
      </c>
      <c r="M532" s="87">
        <v>43836</v>
      </c>
      <c r="N532" t="s">
        <v>1172</v>
      </c>
      <c r="O532" t="s">
        <v>1165</v>
      </c>
      <c r="P532" s="61">
        <v>89</v>
      </c>
      <c r="Q532" t="s">
        <v>1165</v>
      </c>
      <c r="R532" s="61">
        <v>89</v>
      </c>
      <c r="S532" s="61">
        <v>0</v>
      </c>
    </row>
    <row r="533" spans="1:19" x14ac:dyDescent="0.2">
      <c r="A533" t="s">
        <v>636</v>
      </c>
      <c r="B533" t="s">
        <v>978</v>
      </c>
      <c r="C533" t="s">
        <v>1128</v>
      </c>
      <c r="D533" t="s">
        <v>239</v>
      </c>
      <c r="E533" t="s">
        <v>1160</v>
      </c>
      <c r="F533" t="s">
        <v>120</v>
      </c>
      <c r="G533" s="87">
        <v>43808</v>
      </c>
      <c r="H533" t="s">
        <v>1174</v>
      </c>
      <c r="I533" t="s">
        <v>1300</v>
      </c>
      <c r="J533" t="s">
        <v>1445</v>
      </c>
      <c r="K533">
        <v>1089</v>
      </c>
      <c r="L533" t="s">
        <v>1313</v>
      </c>
      <c r="M533" s="87">
        <v>43836</v>
      </c>
      <c r="N533" t="s">
        <v>1172</v>
      </c>
      <c r="O533" t="s">
        <v>1165</v>
      </c>
      <c r="P533" s="61">
        <v>522.73</v>
      </c>
      <c r="Q533" t="s">
        <v>1165</v>
      </c>
      <c r="R533" s="61">
        <v>522.73</v>
      </c>
      <c r="S533" s="61">
        <v>0</v>
      </c>
    </row>
    <row r="534" spans="1:19" x14ac:dyDescent="0.2">
      <c r="A534" t="s">
        <v>636</v>
      </c>
      <c r="B534" t="s">
        <v>978</v>
      </c>
      <c r="C534" t="s">
        <v>1128</v>
      </c>
      <c r="D534" t="s">
        <v>239</v>
      </c>
      <c r="E534" t="s">
        <v>1160</v>
      </c>
      <c r="F534" t="s">
        <v>120</v>
      </c>
      <c r="G534" s="87">
        <v>43811</v>
      </c>
      <c r="H534" t="s">
        <v>1174</v>
      </c>
      <c r="I534" t="s">
        <v>1302</v>
      </c>
      <c r="J534" t="s">
        <v>1447</v>
      </c>
      <c r="K534">
        <v>1089</v>
      </c>
      <c r="L534" t="s">
        <v>1412</v>
      </c>
      <c r="M534" s="87">
        <v>43836</v>
      </c>
      <c r="N534" t="s">
        <v>1172</v>
      </c>
      <c r="O534" t="s">
        <v>1165</v>
      </c>
      <c r="P534" s="61">
        <v>1039.22</v>
      </c>
      <c r="Q534" t="s">
        <v>1165</v>
      </c>
      <c r="R534" s="61">
        <v>1039.22</v>
      </c>
      <c r="S534" s="61">
        <v>0</v>
      </c>
    </row>
    <row r="535" spans="1:19" x14ac:dyDescent="0.2">
      <c r="A535" t="s">
        <v>636</v>
      </c>
      <c r="B535" t="s">
        <v>978</v>
      </c>
      <c r="C535" t="s">
        <v>1128</v>
      </c>
      <c r="D535" t="s">
        <v>239</v>
      </c>
      <c r="E535" t="s">
        <v>1160</v>
      </c>
      <c r="F535" t="s">
        <v>120</v>
      </c>
      <c r="G535" s="87">
        <v>43811</v>
      </c>
      <c r="H535" t="s">
        <v>1336</v>
      </c>
      <c r="I535" t="s">
        <v>1302</v>
      </c>
      <c r="J535" t="s">
        <v>1407</v>
      </c>
      <c r="K535">
        <v>1089</v>
      </c>
      <c r="L535" t="s">
        <v>1409</v>
      </c>
      <c r="M535" s="87">
        <v>43836</v>
      </c>
      <c r="N535" t="s">
        <v>1172</v>
      </c>
      <c r="O535" t="s">
        <v>1165</v>
      </c>
      <c r="P535" s="61">
        <v>-1013.76</v>
      </c>
      <c r="Q535" t="s">
        <v>1165</v>
      </c>
      <c r="R535" s="61">
        <v>0</v>
      </c>
      <c r="S535" s="61">
        <v>-1013.76</v>
      </c>
    </row>
    <row r="536" spans="1:19" x14ac:dyDescent="0.2">
      <c r="A536" t="s">
        <v>636</v>
      </c>
      <c r="B536" t="s">
        <v>978</v>
      </c>
      <c r="C536" t="s">
        <v>1128</v>
      </c>
      <c r="D536" t="s">
        <v>239</v>
      </c>
      <c r="E536" t="s">
        <v>1160</v>
      </c>
      <c r="F536" t="s">
        <v>123</v>
      </c>
      <c r="G536" s="87">
        <v>43915</v>
      </c>
      <c r="H536" t="s">
        <v>1174</v>
      </c>
      <c r="I536" t="s">
        <v>1281</v>
      </c>
      <c r="J536" t="s">
        <v>1448</v>
      </c>
      <c r="K536">
        <v>1098</v>
      </c>
      <c r="L536" t="s">
        <v>1320</v>
      </c>
      <c r="M536" s="87">
        <v>43922</v>
      </c>
      <c r="N536" t="s">
        <v>1172</v>
      </c>
      <c r="O536" t="s">
        <v>1165</v>
      </c>
      <c r="P536" s="61">
        <v>1692</v>
      </c>
      <c r="Q536" t="s">
        <v>1165</v>
      </c>
      <c r="R536" s="61">
        <v>1692</v>
      </c>
      <c r="S536" s="61">
        <v>0</v>
      </c>
    </row>
    <row r="537" spans="1:19" x14ac:dyDescent="0.2">
      <c r="A537" t="s">
        <v>636</v>
      </c>
      <c r="B537" t="s">
        <v>978</v>
      </c>
      <c r="C537" t="s">
        <v>1128</v>
      </c>
      <c r="D537" t="s">
        <v>239</v>
      </c>
      <c r="E537" t="s">
        <v>1160</v>
      </c>
      <c r="F537" t="s">
        <v>123</v>
      </c>
      <c r="G537" s="87">
        <v>43921</v>
      </c>
      <c r="H537" t="s">
        <v>1174</v>
      </c>
      <c r="I537" t="s">
        <v>1282</v>
      </c>
      <c r="J537" t="s">
        <v>1450</v>
      </c>
      <c r="K537">
        <v>1101</v>
      </c>
      <c r="L537" t="s">
        <v>1323</v>
      </c>
      <c r="M537" s="87">
        <v>43935</v>
      </c>
      <c r="N537" t="s">
        <v>1164</v>
      </c>
      <c r="O537" t="s">
        <v>1165</v>
      </c>
      <c r="P537" s="61">
        <v>846.91</v>
      </c>
      <c r="Q537" t="s">
        <v>1165</v>
      </c>
      <c r="R537" s="61">
        <v>846.91</v>
      </c>
      <c r="S537" s="61">
        <v>0</v>
      </c>
    </row>
    <row r="538" spans="1:19" x14ac:dyDescent="0.2">
      <c r="A538" t="s">
        <v>636</v>
      </c>
      <c r="B538" t="s">
        <v>978</v>
      </c>
      <c r="C538" t="s">
        <v>1128</v>
      </c>
      <c r="D538" t="s">
        <v>239</v>
      </c>
      <c r="E538" t="s">
        <v>1160</v>
      </c>
      <c r="F538" t="s">
        <v>124</v>
      </c>
      <c r="G538" s="87">
        <v>43929</v>
      </c>
      <c r="H538" t="s">
        <v>1174</v>
      </c>
      <c r="I538" t="s">
        <v>1282</v>
      </c>
      <c r="J538" t="s">
        <v>1451</v>
      </c>
      <c r="K538">
        <v>1101</v>
      </c>
      <c r="L538" t="s">
        <v>1403</v>
      </c>
      <c r="M538" s="87">
        <v>43935</v>
      </c>
      <c r="N538" t="s">
        <v>1164</v>
      </c>
      <c r="O538" t="s">
        <v>1165</v>
      </c>
      <c r="P538" s="61">
        <v>3192.73</v>
      </c>
      <c r="Q538" t="s">
        <v>1165</v>
      </c>
      <c r="R538" s="61">
        <v>3192.73</v>
      </c>
      <c r="S538" s="61">
        <v>0</v>
      </c>
    </row>
    <row r="539" spans="1:19" x14ac:dyDescent="0.2">
      <c r="A539" t="s">
        <v>636</v>
      </c>
      <c r="B539" t="s">
        <v>978</v>
      </c>
      <c r="C539" t="s">
        <v>1128</v>
      </c>
      <c r="D539" t="s">
        <v>239</v>
      </c>
      <c r="E539" t="s">
        <v>1160</v>
      </c>
      <c r="F539" t="s">
        <v>125</v>
      </c>
      <c r="G539" s="87">
        <v>43972</v>
      </c>
      <c r="H539" t="s">
        <v>1174</v>
      </c>
      <c r="I539" t="s">
        <v>1282</v>
      </c>
      <c r="J539" t="s">
        <v>1452</v>
      </c>
      <c r="K539">
        <v>1108</v>
      </c>
      <c r="L539" t="s">
        <v>1326</v>
      </c>
      <c r="M539" s="87">
        <v>43983</v>
      </c>
      <c r="N539" t="s">
        <v>1172</v>
      </c>
      <c r="O539" t="s">
        <v>1165</v>
      </c>
      <c r="P539" s="61">
        <v>81.819999999999993</v>
      </c>
      <c r="Q539" t="s">
        <v>1165</v>
      </c>
      <c r="R539" s="61">
        <v>81.819999999999993</v>
      </c>
      <c r="S539" s="61">
        <v>0</v>
      </c>
    </row>
    <row r="540" spans="1:19" x14ac:dyDescent="0.2">
      <c r="A540" t="s">
        <v>637</v>
      </c>
      <c r="B540" t="s">
        <v>979</v>
      </c>
      <c r="C540" t="s">
        <v>1131</v>
      </c>
      <c r="D540" t="s">
        <v>239</v>
      </c>
      <c r="E540" t="s">
        <v>1160</v>
      </c>
      <c r="F540" t="s">
        <v>116</v>
      </c>
      <c r="G540" s="87">
        <v>43678</v>
      </c>
      <c r="H540" t="s">
        <v>1168</v>
      </c>
      <c r="I540" t="s">
        <v>1222</v>
      </c>
      <c r="J540" t="s">
        <v>1223</v>
      </c>
      <c r="K540">
        <v>1057</v>
      </c>
      <c r="L540" t="s">
        <v>1224</v>
      </c>
      <c r="M540" s="87">
        <v>43699</v>
      </c>
      <c r="N540" t="s">
        <v>1172</v>
      </c>
      <c r="O540" t="s">
        <v>1165</v>
      </c>
      <c r="P540" s="61">
        <v>-236.5</v>
      </c>
      <c r="Q540" t="s">
        <v>1165</v>
      </c>
      <c r="R540" s="61">
        <v>0</v>
      </c>
      <c r="S540" s="61">
        <v>-236.5</v>
      </c>
    </row>
    <row r="541" spans="1:19" x14ac:dyDescent="0.2">
      <c r="A541" t="s">
        <v>640</v>
      </c>
      <c r="B541" t="s">
        <v>998</v>
      </c>
      <c r="C541" t="s">
        <v>1142</v>
      </c>
      <c r="D541" t="s">
        <v>239</v>
      </c>
      <c r="E541" t="s">
        <v>1160</v>
      </c>
      <c r="F541" t="s">
        <v>115</v>
      </c>
      <c r="G541" s="87">
        <v>43649</v>
      </c>
      <c r="H541" t="s">
        <v>1168</v>
      </c>
      <c r="I541" t="s">
        <v>1207</v>
      </c>
      <c r="J541" t="s">
        <v>1208</v>
      </c>
      <c r="K541">
        <v>1038</v>
      </c>
      <c r="L541" t="s">
        <v>1209</v>
      </c>
      <c r="M541" s="87">
        <v>43650</v>
      </c>
      <c r="N541" t="s">
        <v>1172</v>
      </c>
      <c r="O541" t="s">
        <v>1165</v>
      </c>
      <c r="P541" s="61">
        <v>-46301.42</v>
      </c>
      <c r="Q541" t="s">
        <v>1165</v>
      </c>
      <c r="R541" s="61">
        <v>0</v>
      </c>
      <c r="S541" s="61">
        <v>-46301.42</v>
      </c>
    </row>
    <row r="542" spans="1:19" x14ac:dyDescent="0.2">
      <c r="A542" t="s">
        <v>640</v>
      </c>
      <c r="B542" t="s">
        <v>998</v>
      </c>
      <c r="C542" t="s">
        <v>1142</v>
      </c>
      <c r="D542" t="s">
        <v>239</v>
      </c>
      <c r="E542" t="s">
        <v>1160</v>
      </c>
      <c r="F542" t="s">
        <v>115</v>
      </c>
      <c r="G542" s="87">
        <v>43670</v>
      </c>
      <c r="H542" t="s">
        <v>1168</v>
      </c>
      <c r="I542" t="s">
        <v>1217</v>
      </c>
      <c r="J542" t="s">
        <v>1208</v>
      </c>
      <c r="K542">
        <v>1047</v>
      </c>
      <c r="L542" t="s">
        <v>1218</v>
      </c>
      <c r="M542" s="87">
        <v>43671</v>
      </c>
      <c r="N542" t="s">
        <v>1172</v>
      </c>
      <c r="O542" t="s">
        <v>1165</v>
      </c>
      <c r="P542" s="61">
        <v>-45000</v>
      </c>
      <c r="Q542" t="s">
        <v>1165</v>
      </c>
      <c r="R542" s="61">
        <v>0</v>
      </c>
      <c r="S542" s="61">
        <v>-45000</v>
      </c>
    </row>
    <row r="543" spans="1:19" x14ac:dyDescent="0.2">
      <c r="A543" t="s">
        <v>640</v>
      </c>
      <c r="B543" t="s">
        <v>998</v>
      </c>
      <c r="C543" t="s">
        <v>1142</v>
      </c>
      <c r="D543" t="s">
        <v>239</v>
      </c>
      <c r="E543" t="s">
        <v>1160</v>
      </c>
      <c r="F543" t="s">
        <v>126</v>
      </c>
      <c r="G543" s="87">
        <v>44012</v>
      </c>
      <c r="H543" t="s">
        <v>1166</v>
      </c>
      <c r="I543" t="s">
        <v>1413</v>
      </c>
      <c r="J543" t="s">
        <v>1413</v>
      </c>
      <c r="K543">
        <v>1113</v>
      </c>
      <c r="L543" t="s">
        <v>1414</v>
      </c>
      <c r="M543" s="87">
        <v>44025</v>
      </c>
      <c r="N543" t="s">
        <v>1164</v>
      </c>
      <c r="O543" t="s">
        <v>1165</v>
      </c>
      <c r="P543" s="61">
        <v>1089356.06</v>
      </c>
      <c r="Q543" t="s">
        <v>1165</v>
      </c>
      <c r="R543" s="61">
        <v>1089356.06</v>
      </c>
      <c r="S543" s="61">
        <v>0</v>
      </c>
    </row>
    <row r="544" spans="1:19" x14ac:dyDescent="0.2">
      <c r="A544" t="s">
        <v>641</v>
      </c>
      <c r="B544" t="s">
        <v>999</v>
      </c>
      <c r="C544" t="s">
        <v>1119</v>
      </c>
      <c r="D544" t="s">
        <v>239</v>
      </c>
      <c r="E544" t="s">
        <v>1160</v>
      </c>
      <c r="F544" t="s">
        <v>115</v>
      </c>
      <c r="G544" s="87">
        <v>43655</v>
      </c>
      <c r="H544" t="s">
        <v>1168</v>
      </c>
      <c r="I544" t="s">
        <v>1213</v>
      </c>
      <c r="J544" t="s">
        <v>1208</v>
      </c>
      <c r="K544">
        <v>1042</v>
      </c>
      <c r="L544" t="s">
        <v>1214</v>
      </c>
      <c r="M544" s="87">
        <v>43656</v>
      </c>
      <c r="N544" t="s">
        <v>1172</v>
      </c>
      <c r="O544" t="s">
        <v>1165</v>
      </c>
      <c r="P544" s="61">
        <v>-10000</v>
      </c>
      <c r="Q544" t="s">
        <v>1165</v>
      </c>
      <c r="R544" s="61">
        <v>0</v>
      </c>
      <c r="S544" s="61">
        <v>-10000</v>
      </c>
    </row>
    <row r="545" spans="1:19" x14ac:dyDescent="0.2">
      <c r="A545" t="s">
        <v>641</v>
      </c>
      <c r="B545" t="s">
        <v>999</v>
      </c>
      <c r="C545" t="s">
        <v>1119</v>
      </c>
      <c r="D545" t="s">
        <v>239</v>
      </c>
      <c r="E545" t="s">
        <v>1160</v>
      </c>
      <c r="F545" t="s">
        <v>116</v>
      </c>
      <c r="G545" s="87">
        <v>43683</v>
      </c>
      <c r="H545" t="s">
        <v>1168</v>
      </c>
      <c r="I545" t="s">
        <v>1227</v>
      </c>
      <c r="J545" t="s">
        <v>1208</v>
      </c>
      <c r="K545">
        <v>1050</v>
      </c>
      <c r="L545" t="s">
        <v>1228</v>
      </c>
      <c r="M545" s="87">
        <v>43683</v>
      </c>
      <c r="N545" t="s">
        <v>1172</v>
      </c>
      <c r="O545" t="s">
        <v>1165</v>
      </c>
      <c r="P545" s="61">
        <v>-10000</v>
      </c>
      <c r="Q545" t="s">
        <v>1165</v>
      </c>
      <c r="R545" s="61">
        <v>0</v>
      </c>
      <c r="S545" s="61">
        <v>-10000</v>
      </c>
    </row>
    <row r="546" spans="1:19" x14ac:dyDescent="0.2">
      <c r="A546" t="s">
        <v>641</v>
      </c>
      <c r="B546" t="s">
        <v>999</v>
      </c>
      <c r="C546" t="s">
        <v>1119</v>
      </c>
      <c r="D546" t="s">
        <v>239</v>
      </c>
      <c r="E546" t="s">
        <v>1160</v>
      </c>
      <c r="F546" t="s">
        <v>116</v>
      </c>
      <c r="G546" s="87">
        <v>43683</v>
      </c>
      <c r="H546" t="s">
        <v>1168</v>
      </c>
      <c r="I546" t="s">
        <v>1229</v>
      </c>
      <c r="J546" t="s">
        <v>1208</v>
      </c>
      <c r="K546">
        <v>1056</v>
      </c>
      <c r="L546" t="s">
        <v>1230</v>
      </c>
      <c r="M546" s="87">
        <v>43699</v>
      </c>
      <c r="N546" t="s">
        <v>1172</v>
      </c>
      <c r="O546" t="s">
        <v>1165</v>
      </c>
      <c r="P546" s="61">
        <v>-50000</v>
      </c>
      <c r="Q546" t="s">
        <v>1165</v>
      </c>
      <c r="R546" s="61">
        <v>0</v>
      </c>
      <c r="S546" s="61">
        <v>-50000</v>
      </c>
    </row>
    <row r="547" spans="1:19" x14ac:dyDescent="0.2">
      <c r="A547" t="s">
        <v>641</v>
      </c>
      <c r="B547" t="s">
        <v>999</v>
      </c>
      <c r="C547" t="s">
        <v>1119</v>
      </c>
      <c r="D547" t="s">
        <v>239</v>
      </c>
      <c r="E547" t="s">
        <v>1160</v>
      </c>
      <c r="F547" t="s">
        <v>117</v>
      </c>
      <c r="G547" s="87">
        <v>43714</v>
      </c>
      <c r="H547" t="s">
        <v>1168</v>
      </c>
      <c r="I547" t="s">
        <v>1238</v>
      </c>
      <c r="J547" t="s">
        <v>1208</v>
      </c>
      <c r="K547">
        <v>1071</v>
      </c>
      <c r="L547" t="s">
        <v>1239</v>
      </c>
      <c r="M547" s="87">
        <v>43733</v>
      </c>
      <c r="N547" t="s">
        <v>1172</v>
      </c>
      <c r="O547" t="s">
        <v>1165</v>
      </c>
      <c r="P547" s="61">
        <v>-100000</v>
      </c>
      <c r="Q547" t="s">
        <v>1165</v>
      </c>
      <c r="R547" s="61">
        <v>0</v>
      </c>
      <c r="S547" s="61">
        <v>-100000</v>
      </c>
    </row>
    <row r="548" spans="1:19" x14ac:dyDescent="0.2">
      <c r="A548" t="s">
        <v>641</v>
      </c>
      <c r="B548" t="s">
        <v>999</v>
      </c>
      <c r="C548" t="s">
        <v>1119</v>
      </c>
      <c r="D548" t="s">
        <v>239</v>
      </c>
      <c r="E548" t="s">
        <v>1160</v>
      </c>
      <c r="F548" t="s">
        <v>117</v>
      </c>
      <c r="G548" s="87">
        <v>43731</v>
      </c>
      <c r="H548" t="s">
        <v>1168</v>
      </c>
      <c r="I548" t="s">
        <v>1242</v>
      </c>
      <c r="J548" t="s">
        <v>1208</v>
      </c>
      <c r="K548">
        <v>1068</v>
      </c>
      <c r="L548" t="s">
        <v>1243</v>
      </c>
      <c r="M548" s="87">
        <v>43733</v>
      </c>
      <c r="N548" t="s">
        <v>1172</v>
      </c>
      <c r="O548" t="s">
        <v>1165</v>
      </c>
      <c r="P548" s="61">
        <v>-54000</v>
      </c>
      <c r="Q548" t="s">
        <v>1165</v>
      </c>
      <c r="R548" s="61">
        <v>0</v>
      </c>
      <c r="S548" s="61">
        <v>-54000</v>
      </c>
    </row>
    <row r="549" spans="1:19" x14ac:dyDescent="0.2">
      <c r="A549" t="s">
        <v>641</v>
      </c>
      <c r="B549" t="s">
        <v>999</v>
      </c>
      <c r="C549" t="s">
        <v>1119</v>
      </c>
      <c r="D549" t="s">
        <v>239</v>
      </c>
      <c r="E549" t="s">
        <v>1160</v>
      </c>
      <c r="F549" t="s">
        <v>118</v>
      </c>
      <c r="G549" s="87">
        <v>43748</v>
      </c>
      <c r="H549" t="s">
        <v>1168</v>
      </c>
      <c r="I549" t="s">
        <v>1247</v>
      </c>
      <c r="J549" t="s">
        <v>1208</v>
      </c>
      <c r="K549">
        <v>1078</v>
      </c>
      <c r="L549" t="s">
        <v>1248</v>
      </c>
      <c r="M549" s="87">
        <v>43769</v>
      </c>
      <c r="N549" t="s">
        <v>1172</v>
      </c>
      <c r="O549" t="s">
        <v>1165</v>
      </c>
      <c r="P549" s="61">
        <v>-50000</v>
      </c>
      <c r="Q549" t="s">
        <v>1165</v>
      </c>
      <c r="R549" s="61">
        <v>0</v>
      </c>
      <c r="S549" s="61">
        <v>-50000</v>
      </c>
    </row>
    <row r="550" spans="1:19" x14ac:dyDescent="0.2">
      <c r="A550" t="s">
        <v>641</v>
      </c>
      <c r="B550" t="s">
        <v>999</v>
      </c>
      <c r="C550" t="s">
        <v>1119</v>
      </c>
      <c r="D550" t="s">
        <v>239</v>
      </c>
      <c r="E550" t="s">
        <v>1160</v>
      </c>
      <c r="F550" t="s">
        <v>120</v>
      </c>
      <c r="G550" s="87">
        <v>43811</v>
      </c>
      <c r="H550" t="s">
        <v>1168</v>
      </c>
      <c r="I550" t="s">
        <v>1254</v>
      </c>
      <c r="J550" t="s">
        <v>1208</v>
      </c>
      <c r="K550">
        <v>1088</v>
      </c>
      <c r="L550" t="s">
        <v>1255</v>
      </c>
      <c r="M550" s="87">
        <v>43814</v>
      </c>
      <c r="N550" t="s">
        <v>1172</v>
      </c>
      <c r="O550" t="s">
        <v>1165</v>
      </c>
      <c r="P550" s="61">
        <v>-8000</v>
      </c>
      <c r="Q550" t="s">
        <v>1165</v>
      </c>
      <c r="R550" s="61">
        <v>0</v>
      </c>
      <c r="S550" s="61">
        <v>-8000</v>
      </c>
    </row>
    <row r="551" spans="1:19" x14ac:dyDescent="0.2">
      <c r="A551" t="s">
        <v>641</v>
      </c>
      <c r="B551" t="s">
        <v>999</v>
      </c>
      <c r="C551" t="s">
        <v>1119</v>
      </c>
      <c r="D551" t="s">
        <v>239</v>
      </c>
      <c r="E551" t="s">
        <v>1160</v>
      </c>
      <c r="F551" t="s">
        <v>120</v>
      </c>
      <c r="G551" s="87">
        <v>43812</v>
      </c>
      <c r="H551" t="s">
        <v>1168</v>
      </c>
      <c r="I551" t="s">
        <v>1256</v>
      </c>
      <c r="J551" t="s">
        <v>1208</v>
      </c>
      <c r="K551">
        <v>1086</v>
      </c>
      <c r="L551" t="s">
        <v>1257</v>
      </c>
      <c r="M551" s="87">
        <v>43814</v>
      </c>
      <c r="N551" t="s">
        <v>1172</v>
      </c>
      <c r="O551" t="s">
        <v>1165</v>
      </c>
      <c r="P551" s="61">
        <v>-12000</v>
      </c>
      <c r="Q551" t="s">
        <v>1165</v>
      </c>
      <c r="R551" s="61">
        <v>0</v>
      </c>
      <c r="S551" s="61">
        <v>-12000</v>
      </c>
    </row>
    <row r="552" spans="1:19" x14ac:dyDescent="0.2">
      <c r="A552" t="s">
        <v>641</v>
      </c>
      <c r="B552" t="s">
        <v>999</v>
      </c>
      <c r="C552" t="s">
        <v>1119</v>
      </c>
      <c r="D552" t="s">
        <v>239</v>
      </c>
      <c r="E552" t="s">
        <v>1160</v>
      </c>
      <c r="F552" t="s">
        <v>120</v>
      </c>
      <c r="G552" s="87">
        <v>43815</v>
      </c>
      <c r="H552" t="s">
        <v>1168</v>
      </c>
      <c r="I552" t="s">
        <v>1256</v>
      </c>
      <c r="J552" t="s">
        <v>1208</v>
      </c>
      <c r="K552">
        <v>1087</v>
      </c>
      <c r="L552" t="s">
        <v>1261</v>
      </c>
      <c r="M552" s="87">
        <v>43814</v>
      </c>
      <c r="N552" t="s">
        <v>1172</v>
      </c>
      <c r="O552" t="s">
        <v>1165</v>
      </c>
      <c r="P552" s="61">
        <v>12000</v>
      </c>
      <c r="Q552" t="s">
        <v>1165</v>
      </c>
      <c r="R552" s="61">
        <v>12000</v>
      </c>
      <c r="S552" s="61">
        <v>0</v>
      </c>
    </row>
    <row r="553" spans="1:19" x14ac:dyDescent="0.2">
      <c r="A553" t="s">
        <v>641</v>
      </c>
      <c r="B553" t="s">
        <v>999</v>
      </c>
      <c r="C553" t="s">
        <v>1119</v>
      </c>
      <c r="D553" t="s">
        <v>239</v>
      </c>
      <c r="E553" t="s">
        <v>1160</v>
      </c>
      <c r="F553" t="s">
        <v>122</v>
      </c>
      <c r="G553" s="87">
        <v>43864</v>
      </c>
      <c r="H553" t="s">
        <v>1168</v>
      </c>
      <c r="I553" t="s">
        <v>1262</v>
      </c>
      <c r="J553" t="s">
        <v>1208</v>
      </c>
      <c r="K553">
        <v>1093</v>
      </c>
      <c r="L553" t="s">
        <v>1263</v>
      </c>
      <c r="M553" s="87">
        <v>43891</v>
      </c>
      <c r="N553" t="s">
        <v>1172</v>
      </c>
      <c r="O553" t="s">
        <v>1165</v>
      </c>
      <c r="P553" s="61">
        <v>-50000</v>
      </c>
      <c r="Q553" t="s">
        <v>1165</v>
      </c>
      <c r="R553" s="61">
        <v>0</v>
      </c>
      <c r="S553" s="61">
        <v>-50000</v>
      </c>
    </row>
    <row r="554" spans="1:19" x14ac:dyDescent="0.2">
      <c r="A554" t="s">
        <v>641</v>
      </c>
      <c r="B554" t="s">
        <v>999</v>
      </c>
      <c r="C554" t="s">
        <v>1119</v>
      </c>
      <c r="D554" t="s">
        <v>239</v>
      </c>
      <c r="E554" t="s">
        <v>1160</v>
      </c>
      <c r="F554" t="s">
        <v>122</v>
      </c>
      <c r="G554" s="87">
        <v>43868</v>
      </c>
      <c r="H554" t="s">
        <v>1168</v>
      </c>
      <c r="I554" t="s">
        <v>1264</v>
      </c>
      <c r="J554" t="s">
        <v>1208</v>
      </c>
      <c r="K554">
        <v>1093</v>
      </c>
      <c r="L554" t="s">
        <v>1263</v>
      </c>
      <c r="M554" s="87">
        <v>43891</v>
      </c>
      <c r="N554" t="s">
        <v>1172</v>
      </c>
      <c r="O554" t="s">
        <v>1165</v>
      </c>
      <c r="P554" s="61">
        <v>-10000</v>
      </c>
      <c r="Q554" t="s">
        <v>1165</v>
      </c>
      <c r="R554" s="61">
        <v>0</v>
      </c>
      <c r="S554" s="61">
        <v>-10000</v>
      </c>
    </row>
    <row r="555" spans="1:19" x14ac:dyDescent="0.2">
      <c r="A555" t="s">
        <v>641</v>
      </c>
      <c r="B555" t="s">
        <v>999</v>
      </c>
      <c r="C555" t="s">
        <v>1119</v>
      </c>
      <c r="D555" t="s">
        <v>239</v>
      </c>
      <c r="E555" t="s">
        <v>1160</v>
      </c>
      <c r="F555" t="s">
        <v>124</v>
      </c>
      <c r="G555" s="87">
        <v>43930</v>
      </c>
      <c r="H555" t="s">
        <v>1168</v>
      </c>
      <c r="I555" t="s">
        <v>1270</v>
      </c>
      <c r="J555" t="s">
        <v>1208</v>
      </c>
      <c r="K555">
        <v>1099</v>
      </c>
      <c r="L555" t="s">
        <v>1271</v>
      </c>
      <c r="M555" s="87">
        <v>43930</v>
      </c>
      <c r="N555" t="s">
        <v>1172</v>
      </c>
      <c r="O555" t="s">
        <v>1165</v>
      </c>
      <c r="P555" s="61">
        <v>-50000</v>
      </c>
      <c r="Q555" t="s">
        <v>1165</v>
      </c>
      <c r="R555" s="61">
        <v>0</v>
      </c>
      <c r="S555" s="61">
        <v>-50000</v>
      </c>
    </row>
    <row r="556" spans="1:19" x14ac:dyDescent="0.2">
      <c r="A556" t="s">
        <v>641</v>
      </c>
      <c r="B556" t="s">
        <v>999</v>
      </c>
      <c r="C556" t="s">
        <v>1119</v>
      </c>
      <c r="D556" t="s">
        <v>239</v>
      </c>
      <c r="E556" t="s">
        <v>1160</v>
      </c>
      <c r="F556" t="s">
        <v>126</v>
      </c>
      <c r="G556" s="87">
        <v>44012</v>
      </c>
      <c r="H556" t="s">
        <v>1166</v>
      </c>
      <c r="I556" t="s">
        <v>1413</v>
      </c>
      <c r="J556" t="s">
        <v>1413</v>
      </c>
      <c r="K556">
        <v>1113</v>
      </c>
      <c r="L556" t="s">
        <v>1414</v>
      </c>
      <c r="M556" s="87">
        <v>44025</v>
      </c>
      <c r="N556" t="s">
        <v>1164</v>
      </c>
      <c r="O556" t="s">
        <v>1165</v>
      </c>
      <c r="P556" s="61">
        <v>392000</v>
      </c>
      <c r="Q556" t="s">
        <v>1165</v>
      </c>
      <c r="R556" s="61">
        <v>392000</v>
      </c>
      <c r="S556" s="61">
        <v>0</v>
      </c>
    </row>
    <row r="557" spans="1:19" x14ac:dyDescent="0.2">
      <c r="A557" t="s">
        <v>435</v>
      </c>
      <c r="B557" t="s">
        <v>1008</v>
      </c>
      <c r="C557" t="s">
        <v>1151</v>
      </c>
      <c r="D557" t="s">
        <v>239</v>
      </c>
      <c r="E557" t="s">
        <v>1160</v>
      </c>
      <c r="F557" t="s">
        <v>115</v>
      </c>
      <c r="G557" s="87">
        <v>43677</v>
      </c>
      <c r="H557" t="s">
        <v>1166</v>
      </c>
      <c r="I557" t="s">
        <v>1181</v>
      </c>
      <c r="J557" t="s">
        <v>1181</v>
      </c>
      <c r="K557">
        <v>1052</v>
      </c>
      <c r="L557" t="s">
        <v>1182</v>
      </c>
      <c r="M557" s="87">
        <v>43685</v>
      </c>
      <c r="N557" t="s">
        <v>1164</v>
      </c>
      <c r="O557" t="s">
        <v>1165</v>
      </c>
      <c r="P557" s="61">
        <v>-188870.75</v>
      </c>
      <c r="Q557" t="s">
        <v>1165</v>
      </c>
      <c r="R557" s="61">
        <v>0</v>
      </c>
      <c r="S557" s="61">
        <v>-188870.75</v>
      </c>
    </row>
    <row r="558" spans="1:19" x14ac:dyDescent="0.2">
      <c r="A558" t="s">
        <v>435</v>
      </c>
      <c r="B558" t="s">
        <v>1008</v>
      </c>
      <c r="C558" t="s">
        <v>1151</v>
      </c>
      <c r="D558" t="s">
        <v>239</v>
      </c>
      <c r="E558" t="s">
        <v>1160</v>
      </c>
      <c r="F558" t="s">
        <v>116</v>
      </c>
      <c r="G558" s="87">
        <v>43708</v>
      </c>
      <c r="H558" t="s">
        <v>1166</v>
      </c>
      <c r="I558" t="s">
        <v>1181</v>
      </c>
      <c r="J558" t="s">
        <v>1181</v>
      </c>
      <c r="K558">
        <v>1061</v>
      </c>
      <c r="L558" t="s">
        <v>1183</v>
      </c>
      <c r="M558" s="87">
        <v>43717</v>
      </c>
      <c r="N558" t="s">
        <v>1164</v>
      </c>
      <c r="O558" t="s">
        <v>1165</v>
      </c>
      <c r="P558" s="61">
        <v>-188870.75</v>
      </c>
      <c r="Q558" t="s">
        <v>1165</v>
      </c>
      <c r="R558" s="61">
        <v>0</v>
      </c>
      <c r="S558" s="61">
        <v>-188870.75</v>
      </c>
    </row>
    <row r="559" spans="1:19" x14ac:dyDescent="0.2">
      <c r="A559" t="s">
        <v>435</v>
      </c>
      <c r="B559" t="s">
        <v>1008</v>
      </c>
      <c r="C559" t="s">
        <v>1151</v>
      </c>
      <c r="D559" t="s">
        <v>239</v>
      </c>
      <c r="E559" t="s">
        <v>1160</v>
      </c>
      <c r="F559" t="s">
        <v>117</v>
      </c>
      <c r="G559" s="87">
        <v>43738</v>
      </c>
      <c r="H559" t="s">
        <v>1166</v>
      </c>
      <c r="I559" t="s">
        <v>1181</v>
      </c>
      <c r="J559" t="s">
        <v>1181</v>
      </c>
      <c r="K559">
        <v>1074</v>
      </c>
      <c r="L559" t="s">
        <v>1184</v>
      </c>
      <c r="M559" s="87">
        <v>43746</v>
      </c>
      <c r="N559" t="s">
        <v>1164</v>
      </c>
      <c r="O559" t="s">
        <v>1165</v>
      </c>
      <c r="P559" s="61">
        <v>-188870.75</v>
      </c>
      <c r="Q559" t="s">
        <v>1165</v>
      </c>
      <c r="R559" s="61">
        <v>0</v>
      </c>
      <c r="S559" s="61">
        <v>-188870.75</v>
      </c>
    </row>
    <row r="560" spans="1:19" x14ac:dyDescent="0.2">
      <c r="A560" t="s">
        <v>435</v>
      </c>
      <c r="B560" t="s">
        <v>1008</v>
      </c>
      <c r="C560" t="s">
        <v>1151</v>
      </c>
      <c r="D560" t="s">
        <v>239</v>
      </c>
      <c r="E560" t="s">
        <v>1160</v>
      </c>
      <c r="F560" t="s">
        <v>118</v>
      </c>
      <c r="G560" s="87">
        <v>43768</v>
      </c>
      <c r="H560" t="s">
        <v>1166</v>
      </c>
      <c r="I560" t="s">
        <v>1181</v>
      </c>
      <c r="J560" t="s">
        <v>1181</v>
      </c>
      <c r="K560">
        <v>1079</v>
      </c>
      <c r="L560" t="s">
        <v>1185</v>
      </c>
      <c r="M560" s="87">
        <v>43769</v>
      </c>
      <c r="N560" t="s">
        <v>1172</v>
      </c>
      <c r="O560" t="s">
        <v>1165</v>
      </c>
      <c r="P560" s="61">
        <v>-188870.75</v>
      </c>
      <c r="Q560" t="s">
        <v>1165</v>
      </c>
      <c r="R560" s="61">
        <v>0</v>
      </c>
      <c r="S560" s="61">
        <v>-188870.75</v>
      </c>
    </row>
    <row r="561" spans="1:19" x14ac:dyDescent="0.2">
      <c r="A561" t="s">
        <v>435</v>
      </c>
      <c r="B561" t="s">
        <v>1008</v>
      </c>
      <c r="C561" t="s">
        <v>1151</v>
      </c>
      <c r="D561" t="s">
        <v>239</v>
      </c>
      <c r="E561" t="s">
        <v>1160</v>
      </c>
      <c r="F561" t="s">
        <v>119</v>
      </c>
      <c r="G561" s="87">
        <v>43799</v>
      </c>
      <c r="H561" t="s">
        <v>1166</v>
      </c>
      <c r="I561" t="s">
        <v>1181</v>
      </c>
      <c r="J561" t="s">
        <v>1181</v>
      </c>
      <c r="K561">
        <v>1081</v>
      </c>
      <c r="L561" t="s">
        <v>1186</v>
      </c>
      <c r="M561" s="87">
        <v>43808</v>
      </c>
      <c r="N561" t="s">
        <v>1164</v>
      </c>
      <c r="O561" t="s">
        <v>1165</v>
      </c>
      <c r="P561" s="61">
        <v>-188870.75</v>
      </c>
      <c r="Q561" t="s">
        <v>1165</v>
      </c>
      <c r="R561" s="61">
        <v>0</v>
      </c>
      <c r="S561" s="61">
        <v>-188870.75</v>
      </c>
    </row>
    <row r="562" spans="1:19" x14ac:dyDescent="0.2">
      <c r="A562" t="s">
        <v>435</v>
      </c>
      <c r="B562" t="s">
        <v>1008</v>
      </c>
      <c r="C562" t="s">
        <v>1151</v>
      </c>
      <c r="D562" t="s">
        <v>239</v>
      </c>
      <c r="E562" t="s">
        <v>1160</v>
      </c>
      <c r="F562" t="s">
        <v>120</v>
      </c>
      <c r="G562" s="87">
        <v>43830</v>
      </c>
      <c r="H562" t="s">
        <v>1166</v>
      </c>
      <c r="I562" t="s">
        <v>1181</v>
      </c>
      <c r="J562" t="s">
        <v>1181</v>
      </c>
      <c r="K562">
        <v>1090</v>
      </c>
      <c r="L562" t="s">
        <v>1187</v>
      </c>
      <c r="M562" s="87">
        <v>43840</v>
      </c>
      <c r="N562" t="s">
        <v>1164</v>
      </c>
      <c r="O562" t="s">
        <v>1165</v>
      </c>
      <c r="P562" s="61">
        <v>-188870.75</v>
      </c>
      <c r="Q562" t="s">
        <v>1165</v>
      </c>
      <c r="R562" s="61">
        <v>0</v>
      </c>
      <c r="S562" s="61">
        <v>-188870.75</v>
      </c>
    </row>
    <row r="563" spans="1:19" x14ac:dyDescent="0.2">
      <c r="A563" t="s">
        <v>435</v>
      </c>
      <c r="B563" t="s">
        <v>1008</v>
      </c>
      <c r="C563" t="s">
        <v>1151</v>
      </c>
      <c r="D563" t="s">
        <v>239</v>
      </c>
      <c r="E563" t="s">
        <v>1160</v>
      </c>
      <c r="F563" t="s">
        <v>121</v>
      </c>
      <c r="G563" s="87">
        <v>43861</v>
      </c>
      <c r="H563" t="s">
        <v>1166</v>
      </c>
      <c r="I563" t="s">
        <v>1181</v>
      </c>
      <c r="J563" t="s">
        <v>1181</v>
      </c>
      <c r="K563">
        <v>1091</v>
      </c>
      <c r="L563" t="s">
        <v>1188</v>
      </c>
      <c r="M563" s="87">
        <v>43871</v>
      </c>
      <c r="N563" t="s">
        <v>1164</v>
      </c>
      <c r="O563" t="s">
        <v>1165</v>
      </c>
      <c r="P563" s="61">
        <v>-188870.75</v>
      </c>
      <c r="Q563" t="s">
        <v>1165</v>
      </c>
      <c r="R563" s="61">
        <v>0</v>
      </c>
      <c r="S563" s="61">
        <v>-188870.75</v>
      </c>
    </row>
    <row r="564" spans="1:19" x14ac:dyDescent="0.2">
      <c r="A564" t="s">
        <v>435</v>
      </c>
      <c r="B564" t="s">
        <v>1008</v>
      </c>
      <c r="C564" t="s">
        <v>1151</v>
      </c>
      <c r="D564" t="s">
        <v>239</v>
      </c>
      <c r="E564" t="s">
        <v>1160</v>
      </c>
      <c r="F564" t="s">
        <v>122</v>
      </c>
      <c r="G564" s="87">
        <v>43890</v>
      </c>
      <c r="H564" t="s">
        <v>1166</v>
      </c>
      <c r="I564" t="s">
        <v>1181</v>
      </c>
      <c r="J564" t="s">
        <v>1181</v>
      </c>
      <c r="K564">
        <v>1094</v>
      </c>
      <c r="L564" t="s">
        <v>1189</v>
      </c>
      <c r="M564" s="87">
        <v>43900</v>
      </c>
      <c r="N564" t="s">
        <v>1164</v>
      </c>
      <c r="O564" t="s">
        <v>1165</v>
      </c>
      <c r="P564" s="61">
        <v>-188870.75</v>
      </c>
      <c r="Q564" t="s">
        <v>1165</v>
      </c>
      <c r="R564" s="61">
        <v>0</v>
      </c>
      <c r="S564" s="61">
        <v>-188870.75</v>
      </c>
    </row>
    <row r="565" spans="1:19" x14ac:dyDescent="0.2">
      <c r="A565" t="s">
        <v>435</v>
      </c>
      <c r="B565" t="s">
        <v>1008</v>
      </c>
      <c r="C565" t="s">
        <v>1151</v>
      </c>
      <c r="D565" t="s">
        <v>239</v>
      </c>
      <c r="E565" t="s">
        <v>1160</v>
      </c>
      <c r="F565" t="s">
        <v>123</v>
      </c>
      <c r="G565" s="87">
        <v>43921</v>
      </c>
      <c r="H565" t="s">
        <v>1166</v>
      </c>
      <c r="I565" t="s">
        <v>1181</v>
      </c>
      <c r="J565" t="s">
        <v>1181</v>
      </c>
      <c r="K565">
        <v>1101</v>
      </c>
      <c r="L565" t="s">
        <v>1190</v>
      </c>
      <c r="M565" s="87">
        <v>43935</v>
      </c>
      <c r="N565" t="s">
        <v>1164</v>
      </c>
      <c r="O565" t="s">
        <v>1165</v>
      </c>
      <c r="P565" s="61">
        <v>-188870.75</v>
      </c>
      <c r="Q565" t="s">
        <v>1165</v>
      </c>
      <c r="R565" s="61">
        <v>0</v>
      </c>
      <c r="S565" s="61">
        <v>-188870.75</v>
      </c>
    </row>
    <row r="566" spans="1:19" x14ac:dyDescent="0.2">
      <c r="A566" t="s">
        <v>435</v>
      </c>
      <c r="B566" t="s">
        <v>1008</v>
      </c>
      <c r="C566" t="s">
        <v>1151</v>
      </c>
      <c r="D566" t="s">
        <v>239</v>
      </c>
      <c r="E566" t="s">
        <v>1160</v>
      </c>
      <c r="F566" t="s">
        <v>124</v>
      </c>
      <c r="G566" s="87">
        <v>43951</v>
      </c>
      <c r="H566" t="s">
        <v>1166</v>
      </c>
      <c r="I566" t="s">
        <v>1181</v>
      </c>
      <c r="J566" t="s">
        <v>1181</v>
      </c>
      <c r="K566">
        <v>1105</v>
      </c>
      <c r="L566" t="s">
        <v>1191</v>
      </c>
      <c r="M566" s="87">
        <v>43952</v>
      </c>
      <c r="N566" t="s">
        <v>1164</v>
      </c>
      <c r="O566" t="s">
        <v>1165</v>
      </c>
      <c r="P566" s="61">
        <v>-188870.75</v>
      </c>
      <c r="Q566" t="s">
        <v>1165</v>
      </c>
      <c r="R566" s="61">
        <v>0</v>
      </c>
      <c r="S566" s="61">
        <v>-188870.75</v>
      </c>
    </row>
    <row r="567" spans="1:19" x14ac:dyDescent="0.2">
      <c r="A567" t="s">
        <v>435</v>
      </c>
      <c r="B567" t="s">
        <v>1008</v>
      </c>
      <c r="C567" t="s">
        <v>1151</v>
      </c>
      <c r="D567" t="s">
        <v>239</v>
      </c>
      <c r="E567" t="s">
        <v>1160</v>
      </c>
      <c r="F567" t="s">
        <v>125</v>
      </c>
      <c r="G567" s="87">
        <v>43982</v>
      </c>
      <c r="H567" t="s">
        <v>1166</v>
      </c>
      <c r="I567" t="s">
        <v>1181</v>
      </c>
      <c r="J567" t="s">
        <v>1181</v>
      </c>
      <c r="K567">
        <v>1109</v>
      </c>
      <c r="L567" t="s">
        <v>1192</v>
      </c>
      <c r="M567" s="87">
        <v>43984</v>
      </c>
      <c r="N567" t="s">
        <v>1164</v>
      </c>
      <c r="O567" t="s">
        <v>1165</v>
      </c>
      <c r="P567" s="61">
        <v>-188870.75</v>
      </c>
      <c r="Q567" t="s">
        <v>1165</v>
      </c>
      <c r="R567" s="61">
        <v>0</v>
      </c>
      <c r="S567" s="61">
        <v>-188870.75</v>
      </c>
    </row>
    <row r="568" spans="1:19" x14ac:dyDescent="0.2">
      <c r="A568" t="s">
        <v>435</v>
      </c>
      <c r="B568" t="s">
        <v>1008</v>
      </c>
      <c r="C568" t="s">
        <v>1151</v>
      </c>
      <c r="D568" t="s">
        <v>239</v>
      </c>
      <c r="E568" t="s">
        <v>1160</v>
      </c>
      <c r="F568" t="s">
        <v>126</v>
      </c>
      <c r="G568" s="87">
        <v>44008</v>
      </c>
      <c r="H568" t="s">
        <v>1166</v>
      </c>
      <c r="I568" t="s">
        <v>1181</v>
      </c>
      <c r="J568" t="s">
        <v>1181</v>
      </c>
      <c r="K568">
        <v>1112</v>
      </c>
      <c r="L568" t="s">
        <v>1193</v>
      </c>
      <c r="M568" s="87">
        <v>44013</v>
      </c>
      <c r="N568" t="s">
        <v>1172</v>
      </c>
      <c r="O568" t="s">
        <v>1165</v>
      </c>
      <c r="P568" s="61">
        <v>-188870.75</v>
      </c>
      <c r="Q568" t="s">
        <v>1165</v>
      </c>
      <c r="R568" s="61">
        <v>0</v>
      </c>
      <c r="S568" s="61">
        <v>-188870.75</v>
      </c>
    </row>
    <row r="569" spans="1:19" x14ac:dyDescent="0.2">
      <c r="A569" t="s">
        <v>435</v>
      </c>
      <c r="B569" t="s">
        <v>1008</v>
      </c>
      <c r="C569" t="s">
        <v>1151</v>
      </c>
      <c r="D569" t="s">
        <v>239</v>
      </c>
      <c r="E569" t="s">
        <v>1160</v>
      </c>
      <c r="F569" t="s">
        <v>126</v>
      </c>
      <c r="G569" s="87">
        <v>44012</v>
      </c>
      <c r="H569" t="s">
        <v>1166</v>
      </c>
      <c r="I569" t="s">
        <v>1413</v>
      </c>
      <c r="J569" t="s">
        <v>1413</v>
      </c>
      <c r="K569">
        <v>1113</v>
      </c>
      <c r="L569" t="s">
        <v>1414</v>
      </c>
      <c r="M569" s="87">
        <v>44025</v>
      </c>
      <c r="N569" t="s">
        <v>1164</v>
      </c>
      <c r="O569" t="s">
        <v>1165</v>
      </c>
      <c r="P569" s="61">
        <v>2121487.44</v>
      </c>
      <c r="Q569" t="s">
        <v>1165</v>
      </c>
      <c r="R569" s="61">
        <v>2121487.44</v>
      </c>
      <c r="S569" s="61">
        <v>0</v>
      </c>
    </row>
    <row r="570" spans="1:19" x14ac:dyDescent="0.2">
      <c r="A570" t="s">
        <v>646</v>
      </c>
      <c r="B570" t="s">
        <v>1009</v>
      </c>
      <c r="C570" t="s">
        <v>1153</v>
      </c>
      <c r="D570" t="s">
        <v>202</v>
      </c>
      <c r="E570" t="s">
        <v>1160</v>
      </c>
      <c r="F570" t="s">
        <v>16</v>
      </c>
      <c r="G570" s="87">
        <v>44012</v>
      </c>
      <c r="H570" t="s">
        <v>1161</v>
      </c>
      <c r="J570" t="s">
        <v>1162</v>
      </c>
      <c r="K570">
        <v>1111</v>
      </c>
      <c r="L570" t="s">
        <v>1173</v>
      </c>
      <c r="M570" s="87">
        <v>43999</v>
      </c>
      <c r="N570" t="s">
        <v>1164</v>
      </c>
      <c r="O570" t="s">
        <v>1165</v>
      </c>
      <c r="P570" s="61">
        <v>0.15</v>
      </c>
      <c r="Q570" t="s">
        <v>1165</v>
      </c>
      <c r="R570" s="61">
        <v>0.15</v>
      </c>
      <c r="S570" s="61">
        <v>0</v>
      </c>
    </row>
    <row r="571" spans="1:19" x14ac:dyDescent="0.2">
      <c r="A571" t="s">
        <v>646</v>
      </c>
      <c r="B571" t="s">
        <v>1009</v>
      </c>
      <c r="C571" t="s">
        <v>1153</v>
      </c>
      <c r="D571" t="s">
        <v>202</v>
      </c>
      <c r="E571" t="s">
        <v>1160</v>
      </c>
      <c r="F571" t="s">
        <v>16</v>
      </c>
      <c r="G571" s="87">
        <v>44012</v>
      </c>
      <c r="H571" t="s">
        <v>1161</v>
      </c>
      <c r="J571" t="s">
        <v>1162</v>
      </c>
      <c r="K571">
        <v>1111</v>
      </c>
      <c r="L571" t="s">
        <v>1173</v>
      </c>
      <c r="M571" s="87">
        <v>43999</v>
      </c>
      <c r="N571" t="s">
        <v>1164</v>
      </c>
      <c r="O571" t="s">
        <v>1165</v>
      </c>
      <c r="P571" s="61">
        <v>158327.47</v>
      </c>
      <c r="Q571" t="s">
        <v>1165</v>
      </c>
      <c r="R571" s="61">
        <v>158327.47</v>
      </c>
      <c r="S571" s="61">
        <v>0</v>
      </c>
    </row>
    <row r="572" spans="1:19" x14ac:dyDescent="0.2">
      <c r="A572" t="s">
        <v>646</v>
      </c>
      <c r="B572" t="s">
        <v>1009</v>
      </c>
      <c r="C572" t="s">
        <v>1153</v>
      </c>
      <c r="D572" t="s">
        <v>202</v>
      </c>
      <c r="E572" t="s">
        <v>1160</v>
      </c>
      <c r="F572" t="s">
        <v>16</v>
      </c>
      <c r="G572" s="87">
        <v>44012</v>
      </c>
      <c r="H572" t="s">
        <v>1161</v>
      </c>
      <c r="J572" t="s">
        <v>1162</v>
      </c>
      <c r="K572">
        <v>1111</v>
      </c>
      <c r="L572" t="s">
        <v>1173</v>
      </c>
      <c r="M572" s="87">
        <v>43999</v>
      </c>
      <c r="N572" t="s">
        <v>1164</v>
      </c>
      <c r="O572" t="s">
        <v>1165</v>
      </c>
      <c r="P572" s="61">
        <v>246</v>
      </c>
      <c r="Q572" t="s">
        <v>1165</v>
      </c>
      <c r="R572" s="61">
        <v>246</v>
      </c>
      <c r="S572" s="61">
        <v>0</v>
      </c>
    </row>
    <row r="573" spans="1:19" x14ac:dyDescent="0.2">
      <c r="A573" t="s">
        <v>646</v>
      </c>
      <c r="B573" t="s">
        <v>1009</v>
      </c>
      <c r="C573" t="s">
        <v>1153</v>
      </c>
      <c r="D573" t="s">
        <v>202</v>
      </c>
      <c r="E573" t="s">
        <v>1160</v>
      </c>
      <c r="F573" t="s">
        <v>16</v>
      </c>
      <c r="G573" s="87">
        <v>44012</v>
      </c>
      <c r="H573" t="s">
        <v>1161</v>
      </c>
      <c r="J573" t="s">
        <v>1162</v>
      </c>
      <c r="K573">
        <v>1111</v>
      </c>
      <c r="L573" t="s">
        <v>1173</v>
      </c>
      <c r="M573" s="87">
        <v>43999</v>
      </c>
      <c r="N573" t="s">
        <v>1164</v>
      </c>
      <c r="O573" t="s">
        <v>1165</v>
      </c>
      <c r="P573" s="61">
        <v>23579.77</v>
      </c>
      <c r="Q573" t="s">
        <v>1165</v>
      </c>
      <c r="R573" s="61">
        <v>23579.77</v>
      </c>
      <c r="S573" s="61">
        <v>0</v>
      </c>
    </row>
    <row r="574" spans="1:19" x14ac:dyDescent="0.2">
      <c r="A574" t="s">
        <v>646</v>
      </c>
      <c r="B574" t="s">
        <v>1009</v>
      </c>
      <c r="C574" t="s">
        <v>1153</v>
      </c>
      <c r="D574" t="s">
        <v>202</v>
      </c>
      <c r="E574" t="s">
        <v>1160</v>
      </c>
      <c r="F574" t="s">
        <v>16</v>
      </c>
      <c r="G574" s="87">
        <v>44012</v>
      </c>
      <c r="H574" t="s">
        <v>1161</v>
      </c>
      <c r="J574" t="s">
        <v>1162</v>
      </c>
      <c r="K574">
        <v>1111</v>
      </c>
      <c r="L574" t="s">
        <v>1173</v>
      </c>
      <c r="M574" s="87">
        <v>43999</v>
      </c>
      <c r="N574" t="s">
        <v>1164</v>
      </c>
      <c r="O574" t="s">
        <v>1165</v>
      </c>
      <c r="P574" s="61">
        <v>1258</v>
      </c>
      <c r="Q574" t="s">
        <v>1165</v>
      </c>
      <c r="R574" s="61">
        <v>1258</v>
      </c>
      <c r="S574" s="61">
        <v>0</v>
      </c>
    </row>
    <row r="575" spans="1:19" x14ac:dyDescent="0.2">
      <c r="A575" t="s">
        <v>646</v>
      </c>
      <c r="B575" t="s">
        <v>1009</v>
      </c>
      <c r="C575" t="s">
        <v>1153</v>
      </c>
      <c r="D575" t="s">
        <v>202</v>
      </c>
      <c r="E575" t="s">
        <v>1160</v>
      </c>
      <c r="F575" t="s">
        <v>16</v>
      </c>
      <c r="G575" s="87">
        <v>44012</v>
      </c>
      <c r="H575" t="s">
        <v>1161</v>
      </c>
      <c r="J575" t="s">
        <v>1162</v>
      </c>
      <c r="K575">
        <v>1111</v>
      </c>
      <c r="L575" t="s">
        <v>1173</v>
      </c>
      <c r="M575" s="87">
        <v>43999</v>
      </c>
      <c r="N575" t="s">
        <v>1164</v>
      </c>
      <c r="O575" t="s">
        <v>1165</v>
      </c>
      <c r="P575" s="61">
        <v>559.78</v>
      </c>
      <c r="Q575" t="s">
        <v>1165</v>
      </c>
      <c r="R575" s="61">
        <v>559.78</v>
      </c>
      <c r="S575" s="61">
        <v>0</v>
      </c>
    </row>
    <row r="576" spans="1:19" x14ac:dyDescent="0.2">
      <c r="A576" t="s">
        <v>646</v>
      </c>
      <c r="B576" t="s">
        <v>1009</v>
      </c>
      <c r="C576" t="s">
        <v>1153</v>
      </c>
      <c r="D576" t="s">
        <v>202</v>
      </c>
      <c r="E576" t="s">
        <v>1160</v>
      </c>
      <c r="F576" t="s">
        <v>16</v>
      </c>
      <c r="G576" s="87">
        <v>44012</v>
      </c>
      <c r="H576" t="s">
        <v>1161</v>
      </c>
      <c r="J576" t="s">
        <v>1162</v>
      </c>
      <c r="K576">
        <v>1111</v>
      </c>
      <c r="L576" t="s">
        <v>1173</v>
      </c>
      <c r="M576" s="87">
        <v>43999</v>
      </c>
      <c r="N576" t="s">
        <v>1164</v>
      </c>
      <c r="O576" t="s">
        <v>1165</v>
      </c>
      <c r="P576" s="61">
        <v>2638.31</v>
      </c>
      <c r="Q576" t="s">
        <v>1165</v>
      </c>
      <c r="R576" s="61">
        <v>2638.31</v>
      </c>
      <c r="S576" s="61">
        <v>0</v>
      </c>
    </row>
    <row r="577" spans="1:19" x14ac:dyDescent="0.2">
      <c r="A577" t="s">
        <v>646</v>
      </c>
      <c r="B577" t="s">
        <v>1009</v>
      </c>
      <c r="C577" t="s">
        <v>1153</v>
      </c>
      <c r="D577" t="s">
        <v>202</v>
      </c>
      <c r="E577" t="s">
        <v>1160</v>
      </c>
      <c r="F577" t="s">
        <v>16</v>
      </c>
      <c r="G577" s="87">
        <v>44012</v>
      </c>
      <c r="H577" t="s">
        <v>1161</v>
      </c>
      <c r="J577" t="s">
        <v>1162</v>
      </c>
      <c r="K577">
        <v>1111</v>
      </c>
      <c r="L577" t="s">
        <v>1173</v>
      </c>
      <c r="M577" s="87">
        <v>43999</v>
      </c>
      <c r="N577" t="s">
        <v>1164</v>
      </c>
      <c r="O577" t="s">
        <v>1165</v>
      </c>
      <c r="P577" s="61">
        <v>3488.97</v>
      </c>
      <c r="Q577" t="s">
        <v>1165</v>
      </c>
      <c r="R577" s="61">
        <v>3488.97</v>
      </c>
      <c r="S577" s="61">
        <v>0</v>
      </c>
    </row>
    <row r="578" spans="1:19" x14ac:dyDescent="0.2">
      <c r="A578" t="s">
        <v>646</v>
      </c>
      <c r="B578" t="s">
        <v>1009</v>
      </c>
      <c r="C578" t="s">
        <v>1153</v>
      </c>
      <c r="D578" t="s">
        <v>202</v>
      </c>
      <c r="E578" t="s">
        <v>1160</v>
      </c>
      <c r="F578" t="s">
        <v>16</v>
      </c>
      <c r="G578" s="87">
        <v>44012</v>
      </c>
      <c r="H578" t="s">
        <v>1161</v>
      </c>
      <c r="J578" t="s">
        <v>1162</v>
      </c>
      <c r="K578">
        <v>1111</v>
      </c>
      <c r="L578" t="s">
        <v>1173</v>
      </c>
      <c r="M578" s="87">
        <v>43999</v>
      </c>
      <c r="N578" t="s">
        <v>1164</v>
      </c>
      <c r="O578" t="s">
        <v>1165</v>
      </c>
      <c r="P578" s="61">
        <v>259209.5</v>
      </c>
      <c r="Q578" t="s">
        <v>1165</v>
      </c>
      <c r="R578" s="61">
        <v>259209.5</v>
      </c>
      <c r="S578" s="61">
        <v>0</v>
      </c>
    </row>
    <row r="579" spans="1:19" x14ac:dyDescent="0.2">
      <c r="A579" t="s">
        <v>646</v>
      </c>
      <c r="B579" t="s">
        <v>1009</v>
      </c>
      <c r="C579" t="s">
        <v>1153</v>
      </c>
      <c r="D579" t="s">
        <v>202</v>
      </c>
      <c r="E579" t="s">
        <v>1160</v>
      </c>
      <c r="F579" t="s">
        <v>16</v>
      </c>
      <c r="G579" s="87">
        <v>44012</v>
      </c>
      <c r="H579" t="s">
        <v>1161</v>
      </c>
      <c r="J579" t="s">
        <v>1162</v>
      </c>
      <c r="K579">
        <v>1111</v>
      </c>
      <c r="L579" t="s">
        <v>1173</v>
      </c>
      <c r="M579" s="87">
        <v>43999</v>
      </c>
      <c r="N579" t="s">
        <v>1164</v>
      </c>
      <c r="O579" t="s">
        <v>1165</v>
      </c>
      <c r="P579" s="61">
        <v>63717.5</v>
      </c>
      <c r="Q579" t="s">
        <v>1165</v>
      </c>
      <c r="R579" s="61">
        <v>63717.5</v>
      </c>
      <c r="S579" s="61">
        <v>0</v>
      </c>
    </row>
    <row r="580" spans="1:19" x14ac:dyDescent="0.2">
      <c r="A580" t="s">
        <v>646</v>
      </c>
      <c r="B580" t="s">
        <v>1009</v>
      </c>
      <c r="C580" t="s">
        <v>1153</v>
      </c>
      <c r="D580" t="s">
        <v>202</v>
      </c>
      <c r="E580" t="s">
        <v>1160</v>
      </c>
      <c r="F580" t="s">
        <v>16</v>
      </c>
      <c r="G580" s="87">
        <v>44012</v>
      </c>
      <c r="H580" t="s">
        <v>1161</v>
      </c>
      <c r="J580" t="s">
        <v>1162</v>
      </c>
      <c r="K580">
        <v>1111</v>
      </c>
      <c r="L580" t="s">
        <v>1173</v>
      </c>
      <c r="M580" s="87">
        <v>43999</v>
      </c>
      <c r="N580" t="s">
        <v>1164</v>
      </c>
      <c r="O580" t="s">
        <v>1165</v>
      </c>
      <c r="P580" s="61">
        <v>30179.33</v>
      </c>
      <c r="Q580" t="s">
        <v>1165</v>
      </c>
      <c r="R580" s="61">
        <v>30179.33</v>
      </c>
      <c r="S580" s="61">
        <v>0</v>
      </c>
    </row>
    <row r="581" spans="1:19" x14ac:dyDescent="0.2">
      <c r="A581" t="s">
        <v>646</v>
      </c>
      <c r="B581" t="s">
        <v>1009</v>
      </c>
      <c r="C581" t="s">
        <v>1153</v>
      </c>
      <c r="D581" t="s">
        <v>202</v>
      </c>
      <c r="E581" t="s">
        <v>1160</v>
      </c>
      <c r="F581" t="s">
        <v>16</v>
      </c>
      <c r="G581" s="87">
        <v>44012</v>
      </c>
      <c r="H581" t="s">
        <v>1161</v>
      </c>
      <c r="J581" t="s">
        <v>1162</v>
      </c>
      <c r="K581">
        <v>1111</v>
      </c>
      <c r="L581" t="s">
        <v>1173</v>
      </c>
      <c r="M581" s="87">
        <v>43999</v>
      </c>
      <c r="N581" t="s">
        <v>1164</v>
      </c>
      <c r="O581" t="s">
        <v>1165</v>
      </c>
      <c r="P581" s="61">
        <v>728417.25</v>
      </c>
      <c r="Q581" t="s">
        <v>1165</v>
      </c>
      <c r="R581" s="61">
        <v>728417.25</v>
      </c>
      <c r="S581" s="61">
        <v>0</v>
      </c>
    </row>
    <row r="582" spans="1:19" x14ac:dyDescent="0.2">
      <c r="A582" t="s">
        <v>646</v>
      </c>
      <c r="B582" t="s">
        <v>1009</v>
      </c>
      <c r="C582" t="s">
        <v>1153</v>
      </c>
      <c r="D582" t="s">
        <v>202</v>
      </c>
      <c r="E582" t="s">
        <v>1160</v>
      </c>
      <c r="F582" t="s">
        <v>16</v>
      </c>
      <c r="G582" s="87">
        <v>44012</v>
      </c>
      <c r="H582" t="s">
        <v>1161</v>
      </c>
      <c r="J582" t="s">
        <v>1162</v>
      </c>
      <c r="K582">
        <v>1111</v>
      </c>
      <c r="L582" t="s">
        <v>1173</v>
      </c>
      <c r="M582" s="87">
        <v>43999</v>
      </c>
      <c r="N582" t="s">
        <v>1164</v>
      </c>
      <c r="O582" t="s">
        <v>1165</v>
      </c>
      <c r="P582" s="61">
        <v>1026234</v>
      </c>
      <c r="Q582" t="s">
        <v>1165</v>
      </c>
      <c r="R582" s="61">
        <v>1026234</v>
      </c>
      <c r="S582" s="61">
        <v>0</v>
      </c>
    </row>
    <row r="583" spans="1:19" x14ac:dyDescent="0.2">
      <c r="A583" t="s">
        <v>646</v>
      </c>
      <c r="B583" t="s">
        <v>1009</v>
      </c>
      <c r="C583" t="s">
        <v>1153</v>
      </c>
      <c r="D583" t="s">
        <v>202</v>
      </c>
      <c r="E583" t="s">
        <v>1160</v>
      </c>
      <c r="F583" t="s">
        <v>16</v>
      </c>
      <c r="G583" s="87">
        <v>44012</v>
      </c>
      <c r="H583" t="s">
        <v>1161</v>
      </c>
      <c r="J583" t="s">
        <v>1162</v>
      </c>
      <c r="K583">
        <v>1111</v>
      </c>
      <c r="L583" t="s">
        <v>1173</v>
      </c>
      <c r="M583" s="87">
        <v>43999</v>
      </c>
      <c r="N583" t="s">
        <v>1164</v>
      </c>
      <c r="O583" t="s">
        <v>1165</v>
      </c>
      <c r="P583" s="61">
        <v>66.75</v>
      </c>
      <c r="Q583" t="s">
        <v>1165</v>
      </c>
      <c r="R583" s="61">
        <v>66.75</v>
      </c>
      <c r="S583" s="61">
        <v>0</v>
      </c>
    </row>
    <row r="584" spans="1:19" x14ac:dyDescent="0.2">
      <c r="A584" t="s">
        <v>646</v>
      </c>
      <c r="B584" t="s">
        <v>1009</v>
      </c>
      <c r="C584" t="s">
        <v>1153</v>
      </c>
      <c r="D584" t="s">
        <v>202</v>
      </c>
      <c r="E584" t="s">
        <v>1160</v>
      </c>
      <c r="F584" t="s">
        <v>16</v>
      </c>
      <c r="G584" s="87">
        <v>44012</v>
      </c>
      <c r="H584" t="s">
        <v>1161</v>
      </c>
      <c r="J584" t="s">
        <v>1162</v>
      </c>
      <c r="K584">
        <v>1111</v>
      </c>
      <c r="L584" t="s">
        <v>1173</v>
      </c>
      <c r="M584" s="87">
        <v>43999</v>
      </c>
      <c r="N584" t="s">
        <v>1164</v>
      </c>
      <c r="O584" t="s">
        <v>1165</v>
      </c>
      <c r="P584" s="61">
        <v>66.75</v>
      </c>
      <c r="Q584" t="s">
        <v>1165</v>
      </c>
      <c r="R584" s="61">
        <v>66.75</v>
      </c>
      <c r="S584" s="61">
        <v>0</v>
      </c>
    </row>
    <row r="585" spans="1:19" x14ac:dyDescent="0.2">
      <c r="A585" t="s">
        <v>646</v>
      </c>
      <c r="B585" t="s">
        <v>1009</v>
      </c>
      <c r="C585" t="s">
        <v>1153</v>
      </c>
      <c r="D585" t="s">
        <v>202</v>
      </c>
      <c r="E585" t="s">
        <v>1160</v>
      </c>
      <c r="F585" t="s">
        <v>16</v>
      </c>
      <c r="G585" s="87">
        <v>44012</v>
      </c>
      <c r="H585" t="s">
        <v>1161</v>
      </c>
      <c r="J585" t="s">
        <v>1162</v>
      </c>
      <c r="K585">
        <v>1111</v>
      </c>
      <c r="L585" t="s">
        <v>1173</v>
      </c>
      <c r="M585" s="87">
        <v>43999</v>
      </c>
      <c r="N585" t="s">
        <v>1164</v>
      </c>
      <c r="O585" t="s">
        <v>1165</v>
      </c>
      <c r="P585" s="61">
        <v>66.75</v>
      </c>
      <c r="Q585" t="s">
        <v>1165</v>
      </c>
      <c r="R585" s="61">
        <v>66.75</v>
      </c>
      <c r="S585" s="61">
        <v>0</v>
      </c>
    </row>
    <row r="586" spans="1:19" x14ac:dyDescent="0.2">
      <c r="A586" t="s">
        <v>646</v>
      </c>
      <c r="B586" t="s">
        <v>1009</v>
      </c>
      <c r="C586" t="s">
        <v>1153</v>
      </c>
      <c r="D586" t="s">
        <v>202</v>
      </c>
      <c r="E586" t="s">
        <v>1160</v>
      </c>
      <c r="F586" t="s">
        <v>16</v>
      </c>
      <c r="G586" s="87">
        <v>44012</v>
      </c>
      <c r="H586" t="s">
        <v>1161</v>
      </c>
      <c r="J586" t="s">
        <v>1162</v>
      </c>
      <c r="K586">
        <v>1111</v>
      </c>
      <c r="L586" t="s">
        <v>1173</v>
      </c>
      <c r="M586" s="87">
        <v>43999</v>
      </c>
      <c r="N586" t="s">
        <v>1164</v>
      </c>
      <c r="O586" t="s">
        <v>1165</v>
      </c>
      <c r="P586" s="61">
        <v>66.75</v>
      </c>
      <c r="Q586" t="s">
        <v>1165</v>
      </c>
      <c r="R586" s="61">
        <v>66.75</v>
      </c>
      <c r="S586" s="61">
        <v>0</v>
      </c>
    </row>
    <row r="587" spans="1:19" x14ac:dyDescent="0.2">
      <c r="A587" t="s">
        <v>646</v>
      </c>
      <c r="B587" t="s">
        <v>1009</v>
      </c>
      <c r="C587" t="s">
        <v>1153</v>
      </c>
      <c r="D587" t="s">
        <v>202</v>
      </c>
      <c r="E587" t="s">
        <v>1160</v>
      </c>
      <c r="F587" t="s">
        <v>16</v>
      </c>
      <c r="G587" s="87">
        <v>44012</v>
      </c>
      <c r="H587" t="s">
        <v>1161</v>
      </c>
      <c r="J587" t="s">
        <v>1162</v>
      </c>
      <c r="K587">
        <v>1111</v>
      </c>
      <c r="L587" t="s">
        <v>1173</v>
      </c>
      <c r="M587" s="87">
        <v>43999</v>
      </c>
      <c r="N587" t="s">
        <v>1164</v>
      </c>
      <c r="O587" t="s">
        <v>1165</v>
      </c>
      <c r="P587" s="61">
        <v>0.15</v>
      </c>
      <c r="Q587" t="s">
        <v>1165</v>
      </c>
      <c r="R587" s="61">
        <v>0.15</v>
      </c>
      <c r="S587" s="61">
        <v>0</v>
      </c>
    </row>
    <row r="588" spans="1:19" x14ac:dyDescent="0.2">
      <c r="A588" t="s">
        <v>646</v>
      </c>
      <c r="B588" t="s">
        <v>1009</v>
      </c>
      <c r="C588" t="s">
        <v>1153</v>
      </c>
      <c r="D588" t="s">
        <v>202</v>
      </c>
      <c r="E588" t="s">
        <v>1160</v>
      </c>
      <c r="F588" t="s">
        <v>16</v>
      </c>
      <c r="G588" s="87">
        <v>44012</v>
      </c>
      <c r="H588" t="s">
        <v>1161</v>
      </c>
      <c r="J588" t="s">
        <v>1162</v>
      </c>
      <c r="K588">
        <v>1111</v>
      </c>
      <c r="L588" t="s">
        <v>1173</v>
      </c>
      <c r="M588" s="87">
        <v>43999</v>
      </c>
      <c r="N588" t="s">
        <v>1164</v>
      </c>
      <c r="O588" t="s">
        <v>1165</v>
      </c>
      <c r="P588" s="61">
        <v>0.15</v>
      </c>
      <c r="Q588" t="s">
        <v>1165</v>
      </c>
      <c r="R588" s="61">
        <v>0.15</v>
      </c>
      <c r="S588" s="61">
        <v>0</v>
      </c>
    </row>
    <row r="589" spans="1:19" x14ac:dyDescent="0.2">
      <c r="A589" t="s">
        <v>646</v>
      </c>
      <c r="B589" t="s">
        <v>1009</v>
      </c>
      <c r="C589" t="s">
        <v>1153</v>
      </c>
      <c r="D589" t="s">
        <v>202</v>
      </c>
      <c r="E589" t="s">
        <v>1160</v>
      </c>
      <c r="F589" t="s">
        <v>16</v>
      </c>
      <c r="G589" s="87">
        <v>44012</v>
      </c>
      <c r="H589" t="s">
        <v>1161</v>
      </c>
      <c r="J589" t="s">
        <v>1162</v>
      </c>
      <c r="K589">
        <v>1111</v>
      </c>
      <c r="L589" t="s">
        <v>1173</v>
      </c>
      <c r="M589" s="87">
        <v>43999</v>
      </c>
      <c r="N589" t="s">
        <v>1164</v>
      </c>
      <c r="O589" t="s">
        <v>1165</v>
      </c>
      <c r="P589" s="61">
        <v>0.15</v>
      </c>
      <c r="Q589" t="s">
        <v>1165</v>
      </c>
      <c r="R589" s="61">
        <v>0.15</v>
      </c>
      <c r="S589" s="61">
        <v>0</v>
      </c>
    </row>
    <row r="590" spans="1:19" x14ac:dyDescent="0.2">
      <c r="A590" t="s">
        <v>646</v>
      </c>
      <c r="B590" t="s">
        <v>1009</v>
      </c>
      <c r="C590" t="s">
        <v>1153</v>
      </c>
      <c r="D590" t="s">
        <v>202</v>
      </c>
      <c r="E590" t="s">
        <v>1160</v>
      </c>
      <c r="F590" t="s">
        <v>16</v>
      </c>
      <c r="G590" s="87">
        <v>44012</v>
      </c>
      <c r="H590" t="s">
        <v>1161</v>
      </c>
      <c r="I590" t="s">
        <v>1162</v>
      </c>
      <c r="J590" t="s">
        <v>1162</v>
      </c>
      <c r="K590">
        <v>1112</v>
      </c>
      <c r="L590" t="s">
        <v>1206</v>
      </c>
      <c r="M590" s="87">
        <v>44013</v>
      </c>
      <c r="N590" t="s">
        <v>1172</v>
      </c>
      <c r="O590" t="s">
        <v>1165</v>
      </c>
      <c r="P590" s="61">
        <v>313.39999999999998</v>
      </c>
      <c r="Q590" t="s">
        <v>1165</v>
      </c>
      <c r="R590" s="61">
        <v>313.39999999999998</v>
      </c>
      <c r="S590" s="61">
        <v>0</v>
      </c>
    </row>
    <row r="591" spans="1:19" x14ac:dyDescent="0.2">
      <c r="A591" t="s">
        <v>646</v>
      </c>
      <c r="B591" t="s">
        <v>1009</v>
      </c>
      <c r="C591" t="s">
        <v>1153</v>
      </c>
      <c r="D591" t="s">
        <v>202</v>
      </c>
      <c r="E591" t="s">
        <v>1160</v>
      </c>
      <c r="F591" t="s">
        <v>16</v>
      </c>
      <c r="G591" s="87">
        <v>44012</v>
      </c>
      <c r="H591" t="s">
        <v>1161</v>
      </c>
      <c r="I591" t="s">
        <v>1162</v>
      </c>
      <c r="J591" t="s">
        <v>1162</v>
      </c>
      <c r="K591">
        <v>1112</v>
      </c>
      <c r="L591" t="s">
        <v>1206</v>
      </c>
      <c r="M591" s="87">
        <v>44013</v>
      </c>
      <c r="N591" t="s">
        <v>1172</v>
      </c>
      <c r="O591" t="s">
        <v>1165</v>
      </c>
      <c r="P591" s="61">
        <v>112.66</v>
      </c>
      <c r="Q591" t="s">
        <v>1165</v>
      </c>
      <c r="R591" s="61">
        <v>112.66</v>
      </c>
      <c r="S591" s="61">
        <v>0</v>
      </c>
    </row>
    <row r="592" spans="1:19" x14ac:dyDescent="0.2">
      <c r="A592" t="s">
        <v>646</v>
      </c>
      <c r="B592" t="s">
        <v>1009</v>
      </c>
      <c r="C592" t="s">
        <v>1153</v>
      </c>
      <c r="D592" t="s">
        <v>202</v>
      </c>
      <c r="E592" t="s">
        <v>1160</v>
      </c>
      <c r="F592" t="s">
        <v>16</v>
      </c>
      <c r="G592" s="87">
        <v>44012</v>
      </c>
      <c r="H592" t="s">
        <v>1161</v>
      </c>
      <c r="I592" t="s">
        <v>1162</v>
      </c>
      <c r="J592" t="s">
        <v>1162</v>
      </c>
      <c r="K592">
        <v>1112</v>
      </c>
      <c r="L592" t="s">
        <v>1206</v>
      </c>
      <c r="M592" s="87">
        <v>44013</v>
      </c>
      <c r="N592" t="s">
        <v>1172</v>
      </c>
      <c r="O592" t="s">
        <v>1165</v>
      </c>
      <c r="P592" s="61">
        <v>50.13</v>
      </c>
      <c r="Q592" t="s">
        <v>1165</v>
      </c>
      <c r="R592" s="61">
        <v>50.13</v>
      </c>
      <c r="S592" s="61">
        <v>0</v>
      </c>
    </row>
    <row r="593" spans="1:19" x14ac:dyDescent="0.2">
      <c r="A593" t="s">
        <v>646</v>
      </c>
      <c r="B593" t="s">
        <v>1009</v>
      </c>
      <c r="C593" t="s">
        <v>1153</v>
      </c>
      <c r="D593" t="s">
        <v>202</v>
      </c>
      <c r="E593" t="s">
        <v>1160</v>
      </c>
      <c r="F593" t="s">
        <v>16</v>
      </c>
      <c r="G593" s="87">
        <v>44012</v>
      </c>
      <c r="H593" t="s">
        <v>1161</v>
      </c>
      <c r="I593" t="s">
        <v>1162</v>
      </c>
      <c r="J593" t="s">
        <v>1162</v>
      </c>
      <c r="K593">
        <v>1112</v>
      </c>
      <c r="L593" t="s">
        <v>1206</v>
      </c>
      <c r="M593" s="87">
        <v>44013</v>
      </c>
      <c r="N593" t="s">
        <v>1172</v>
      </c>
      <c r="O593" t="s">
        <v>1165</v>
      </c>
      <c r="P593" s="61">
        <v>236.27</v>
      </c>
      <c r="Q593" t="s">
        <v>1165</v>
      </c>
      <c r="R593" s="61">
        <v>236.27</v>
      </c>
      <c r="S593" s="61">
        <v>0</v>
      </c>
    </row>
    <row r="594" spans="1:19" x14ac:dyDescent="0.2">
      <c r="A594" t="s">
        <v>646</v>
      </c>
      <c r="B594" t="s">
        <v>1009</v>
      </c>
      <c r="C594" t="s">
        <v>1153</v>
      </c>
      <c r="D594" t="s">
        <v>202</v>
      </c>
      <c r="E594" t="s">
        <v>1160</v>
      </c>
      <c r="F594" t="s">
        <v>16</v>
      </c>
      <c r="G594" s="87">
        <v>44012</v>
      </c>
      <c r="H594" t="s">
        <v>1161</v>
      </c>
      <c r="I594" t="s">
        <v>1162</v>
      </c>
      <c r="J594" t="s">
        <v>1162</v>
      </c>
      <c r="K594">
        <v>1112</v>
      </c>
      <c r="L594" t="s">
        <v>1206</v>
      </c>
      <c r="M594" s="87">
        <v>44013</v>
      </c>
      <c r="N594" t="s">
        <v>1172</v>
      </c>
      <c r="O594" t="s">
        <v>1165</v>
      </c>
      <c r="P594" s="61">
        <v>2090.0700000000002</v>
      </c>
      <c r="Q594" t="s">
        <v>1165</v>
      </c>
      <c r="R594" s="61">
        <v>2090.0700000000002</v>
      </c>
      <c r="S594" s="61">
        <v>0</v>
      </c>
    </row>
    <row r="595" spans="1:19" x14ac:dyDescent="0.2">
      <c r="A595" t="s">
        <v>646</v>
      </c>
      <c r="B595" t="s">
        <v>1009</v>
      </c>
      <c r="C595" t="s">
        <v>1153</v>
      </c>
      <c r="D595" t="s">
        <v>202</v>
      </c>
      <c r="E595" t="s">
        <v>1160</v>
      </c>
      <c r="F595" t="s">
        <v>16</v>
      </c>
      <c r="G595" s="87">
        <v>44012</v>
      </c>
      <c r="H595" t="s">
        <v>1161</v>
      </c>
      <c r="I595" t="s">
        <v>1162</v>
      </c>
      <c r="J595" t="s">
        <v>1162</v>
      </c>
      <c r="K595">
        <v>1112</v>
      </c>
      <c r="L595" t="s">
        <v>1206</v>
      </c>
      <c r="M595" s="87">
        <v>44013</v>
      </c>
      <c r="N595" t="s">
        <v>1172</v>
      </c>
      <c r="O595" t="s">
        <v>1165</v>
      </c>
      <c r="P595" s="61">
        <v>2688.55</v>
      </c>
      <c r="Q595" t="s">
        <v>1165</v>
      </c>
      <c r="R595" s="61">
        <v>2688.55</v>
      </c>
      <c r="S595" s="61">
        <v>0</v>
      </c>
    </row>
    <row r="596" spans="1:19" x14ac:dyDescent="0.2">
      <c r="A596" t="s">
        <v>646</v>
      </c>
      <c r="B596" t="s">
        <v>1009</v>
      </c>
      <c r="C596" t="s">
        <v>1153</v>
      </c>
      <c r="D596" t="s">
        <v>202</v>
      </c>
      <c r="E596" t="s">
        <v>1160</v>
      </c>
      <c r="F596" t="s">
        <v>16</v>
      </c>
      <c r="G596" s="87">
        <v>44012</v>
      </c>
      <c r="H596" t="s">
        <v>1161</v>
      </c>
      <c r="I596" t="s">
        <v>1162</v>
      </c>
      <c r="J596" t="s">
        <v>1162</v>
      </c>
      <c r="K596">
        <v>1112</v>
      </c>
      <c r="L596" t="s">
        <v>1193</v>
      </c>
      <c r="M596" s="87">
        <v>44013</v>
      </c>
      <c r="N596" t="s">
        <v>1172</v>
      </c>
      <c r="O596" t="s">
        <v>1165</v>
      </c>
      <c r="P596" s="61">
        <v>23564.5</v>
      </c>
      <c r="Q596" t="s">
        <v>1165</v>
      </c>
      <c r="R596" s="61">
        <v>23564.5</v>
      </c>
      <c r="S596" s="61">
        <v>0</v>
      </c>
    </row>
    <row r="597" spans="1:19" x14ac:dyDescent="0.2">
      <c r="A597" t="s">
        <v>646</v>
      </c>
      <c r="B597" t="s">
        <v>1009</v>
      </c>
      <c r="C597" t="s">
        <v>1153</v>
      </c>
      <c r="D597" t="s">
        <v>202</v>
      </c>
      <c r="E597" t="s">
        <v>1160</v>
      </c>
      <c r="F597" t="s">
        <v>16</v>
      </c>
      <c r="G597" s="87">
        <v>44012</v>
      </c>
      <c r="H597" t="s">
        <v>1161</v>
      </c>
      <c r="I597" t="s">
        <v>1162</v>
      </c>
      <c r="J597" t="s">
        <v>1162</v>
      </c>
      <c r="K597">
        <v>1112</v>
      </c>
      <c r="L597" t="s">
        <v>1193</v>
      </c>
      <c r="M597" s="87">
        <v>44013</v>
      </c>
      <c r="N597" t="s">
        <v>1172</v>
      </c>
      <c r="O597" t="s">
        <v>1165</v>
      </c>
      <c r="P597" s="61">
        <v>5792.5</v>
      </c>
      <c r="Q597" t="s">
        <v>1165</v>
      </c>
      <c r="R597" s="61">
        <v>5792.5</v>
      </c>
      <c r="S597" s="61">
        <v>0</v>
      </c>
    </row>
    <row r="598" spans="1:19" x14ac:dyDescent="0.2">
      <c r="A598" t="s">
        <v>646</v>
      </c>
      <c r="B598" t="s">
        <v>1009</v>
      </c>
      <c r="C598" t="s">
        <v>1153</v>
      </c>
      <c r="D598" t="s">
        <v>202</v>
      </c>
      <c r="E598" t="s">
        <v>1160</v>
      </c>
      <c r="F598" t="s">
        <v>16</v>
      </c>
      <c r="G598" s="87">
        <v>44012</v>
      </c>
      <c r="H598" t="s">
        <v>1161</v>
      </c>
      <c r="I598" t="s">
        <v>1162</v>
      </c>
      <c r="J598" t="s">
        <v>1162</v>
      </c>
      <c r="K598">
        <v>1112</v>
      </c>
      <c r="L598" t="s">
        <v>1206</v>
      </c>
      <c r="M598" s="87">
        <v>44013</v>
      </c>
      <c r="N598" t="s">
        <v>1172</v>
      </c>
      <c r="O598" t="s">
        <v>1165</v>
      </c>
      <c r="P598" s="61">
        <v>14230.06</v>
      </c>
      <c r="Q598" t="s">
        <v>1165</v>
      </c>
      <c r="R598" s="61">
        <v>14230.06</v>
      </c>
      <c r="S598" s="61">
        <v>0</v>
      </c>
    </row>
    <row r="599" spans="1:19" x14ac:dyDescent="0.2">
      <c r="A599" t="s">
        <v>646</v>
      </c>
      <c r="B599" t="s">
        <v>1009</v>
      </c>
      <c r="C599" t="s">
        <v>1153</v>
      </c>
      <c r="D599" t="s">
        <v>202</v>
      </c>
      <c r="E599" t="s">
        <v>1160</v>
      </c>
      <c r="F599" t="s">
        <v>16</v>
      </c>
      <c r="G599" s="87">
        <v>44012</v>
      </c>
      <c r="H599" t="s">
        <v>1161</v>
      </c>
      <c r="I599" t="s">
        <v>1162</v>
      </c>
      <c r="J599" t="s">
        <v>1162</v>
      </c>
      <c r="K599">
        <v>1116</v>
      </c>
      <c r="L599" t="s">
        <v>1163</v>
      </c>
      <c r="M599" s="87">
        <v>44071</v>
      </c>
      <c r="N599" t="s">
        <v>1164</v>
      </c>
      <c r="O599" t="s">
        <v>1165</v>
      </c>
      <c r="P599" s="61">
        <v>-53248.41</v>
      </c>
      <c r="Q599" t="s">
        <v>1165</v>
      </c>
      <c r="R599" s="61">
        <v>0</v>
      </c>
      <c r="S599" s="61">
        <v>-53248.41</v>
      </c>
    </row>
    <row r="600" spans="1:19" x14ac:dyDescent="0.2">
      <c r="A600" t="s">
        <v>646</v>
      </c>
      <c r="B600" t="s">
        <v>1009</v>
      </c>
      <c r="C600" t="s">
        <v>1153</v>
      </c>
      <c r="D600" t="s">
        <v>202</v>
      </c>
      <c r="E600" t="s">
        <v>1160</v>
      </c>
      <c r="F600" t="s">
        <v>16</v>
      </c>
      <c r="G600" s="87">
        <v>44012</v>
      </c>
      <c r="H600" t="s">
        <v>1161</v>
      </c>
      <c r="I600" t="s">
        <v>1162</v>
      </c>
      <c r="J600" t="s">
        <v>1162</v>
      </c>
      <c r="K600">
        <v>1116</v>
      </c>
      <c r="L600" t="s">
        <v>1163</v>
      </c>
      <c r="M600" s="87">
        <v>44071</v>
      </c>
      <c r="N600" t="s">
        <v>1164</v>
      </c>
      <c r="O600" t="s">
        <v>1165</v>
      </c>
      <c r="P600" s="61">
        <v>-547091.84</v>
      </c>
      <c r="Q600" t="s">
        <v>1165</v>
      </c>
      <c r="R600" s="61">
        <v>0</v>
      </c>
      <c r="S600" s="61">
        <v>-547091.84</v>
      </c>
    </row>
    <row r="601" spans="1:19" x14ac:dyDescent="0.2">
      <c r="A601" t="s">
        <v>646</v>
      </c>
      <c r="B601" t="s">
        <v>1009</v>
      </c>
      <c r="C601" t="s">
        <v>1153</v>
      </c>
      <c r="D601" t="s">
        <v>202</v>
      </c>
      <c r="E601" t="s">
        <v>1160</v>
      </c>
      <c r="F601" t="s">
        <v>16</v>
      </c>
      <c r="G601" s="87">
        <v>44012</v>
      </c>
      <c r="H601" t="s">
        <v>1161</v>
      </c>
      <c r="I601" t="s">
        <v>1162</v>
      </c>
      <c r="J601" t="s">
        <v>1162</v>
      </c>
      <c r="K601">
        <v>1116</v>
      </c>
      <c r="L601" t="s">
        <v>1163</v>
      </c>
      <c r="M601" s="87">
        <v>44071</v>
      </c>
      <c r="N601" t="s">
        <v>1164</v>
      </c>
      <c r="O601" t="s">
        <v>1165</v>
      </c>
      <c r="P601" s="61">
        <v>-337785.99</v>
      </c>
      <c r="Q601" t="s">
        <v>1165</v>
      </c>
      <c r="R601" s="61">
        <v>0</v>
      </c>
      <c r="S601" s="61">
        <v>-337785.99</v>
      </c>
    </row>
    <row r="602" spans="1:19" x14ac:dyDescent="0.2">
      <c r="A602" t="s">
        <v>646</v>
      </c>
      <c r="B602" t="s">
        <v>1009</v>
      </c>
      <c r="C602" t="s">
        <v>1153</v>
      </c>
      <c r="D602" t="s">
        <v>202</v>
      </c>
      <c r="E602" t="s">
        <v>1160</v>
      </c>
      <c r="F602" t="s">
        <v>16</v>
      </c>
      <c r="G602" s="87">
        <v>44012</v>
      </c>
      <c r="H602" t="s">
        <v>1161</v>
      </c>
      <c r="I602" t="s">
        <v>1162</v>
      </c>
      <c r="J602" t="s">
        <v>1162</v>
      </c>
      <c r="K602">
        <v>1116</v>
      </c>
      <c r="L602" t="s">
        <v>1163</v>
      </c>
      <c r="M602" s="87">
        <v>44071</v>
      </c>
      <c r="N602" t="s">
        <v>1164</v>
      </c>
      <c r="O602" t="s">
        <v>1165</v>
      </c>
      <c r="P602" s="61">
        <v>-412169.74</v>
      </c>
      <c r="Q602" t="s">
        <v>1165</v>
      </c>
      <c r="R602" s="61">
        <v>0</v>
      </c>
      <c r="S602" s="61">
        <v>-412169.74</v>
      </c>
    </row>
    <row r="603" spans="1:19" x14ac:dyDescent="0.2">
      <c r="A603" t="s">
        <v>646</v>
      </c>
      <c r="B603" t="s">
        <v>1009</v>
      </c>
      <c r="C603" t="s">
        <v>1153</v>
      </c>
      <c r="D603" t="s">
        <v>202</v>
      </c>
      <c r="E603" t="s">
        <v>1160</v>
      </c>
      <c r="F603" t="s">
        <v>16</v>
      </c>
      <c r="G603" s="87">
        <v>44012</v>
      </c>
      <c r="H603" t="s">
        <v>1161</v>
      </c>
      <c r="I603" t="s">
        <v>1162</v>
      </c>
      <c r="J603" t="s">
        <v>1162</v>
      </c>
      <c r="K603">
        <v>1112</v>
      </c>
      <c r="L603" t="s">
        <v>1193</v>
      </c>
      <c r="M603" s="87">
        <v>44013</v>
      </c>
      <c r="N603" t="s">
        <v>1172</v>
      </c>
      <c r="O603" t="s">
        <v>1165</v>
      </c>
      <c r="P603" s="61">
        <v>66219.75</v>
      </c>
      <c r="Q603" t="s">
        <v>1165</v>
      </c>
      <c r="R603" s="61">
        <v>66219.75</v>
      </c>
      <c r="S603" s="61">
        <v>0</v>
      </c>
    </row>
    <row r="604" spans="1:19" x14ac:dyDescent="0.2">
      <c r="A604" t="s">
        <v>646</v>
      </c>
      <c r="B604" t="s">
        <v>1009</v>
      </c>
      <c r="C604" t="s">
        <v>1153</v>
      </c>
      <c r="D604" t="s">
        <v>202</v>
      </c>
      <c r="E604" t="s">
        <v>1160</v>
      </c>
      <c r="F604" t="s">
        <v>16</v>
      </c>
      <c r="G604" s="87">
        <v>44012</v>
      </c>
      <c r="H604" t="s">
        <v>1161</v>
      </c>
      <c r="I604" t="s">
        <v>1162</v>
      </c>
      <c r="J604" t="s">
        <v>1162</v>
      </c>
      <c r="K604">
        <v>1112</v>
      </c>
      <c r="L604" t="s">
        <v>1193</v>
      </c>
      <c r="M604" s="87">
        <v>44013</v>
      </c>
      <c r="N604" t="s">
        <v>1172</v>
      </c>
      <c r="O604" t="s">
        <v>1165</v>
      </c>
      <c r="P604" s="61">
        <v>93294</v>
      </c>
      <c r="Q604" t="s">
        <v>1165</v>
      </c>
      <c r="R604" s="61">
        <v>93294</v>
      </c>
      <c r="S604" s="61">
        <v>0</v>
      </c>
    </row>
    <row r="605" spans="1:19" x14ac:dyDescent="0.2">
      <c r="G605" s="87"/>
      <c r="M605" s="87"/>
    </row>
    <row r="606" spans="1:19" x14ac:dyDescent="0.2">
      <c r="G606" s="87"/>
      <c r="M606" s="87"/>
    </row>
    <row r="607" spans="1:19" x14ac:dyDescent="0.2">
      <c r="G607" s="87"/>
      <c r="M607" s="87"/>
    </row>
    <row r="608" spans="1:19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1012</v>
      </c>
    </row>
    <row r="4" spans="1:2" x14ac:dyDescent="0.2">
      <c r="A4" t="s">
        <v>117</v>
      </c>
      <c r="B4" t="s">
        <v>1013</v>
      </c>
    </row>
    <row r="5" spans="1:2" x14ac:dyDescent="0.2">
      <c r="A5" t="s">
        <v>118</v>
      </c>
      <c r="B5" t="s">
        <v>1014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1015</v>
      </c>
    </row>
    <row r="8" spans="1:2" x14ac:dyDescent="0.2">
      <c r="A8" t="s">
        <v>121</v>
      </c>
      <c r="B8" t="s">
        <v>538</v>
      </c>
    </row>
    <row r="9" spans="1:2" x14ac:dyDescent="0.2">
      <c r="A9" t="s">
        <v>122</v>
      </c>
      <c r="B9" t="s">
        <v>455</v>
      </c>
    </row>
    <row r="10" spans="1:2" x14ac:dyDescent="0.2">
      <c r="A10" t="s">
        <v>123</v>
      </c>
      <c r="B10" t="s">
        <v>1016</v>
      </c>
    </row>
    <row r="11" spans="1:2" x14ac:dyDescent="0.2">
      <c r="A11" t="s">
        <v>124</v>
      </c>
      <c r="B11" t="s">
        <v>456</v>
      </c>
    </row>
    <row r="12" spans="1:2" x14ac:dyDescent="0.2">
      <c r="A12" t="s">
        <v>125</v>
      </c>
      <c r="B12" t="s">
        <v>457</v>
      </c>
    </row>
    <row r="13" spans="1:2" x14ac:dyDescent="0.2">
      <c r="A13" t="s">
        <v>126</v>
      </c>
      <c r="B13" t="s">
        <v>458</v>
      </c>
    </row>
    <row r="14" spans="1:2" x14ac:dyDescent="0.2">
      <c r="A14" t="s">
        <v>14</v>
      </c>
      <c r="B14" t="s">
        <v>459</v>
      </c>
    </row>
    <row r="15" spans="1:2" x14ac:dyDescent="0.2">
      <c r="A15" t="s">
        <v>15</v>
      </c>
      <c r="B15" t="s">
        <v>1017</v>
      </c>
    </row>
    <row r="16" spans="1:2" x14ac:dyDescent="0.2">
      <c r="A16" t="s">
        <v>16</v>
      </c>
      <c r="B16" t="s">
        <v>460</v>
      </c>
    </row>
    <row r="17" spans="1:2" x14ac:dyDescent="0.2">
      <c r="A17" t="s">
        <v>354</v>
      </c>
      <c r="B17" t="s">
        <v>1018</v>
      </c>
    </row>
    <row r="18" spans="1:2" x14ac:dyDescent="0.2">
      <c r="A18" t="s">
        <v>278</v>
      </c>
      <c r="B18" t="s">
        <v>1019</v>
      </c>
    </row>
    <row r="19" spans="1:2" x14ac:dyDescent="0.2">
      <c r="A19" t="s">
        <v>355</v>
      </c>
      <c r="B19" t="s">
        <v>477</v>
      </c>
    </row>
    <row r="20" spans="1:2" x14ac:dyDescent="0.2">
      <c r="A20" t="s">
        <v>356</v>
      </c>
      <c r="B20" t="s">
        <v>478</v>
      </c>
    </row>
    <row r="21" spans="1:2" x14ac:dyDescent="0.2">
      <c r="A21" t="s">
        <v>357</v>
      </c>
      <c r="B21" t="s">
        <v>1020</v>
      </c>
    </row>
    <row r="22" spans="1:2" x14ac:dyDescent="0.2">
      <c r="A22" t="s">
        <v>358</v>
      </c>
      <c r="B22" t="s">
        <v>516</v>
      </c>
    </row>
    <row r="23" spans="1:2" x14ac:dyDescent="0.2">
      <c r="A23" t="s">
        <v>359</v>
      </c>
      <c r="B23" t="s">
        <v>517</v>
      </c>
    </row>
    <row r="24" spans="1:2" x14ac:dyDescent="0.2">
      <c r="A24" t="s">
        <v>360</v>
      </c>
      <c r="B24" t="s">
        <v>518</v>
      </c>
    </row>
    <row r="25" spans="1:2" x14ac:dyDescent="0.2">
      <c r="A25" t="s">
        <v>361</v>
      </c>
      <c r="B25" t="s">
        <v>519</v>
      </c>
    </row>
    <row r="26" spans="1:2" x14ac:dyDescent="0.2">
      <c r="A26" t="s">
        <v>362</v>
      </c>
      <c r="B26" t="s">
        <v>517</v>
      </c>
    </row>
    <row r="27" spans="1:2" x14ac:dyDescent="0.2">
      <c r="A27" t="s">
        <v>363</v>
      </c>
      <c r="B27" t="s">
        <v>520</v>
      </c>
    </row>
    <row r="28" spans="1:2" x14ac:dyDescent="0.2">
      <c r="A28" t="s">
        <v>364</v>
      </c>
      <c r="B28" t="s">
        <v>521</v>
      </c>
    </row>
    <row r="29" spans="1:2" x14ac:dyDescent="0.2">
      <c r="A29" t="s">
        <v>365</v>
      </c>
      <c r="B29" t="s">
        <v>517</v>
      </c>
    </row>
    <row r="30" spans="1:2" x14ac:dyDescent="0.2">
      <c r="A30" t="s">
        <v>366</v>
      </c>
      <c r="B30" t="s">
        <v>520</v>
      </c>
    </row>
    <row r="31" spans="1:2" x14ac:dyDescent="0.2">
      <c r="A31" t="s">
        <v>367</v>
      </c>
      <c r="B31" t="s">
        <v>519</v>
      </c>
    </row>
    <row r="32" spans="1:2" x14ac:dyDescent="0.2">
      <c r="A32" t="s">
        <v>368</v>
      </c>
      <c r="B32" t="s">
        <v>517</v>
      </c>
    </row>
    <row r="33" spans="1:2" x14ac:dyDescent="0.2">
      <c r="A33" t="s">
        <v>369</v>
      </c>
      <c r="B33" t="s">
        <v>1021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3"/>
      <c r="B1" s="304"/>
      <c r="C1" s="303"/>
      <c r="D1" s="304"/>
      <c r="E1" s="304"/>
      <c r="F1" s="304"/>
      <c r="G1" s="304"/>
      <c r="H1" s="305"/>
    </row>
    <row r="2" spans="1:8" x14ac:dyDescent="0.2">
      <c r="A2" s="306" t="s">
        <v>240</v>
      </c>
      <c r="B2" s="306" t="s">
        <v>241</v>
      </c>
      <c r="C2" s="307"/>
      <c r="D2" s="88"/>
      <c r="E2" s="88"/>
      <c r="F2" s="88"/>
      <c r="G2" s="88"/>
      <c r="H2" s="308"/>
    </row>
    <row r="3" spans="1:8" x14ac:dyDescent="0.2">
      <c r="A3" s="303" t="s">
        <v>115</v>
      </c>
      <c r="B3" s="303" t="s">
        <v>230</v>
      </c>
      <c r="C3" s="303"/>
      <c r="D3" s="304"/>
      <c r="E3" s="304"/>
      <c r="F3" s="304"/>
      <c r="G3" s="304"/>
      <c r="H3" s="305"/>
    </row>
    <row r="4" spans="1:8" x14ac:dyDescent="0.2">
      <c r="A4" s="303" t="s">
        <v>116</v>
      </c>
      <c r="B4" s="303" t="s">
        <v>1012</v>
      </c>
      <c r="C4" s="307"/>
      <c r="D4" s="88"/>
      <c r="E4" s="88"/>
      <c r="F4" s="88"/>
      <c r="G4" s="88"/>
      <c r="H4" s="308"/>
    </row>
    <row r="5" spans="1:8" x14ac:dyDescent="0.2">
      <c r="A5" s="303" t="s">
        <v>117</v>
      </c>
      <c r="B5" s="303" t="s">
        <v>1013</v>
      </c>
      <c r="C5" s="307"/>
      <c r="D5" s="88"/>
      <c r="E5" s="88"/>
      <c r="F5" s="88"/>
      <c r="G5" s="88"/>
      <c r="H5" s="308"/>
    </row>
    <row r="6" spans="1:8" x14ac:dyDescent="0.2">
      <c r="A6" s="303" t="s">
        <v>118</v>
      </c>
      <c r="B6" s="303" t="s">
        <v>1014</v>
      </c>
      <c r="C6" s="307"/>
      <c r="D6" s="88"/>
      <c r="E6" s="88"/>
      <c r="F6" s="88"/>
      <c r="G6" s="88"/>
      <c r="H6" s="308"/>
    </row>
    <row r="7" spans="1:8" x14ac:dyDescent="0.2">
      <c r="A7" s="303" t="s">
        <v>119</v>
      </c>
      <c r="B7" s="303" t="s">
        <v>268</v>
      </c>
      <c r="C7" s="307"/>
      <c r="D7" s="88"/>
      <c r="E7" s="88"/>
      <c r="F7" s="88"/>
      <c r="G7" s="88"/>
      <c r="H7" s="308"/>
    </row>
    <row r="8" spans="1:8" x14ac:dyDescent="0.2">
      <c r="A8" s="303" t="s">
        <v>120</v>
      </c>
      <c r="B8" s="303" t="s">
        <v>1015</v>
      </c>
      <c r="C8" s="307"/>
      <c r="D8" s="88"/>
      <c r="E8" s="88"/>
      <c r="F8" s="88"/>
      <c r="G8" s="88"/>
      <c r="H8" s="308"/>
    </row>
    <row r="9" spans="1:8" x14ac:dyDescent="0.2">
      <c r="A9" s="303" t="s">
        <v>121</v>
      </c>
      <c r="B9" s="303" t="s">
        <v>538</v>
      </c>
      <c r="C9" s="307"/>
      <c r="D9" s="88"/>
      <c r="E9" s="88"/>
      <c r="F9" s="88"/>
      <c r="G9" s="88"/>
      <c r="H9" s="308"/>
    </row>
    <row r="10" spans="1:8" x14ac:dyDescent="0.2">
      <c r="A10" s="303" t="s">
        <v>122</v>
      </c>
      <c r="B10" s="303" t="s">
        <v>455</v>
      </c>
      <c r="C10" s="307"/>
      <c r="D10" s="88"/>
      <c r="E10" s="88"/>
      <c r="F10" s="88"/>
      <c r="G10" s="88"/>
      <c r="H10" s="308"/>
    </row>
    <row r="11" spans="1:8" x14ac:dyDescent="0.2">
      <c r="A11" s="303" t="s">
        <v>123</v>
      </c>
      <c r="B11" s="303" t="s">
        <v>1016</v>
      </c>
      <c r="C11" s="307"/>
      <c r="D11" s="88"/>
      <c r="E11" s="88"/>
      <c r="F11" s="88"/>
      <c r="G11" s="88"/>
      <c r="H11" s="308"/>
    </row>
    <row r="12" spans="1:8" x14ac:dyDescent="0.2">
      <c r="A12" s="303" t="s">
        <v>124</v>
      </c>
      <c r="B12" s="303" t="s">
        <v>456</v>
      </c>
      <c r="C12" s="307"/>
      <c r="D12" s="88"/>
      <c r="E12" s="88"/>
      <c r="F12" s="88"/>
      <c r="G12" s="88"/>
      <c r="H12" s="308"/>
    </row>
    <row r="13" spans="1:8" x14ac:dyDescent="0.2">
      <c r="A13" s="303" t="s">
        <v>125</v>
      </c>
      <c r="B13" s="303" t="s">
        <v>457</v>
      </c>
      <c r="C13" s="307"/>
      <c r="D13" s="88"/>
      <c r="E13" s="88"/>
      <c r="F13" s="88"/>
      <c r="G13" s="88"/>
      <c r="H13" s="308"/>
    </row>
    <row r="14" spans="1:8" x14ac:dyDescent="0.2">
      <c r="A14" s="303" t="s">
        <v>126</v>
      </c>
      <c r="B14" s="303" t="s">
        <v>458</v>
      </c>
      <c r="C14" s="307"/>
      <c r="D14" s="88"/>
      <c r="E14" s="88"/>
      <c r="F14" s="88"/>
      <c r="G14" s="88"/>
      <c r="H14" s="308"/>
    </row>
    <row r="15" spans="1:8" x14ac:dyDescent="0.2">
      <c r="A15" s="303" t="s">
        <v>14</v>
      </c>
      <c r="B15" s="303" t="s">
        <v>459</v>
      </c>
      <c r="C15" s="307"/>
      <c r="D15" s="88"/>
      <c r="E15" s="88"/>
      <c r="F15" s="88"/>
      <c r="G15" s="88"/>
      <c r="H15" s="308"/>
    </row>
    <row r="16" spans="1:8" x14ac:dyDescent="0.2">
      <c r="A16" s="303" t="s">
        <v>15</v>
      </c>
      <c r="B16" s="303" t="s">
        <v>1017</v>
      </c>
      <c r="C16" s="307"/>
      <c r="D16" s="88"/>
      <c r="E16" s="88"/>
      <c r="F16" s="88"/>
      <c r="G16" s="88"/>
      <c r="H16" s="308"/>
    </row>
    <row r="17" spans="1:8" x14ac:dyDescent="0.2">
      <c r="A17" s="303" t="s">
        <v>16</v>
      </c>
      <c r="B17" s="303" t="s">
        <v>460</v>
      </c>
      <c r="C17" s="307"/>
      <c r="D17" s="88"/>
      <c r="E17" s="88"/>
      <c r="F17" s="88"/>
      <c r="G17" s="88"/>
      <c r="H17" s="308"/>
    </row>
    <row r="18" spans="1:8" x14ac:dyDescent="0.2">
      <c r="A18" s="303" t="s">
        <v>354</v>
      </c>
      <c r="B18" s="303" t="s">
        <v>1018</v>
      </c>
      <c r="C18" s="307"/>
      <c r="D18" s="88"/>
      <c r="E18" s="88"/>
      <c r="F18" s="88"/>
      <c r="G18" s="88"/>
      <c r="H18" s="308"/>
    </row>
    <row r="19" spans="1:8" x14ac:dyDescent="0.2">
      <c r="A19" s="303" t="s">
        <v>278</v>
      </c>
      <c r="B19" s="303" t="s">
        <v>1019</v>
      </c>
      <c r="C19" s="307"/>
      <c r="D19" s="88"/>
      <c r="E19" s="88"/>
      <c r="F19" s="88"/>
      <c r="G19" s="88"/>
      <c r="H19" s="308"/>
    </row>
    <row r="20" spans="1:8" x14ac:dyDescent="0.2">
      <c r="A20" s="303" t="s">
        <v>355</v>
      </c>
      <c r="B20" s="303" t="s">
        <v>477</v>
      </c>
      <c r="C20" s="307"/>
      <c r="D20" s="88"/>
      <c r="E20" s="88"/>
      <c r="F20" s="88"/>
      <c r="G20" s="88"/>
      <c r="H20" s="308"/>
    </row>
    <row r="21" spans="1:8" x14ac:dyDescent="0.2">
      <c r="A21" s="303" t="s">
        <v>356</v>
      </c>
      <c r="B21" s="303" t="s">
        <v>478</v>
      </c>
      <c r="C21" s="307"/>
      <c r="D21" s="88"/>
      <c r="E21" s="88"/>
      <c r="F21" s="88"/>
      <c r="G21" s="88"/>
      <c r="H21" s="308"/>
    </row>
    <row r="22" spans="1:8" x14ac:dyDescent="0.2">
      <c r="A22" s="303" t="s">
        <v>357</v>
      </c>
      <c r="B22" s="303" t="s">
        <v>1020</v>
      </c>
      <c r="C22" s="307"/>
      <c r="D22" s="88"/>
      <c r="E22" s="88"/>
      <c r="F22" s="88"/>
      <c r="G22" s="88"/>
      <c r="H22" s="308"/>
    </row>
    <row r="23" spans="1:8" x14ac:dyDescent="0.2">
      <c r="A23" s="303" t="s">
        <v>358</v>
      </c>
      <c r="B23" s="303" t="s">
        <v>516</v>
      </c>
      <c r="C23" s="307"/>
      <c r="D23" s="88"/>
      <c r="E23" s="88"/>
      <c r="F23" s="88"/>
      <c r="G23" s="88"/>
      <c r="H23" s="308"/>
    </row>
    <row r="24" spans="1:8" x14ac:dyDescent="0.2">
      <c r="A24" s="303" t="s">
        <v>359</v>
      </c>
      <c r="B24" s="303" t="s">
        <v>517</v>
      </c>
      <c r="C24" s="307"/>
      <c r="D24" s="88"/>
      <c r="E24" s="88"/>
      <c r="F24" s="88"/>
      <c r="G24" s="88"/>
      <c r="H24" s="308"/>
    </row>
    <row r="25" spans="1:8" x14ac:dyDescent="0.2">
      <c r="A25" s="303" t="s">
        <v>360</v>
      </c>
      <c r="B25" s="303" t="s">
        <v>518</v>
      </c>
      <c r="C25" s="307"/>
      <c r="D25" s="88"/>
      <c r="E25" s="88"/>
      <c r="F25" s="88"/>
      <c r="G25" s="88"/>
      <c r="H25" s="308"/>
    </row>
    <row r="26" spans="1:8" x14ac:dyDescent="0.2">
      <c r="A26" s="303" t="s">
        <v>361</v>
      </c>
      <c r="B26" s="303" t="s">
        <v>519</v>
      </c>
      <c r="C26" s="307"/>
      <c r="D26" s="88"/>
      <c r="E26" s="88"/>
      <c r="F26" s="88"/>
      <c r="G26" s="88"/>
      <c r="H26" s="308"/>
    </row>
    <row r="27" spans="1:8" x14ac:dyDescent="0.2">
      <c r="A27" s="303" t="s">
        <v>362</v>
      </c>
      <c r="B27" s="303" t="s">
        <v>517</v>
      </c>
      <c r="C27" s="307"/>
      <c r="D27" s="88"/>
      <c r="E27" s="88"/>
      <c r="F27" s="88"/>
      <c r="G27" s="88"/>
      <c r="H27" s="308"/>
    </row>
    <row r="28" spans="1:8" x14ac:dyDescent="0.2">
      <c r="A28" s="303" t="s">
        <v>363</v>
      </c>
      <c r="B28" s="303" t="s">
        <v>520</v>
      </c>
      <c r="C28" s="307"/>
      <c r="D28" s="88"/>
      <c r="E28" s="88"/>
      <c r="F28" s="88"/>
      <c r="G28" s="88"/>
      <c r="H28" s="308"/>
    </row>
    <row r="29" spans="1:8" x14ac:dyDescent="0.2">
      <c r="A29" s="303" t="s">
        <v>364</v>
      </c>
      <c r="B29" s="303" t="s">
        <v>521</v>
      </c>
      <c r="C29" s="307"/>
      <c r="D29" s="88"/>
      <c r="E29" s="88"/>
      <c r="F29" s="88"/>
      <c r="G29" s="88"/>
      <c r="H29" s="308"/>
    </row>
    <row r="30" spans="1:8" x14ac:dyDescent="0.2">
      <c r="A30" s="303" t="s">
        <v>365</v>
      </c>
      <c r="B30" s="303" t="s">
        <v>517</v>
      </c>
      <c r="C30" s="307"/>
      <c r="D30" s="88"/>
      <c r="E30" s="88"/>
      <c r="F30" s="88"/>
      <c r="G30" s="88"/>
      <c r="H30" s="308"/>
    </row>
    <row r="31" spans="1:8" x14ac:dyDescent="0.2">
      <c r="A31" s="303" t="s">
        <v>366</v>
      </c>
      <c r="B31" s="303" t="s">
        <v>520</v>
      </c>
      <c r="C31" s="307"/>
      <c r="D31" s="88"/>
      <c r="E31" s="88"/>
      <c r="F31" s="88"/>
      <c r="G31" s="88"/>
      <c r="H31" s="308"/>
    </row>
    <row r="32" spans="1:8" x14ac:dyDescent="0.2">
      <c r="A32" s="303" t="s">
        <v>367</v>
      </c>
      <c r="B32" s="303" t="s">
        <v>519</v>
      </c>
      <c r="C32" s="307"/>
      <c r="D32" s="88"/>
      <c r="E32" s="88"/>
      <c r="F32" s="88"/>
      <c r="G32" s="88"/>
      <c r="H32" s="308"/>
    </row>
    <row r="33" spans="1:8" x14ac:dyDescent="0.2">
      <c r="A33" s="303" t="s">
        <v>368</v>
      </c>
      <c r="B33" s="303" t="s">
        <v>517</v>
      </c>
      <c r="C33" s="307"/>
      <c r="D33" s="88"/>
      <c r="E33" s="88"/>
      <c r="F33" s="88"/>
      <c r="G33" s="88"/>
      <c r="H33" s="308"/>
    </row>
    <row r="34" spans="1:8" x14ac:dyDescent="0.2">
      <c r="A34" s="309" t="s">
        <v>369</v>
      </c>
      <c r="B34" s="309" t="s">
        <v>1021</v>
      </c>
      <c r="C34" s="310"/>
      <c r="D34" s="311"/>
      <c r="E34" s="311"/>
      <c r="F34" s="311"/>
      <c r="G34" s="311"/>
      <c r="H34" s="312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3" t="s">
        <v>234</v>
      </c>
      <c r="B1" s="273"/>
      <c r="C1" s="274"/>
      <c r="D1" s="143"/>
      <c r="E1" s="277" t="s">
        <v>270</v>
      </c>
      <c r="F1" s="278"/>
      <c r="I1" s="279" t="s">
        <v>269</v>
      </c>
      <c r="J1" s="280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5"/>
      <c r="J2" s="276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1" t="s">
        <v>222</v>
      </c>
      <c r="M5" s="282"/>
      <c r="N5" s="283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4"/>
      <c r="M6" s="285"/>
      <c r="N6" s="286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0" t="s">
        <v>271</v>
      </c>
      <c r="M8" s="271"/>
      <c r="N8" s="272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0"/>
      <c r="M9" s="271"/>
      <c r="N9" s="272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0"/>
      <c r="M10" s="271"/>
      <c r="N10" s="272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0"/>
      <c r="M11" s="271"/>
      <c r="N11" s="272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0"/>
      <c r="M12" s="271"/>
      <c r="N12" s="272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0"/>
      <c r="M13" s="271"/>
      <c r="N13" s="272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0"/>
      <c r="M14" s="271"/>
      <c r="N14" s="272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0"/>
      <c r="M15" s="271"/>
      <c r="N15" s="272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4" t="s">
        <v>272</v>
      </c>
      <c r="M18" s="265"/>
      <c r="N18" s="266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4"/>
      <c r="M19" s="265"/>
      <c r="N19" s="266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4"/>
      <c r="M20" s="265"/>
      <c r="N20" s="266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4"/>
      <c r="M21" s="265"/>
      <c r="N21" s="266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7"/>
      <c r="M22" s="268"/>
      <c r="N22" s="269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4" stopIfTrue="1">
      <formula>IF(AND(C2&lt;&gt;" ", E2=""),1,0)</formula>
    </cfRule>
  </conditionalFormatting>
  <conditionalFormatting sqref="E5:E36">
    <cfRule type="expression" dxfId="0" priority="3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01"/>
  <sheetViews>
    <sheetView showZeros="0" zoomScale="75" workbookViewId="0">
      <pane xSplit="1" ySplit="8" topLeftCell="B6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1669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537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-209271.53000000003</v>
      </c>
      <c r="V7" s="33">
        <f t="shared" si="2"/>
        <v>-20274.800000000003</v>
      </c>
      <c r="W7" s="33">
        <f t="shared" si="2"/>
        <v>-249314.61000000002</v>
      </c>
      <c r="X7" s="33">
        <f t="shared" si="2"/>
        <v>-207386.88</v>
      </c>
      <c r="Y7" s="33">
        <f t="shared" si="2"/>
        <v>-18404.900000000001</v>
      </c>
      <c r="Z7" s="33">
        <f t="shared" si="2"/>
        <v>-247457.99999999997</v>
      </c>
      <c r="AA7" s="33">
        <f t="shared" si="2"/>
        <v>-209538.53000000003</v>
      </c>
      <c r="AB7" s="33">
        <f t="shared" si="2"/>
        <v>-20274.800000000003</v>
      </c>
      <c r="AC7" s="33">
        <f t="shared" si="2"/>
        <v>-249314.61000000002</v>
      </c>
      <c r="AD7" s="33">
        <f t="shared" si="2"/>
        <v>-208614.03999999998</v>
      </c>
      <c r="AE7" s="33">
        <f t="shared" si="2"/>
        <v>-19621.63</v>
      </c>
      <c r="AF7" s="33">
        <f t="shared" si="2"/>
        <v>-207709.59</v>
      </c>
      <c r="AG7" s="33">
        <f t="shared" si="2"/>
        <v>-209271.53000000003</v>
      </c>
      <c r="AH7" s="33">
        <f t="shared" si="2"/>
        <v>-20274.800000000003</v>
      </c>
      <c r="AI7" s="33">
        <f t="shared" si="2"/>
        <v>-208064.61000000002</v>
      </c>
      <c r="AJ7" s="33">
        <f t="shared" si="2"/>
        <v>1141704.0899999999</v>
      </c>
      <c r="AK7" s="33">
        <f t="shared" si="2"/>
        <v>-19600.080000000002</v>
      </c>
      <c r="AL7" s="33">
        <f t="shared" si="2"/>
        <v>1099469.7599999998</v>
      </c>
      <c r="AM7" s="33">
        <f t="shared" si="2"/>
        <v>-211040.69</v>
      </c>
      <c r="AN7" s="33">
        <f t="shared" si="2"/>
        <v>-22428.73</v>
      </c>
      <c r="AO7" s="33">
        <f t="shared" si="2"/>
        <v>-209158.69000000003</v>
      </c>
      <c r="AP7" s="33">
        <f t="shared" si="2"/>
        <v>-211175.93000000002</v>
      </c>
      <c r="AQ7" s="33">
        <f t="shared" si="2"/>
        <v>-22440.97</v>
      </c>
      <c r="AR7" s="33">
        <f t="shared" si="2"/>
        <v>-209158.69000000003</v>
      </c>
      <c r="AS7" s="33">
        <f t="shared" si="2"/>
        <v>-210430.55</v>
      </c>
      <c r="AT7" s="33">
        <f t="shared" si="2"/>
        <v>-21691.920000000006</v>
      </c>
      <c r="AU7" s="33">
        <f t="shared" si="2"/>
        <v>-208571.34999999998</v>
      </c>
      <c r="AV7" s="33">
        <f t="shared" si="2"/>
        <v>-211152.42</v>
      </c>
      <c r="AW7" s="33">
        <f t="shared" si="2"/>
        <v>-22417.46</v>
      </c>
      <c r="AX7" s="33">
        <f t="shared" si="2"/>
        <v>-209269.36000000002</v>
      </c>
      <c r="AY7" s="33">
        <f t="shared" si="2"/>
        <v>-210430.55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-21691.920000000006</v>
      </c>
      <c r="BA7" s="33">
        <f t="shared" si="3"/>
        <v>-208611.34999999998</v>
      </c>
      <c r="BB7" s="33">
        <f t="shared" si="3"/>
        <v>-211152.42</v>
      </c>
      <c r="BC7" s="33">
        <f t="shared" si="3"/>
        <v>-22417.46</v>
      </c>
      <c r="BD7" s="33">
        <f t="shared" si="3"/>
        <v>-209271.53000000003</v>
      </c>
      <c r="BE7" s="33">
        <f t="shared" si="3"/>
        <v>-211152.42</v>
      </c>
      <c r="BF7" s="33">
        <f t="shared" si="3"/>
        <v>-22417.46</v>
      </c>
      <c r="BG7" s="180">
        <f t="shared" si="3"/>
        <v>-209271.53000000003</v>
      </c>
      <c r="BH7" s="33">
        <f t="shared" si="3"/>
        <v>-1167760.9800000011</v>
      </c>
      <c r="BI7" s="33">
        <f t="shared" si="3"/>
        <v>-251539.47</v>
      </c>
      <c r="BJ7" s="33">
        <f t="shared" si="3"/>
        <v>-1316432.6300000004</v>
      </c>
      <c r="BK7" s="33">
        <f t="shared" si="3"/>
        <v>-14916.643750000001</v>
      </c>
      <c r="BL7" s="33">
        <f t="shared" si="3"/>
        <v>-97299.463125000009</v>
      </c>
      <c r="BM7" s="33">
        <f t="shared" si="3"/>
        <v>-101183.11749999998</v>
      </c>
      <c r="BN7" s="33">
        <f t="shared" si="3"/>
        <v>-108691.70062499998</v>
      </c>
      <c r="BO7" s="33">
        <f t="shared" si="3"/>
        <v>-109396.10125000002</v>
      </c>
      <c r="BP7" s="33">
        <f t="shared" si="3"/>
        <v>-1494399.7500000002</v>
      </c>
      <c r="BQ7" s="33">
        <f t="shared" si="3"/>
        <v>-626196.93999999994</v>
      </c>
      <c r="BR7" s="33">
        <f>SUMIF($O:$O,"=8",BR:BR)-SUMIF($O:$O,"=9",BR:BR)-SUMIF($O:$O,"=10",BR:BR)-SUMIF($O:$O,"=13",BR:BR)+SUMIF($O:$O,"=12",BR:BR)-SUMIF($O:$O,"=14",BR:BR)-SUMIF($O:$O,"=15",BR:BR)-SUMIF($O:$O,"=16",BR:BR)+BQ7</f>
        <v>97621.579999999725</v>
      </c>
      <c r="BS7" s="33">
        <f>SUMIF($O:$O,"=8",BS:BS)-SUMIF($O:$O,"=9",BS:BS)-SUMIF($O:$O,"=10",BS:BS)-SUMIF($O:$O,"=13",BS:BS)+SUMIF($O:$O,"=12",BS:BS)-SUMIF($O:$O,"=14",BS:BS)-SUMIF($O:$O,"=15",BS:BS)-SUMIF($O:$O,"=16",BS:BS)+BR7</f>
        <v>-535025.5900000002</v>
      </c>
      <c r="BT7" s="33">
        <f>SUMIF($O:$O,"=8",BT:BT)-SUMIF($O:$O,"=9",BT:BT)-SUMIF($O:$O,"=10",BT:BT)-SUMIF($O:$O,"=13",BT:BT)+SUMIF($O:$O,"=12",BT:BT)-SUMIF($O:$O,"=14",BT:BT)-SUMIF($O:$O,"=15",BT:BT)-SUMIF($O:$O,"=16",BT:BT)+BS7</f>
        <v>-1800408.15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549</v>
      </c>
      <c r="B9" s="3">
        <f>MATCH($A9,Sheet1!ACCOUNTNO,0)</f>
        <v>2</v>
      </c>
      <c r="C9" s="3">
        <f t="shared" ref="C9:C16" si="4">IF(ISNA($B9),65000,$B9)</f>
        <v>2</v>
      </c>
      <c r="D9" s="3" t="str">
        <f>IF(D$3=0,0,INDEX(Sheet1!RawDataCols,$C9,D$5))</f>
        <v>10100A01</v>
      </c>
      <c r="E9" s="3" t="str">
        <f>IF(E$3=0,0,INDEX(Sheet1!RawDataCols,$C9,E$5))</f>
        <v xml:space="preserve">10100          </v>
      </c>
      <c r="F9" s="3" t="str">
        <f>IF(F$3=0,0,INDEX(Sheet1!RawDataCols,$C9,F$5))</f>
        <v xml:space="preserve">A01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F006  </v>
      </c>
      <c r="N9" s="3" t="str">
        <f>IF(N$3=0,0,INDEX(Sheet1!RawDataCols,$C9,N$5))</f>
        <v>Rental Income-6 Circuit Dr</v>
      </c>
      <c r="O9" s="3">
        <f>INDEX(Sheet1!RawDataCols,$C9,O$5)</f>
        <v>8</v>
      </c>
      <c r="P9" s="3" t="str">
        <f>INDEX(Sheet1!RawDataCols,$C9,P$5)</f>
        <v>Revenue</v>
      </c>
      <c r="Q9" s="3" t="str">
        <f>IF(Q$3=0,0,INDEX(Sheet1!RawDataCols,$C9,Q$5))</f>
        <v>I</v>
      </c>
      <c r="R9" s="3">
        <f t="shared" ref="R9:R16" si="5">IF(OR(GL_Cat_Code=8,GL_Cat_Code=12,GL_Cat_Code=28,GL_Cat_Code=32,GL_Cat_Code=36,GL_Cat_Code=40),-1,1)</f>
        <v>-1</v>
      </c>
      <c r="S9" s="3">
        <f t="shared" ref="S9:S16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-12101.75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16" si="7">SUM(T9,U9,X9,AA9,AD9,AG9,AJ9,AM9,AP9,AS9,AV9,AY9,BB9)</f>
        <v>0</v>
      </c>
      <c r="BI9" s="33">
        <f t="shared" ref="BI9:BI16" si="8">SUM(V9,Y9,AB9,AE9,AH9,AK9,AN9,AQ9,AT9,AW9,AZ9,BC9)</f>
        <v>0</v>
      </c>
      <c r="BJ9" s="33">
        <f t="shared" ref="BJ9:BJ16" si="9">SUM(W9,Z9,AC9,AF9,AI9,AL9,AO9,AR9,AU9,AX9,BA9,BD9)+IF(Q9&lt;&gt;"I",BP9,0)</f>
        <v>-12101.75</v>
      </c>
      <c r="BK9" s="3">
        <f>IF(BK$3=0,0,INDEX(Sheet1!RawDataCols,$C9,BK$5)*$R9)</f>
        <v>0</v>
      </c>
      <c r="BL9" s="3">
        <f>IF(BL$3=0,0,INDEX(Sheet1!RawDataCols,$C9,BL$5)*$R9)</f>
        <v>-756.359375</v>
      </c>
      <c r="BM9" s="3">
        <f>IF(BM$3=0,0,INDEX(Sheet1!RawDataCols,$C9,BM$5)*$R9)</f>
        <v>-2653.7893749999998</v>
      </c>
      <c r="BN9" s="3">
        <f>IF(BN$3=0,0,INDEX(Sheet1!RawDataCols,$C9,BN$5)*$R9)</f>
        <v>-1911.2262499999999</v>
      </c>
      <c r="BO9" s="3">
        <f>IF(BO$3=0,0,INDEX(Sheet1!RawDataCols,$C9,BO$5)*$R9)</f>
        <v>1426.4156250000001</v>
      </c>
      <c r="BP9" s="3">
        <f>IF(BP$3=0,0,INDEX(Sheet1!RawDataCols,$C9,BP$5)*$R9)</f>
        <v>0</v>
      </c>
      <c r="BQ9" s="3">
        <f t="shared" ref="BQ9:BQ16" si="10">IF($Q9="I",SUM(U9,X9,AA9),SUM(T9,U9,X9,AA9))</f>
        <v>0</v>
      </c>
      <c r="BR9" s="3">
        <f t="shared" ref="BR9:BR16" si="11">IF($Q9="I",SUM(AD9,AG9,AJ9),SUM(AD9,AG9,AJ9,BQ9))</f>
        <v>0</v>
      </c>
      <c r="BS9" s="3">
        <f t="shared" ref="BS9:BS16" si="12">IF($Q9="I",SUM(AM9,AP9,AS9),SUM(AM9,AP9,AS9,BR9))</f>
        <v>0</v>
      </c>
      <c r="BT9" s="3">
        <f t="shared" ref="BT9:BT16" si="13">IF($I9="I",SUM(AV9,AY9,BB9),SUM(AV9,AY9,BB9,BS9))</f>
        <v>0</v>
      </c>
      <c r="BU9" s="3" t="str">
        <f>INDEX(Sheet1!$BS$2:$BS$1000,MATCH($A9,Sheet1!$A$2:$A$1000,0))</f>
        <v>01</v>
      </c>
      <c r="BV9" s="3">
        <f>INDEX(Sheet1!$BT$2:$BT$1000,MATCH($A9,Sheet1!$A$2:$A$1000,0))</f>
        <v>0</v>
      </c>
    </row>
    <row r="10" spans="1:74" x14ac:dyDescent="0.2">
      <c r="A10" s="11" t="s">
        <v>550</v>
      </c>
      <c r="B10" s="3">
        <f>MATCH($A10,Sheet1!ACCOUNTNO,0)</f>
        <v>7</v>
      </c>
      <c r="C10" s="3">
        <f t="shared" si="4"/>
        <v>7</v>
      </c>
      <c r="D10" s="3" t="str">
        <f>IF(D$3=0,0,INDEX(Sheet1!RawDataCols,$C10,D$5))</f>
        <v>16100A01</v>
      </c>
      <c r="E10" s="3" t="str">
        <f>IF(E$3=0,0,INDEX(Sheet1!RawDataCols,$C10,E$5))</f>
        <v xml:space="preserve">16100          </v>
      </c>
      <c r="F10" s="3" t="str">
        <f>IF(F$3=0,0,INDEX(Sheet1!RawDataCols,$C10,F$5))</f>
        <v xml:space="preserve">A01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F006  </v>
      </c>
      <c r="N10" s="3" t="str">
        <f>IF(N$3=0,0,INDEX(Sheet1!RawDataCols,$C10,N$5))</f>
        <v>Interest Received-6 Circuit Dr</v>
      </c>
      <c r="O10" s="3">
        <f>INDEX(Sheet1!RawDataCols,$C10,O$5)</f>
        <v>12</v>
      </c>
      <c r="P10" s="3" t="str">
        <f>INDEX(Sheet1!RawDataCols,$C10,P$5)</f>
        <v>Other Income</v>
      </c>
      <c r="Q10" s="3" t="str">
        <f>IF(Q$3=0,0,INDEX(Sheet1!RawDataCols,$C10,Q$5))</f>
        <v>I</v>
      </c>
      <c r="R10" s="3">
        <f t="shared" si="5"/>
        <v>-1</v>
      </c>
      <c r="S10" s="3">
        <f t="shared" si="6"/>
        <v>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4.4374999999999998E-2</v>
      </c>
      <c r="BN10" s="3">
        <f>IF(BN$3=0,0,INDEX(Sheet1!RawDataCols,$C10,BN$5)*$R10)</f>
        <v>1.8124999999999999E-2</v>
      </c>
      <c r="BO10" s="3">
        <f>IF(BO$3=0,0,INDEX(Sheet1!RawDataCols,$C10,BO$5)*$R10)</f>
        <v>0.2</v>
      </c>
      <c r="BP10" s="3">
        <f>IF(BP$3=0,0,INDEX(Sheet1!RawDataCols,$C10,BP$5)*$R10)</f>
        <v>0</v>
      </c>
      <c r="BQ10" s="3">
        <f t="shared" si="10"/>
        <v>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str">
        <f>INDEX(Sheet1!$BS$2:$BS$1000,MATCH($A10,Sheet1!$A$2:$A$1000,0))</f>
        <v>06</v>
      </c>
      <c r="BV10" s="3">
        <f>INDEX(Sheet1!$BT$2:$BT$1000,MATCH($A10,Sheet1!$A$2:$A$1000,0))</f>
        <v>0</v>
      </c>
    </row>
    <row r="11" spans="1:74" x14ac:dyDescent="0.2">
      <c r="A11" s="11" t="s">
        <v>551</v>
      </c>
      <c r="B11" s="3">
        <f>MATCH($A11,Sheet1!ACCOUNTNO,0)</f>
        <v>12</v>
      </c>
      <c r="C11" s="3">
        <f t="shared" si="4"/>
        <v>12</v>
      </c>
      <c r="D11" s="3" t="str">
        <f>IF(D$3=0,0,INDEX(Sheet1!RawDataCols,$C11,D$5))</f>
        <v>22180A01</v>
      </c>
      <c r="E11" s="3" t="str">
        <f>IF(E$3=0,0,INDEX(Sheet1!RawDataCols,$C11,E$5))</f>
        <v xml:space="preserve">22180          </v>
      </c>
      <c r="F11" s="3" t="str">
        <f>IF(F$3=0,0,INDEX(Sheet1!RawDataCols,$C11,F$5))</f>
        <v xml:space="preserve">A01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F006  </v>
      </c>
      <c r="N11" s="3" t="str">
        <f>IF(N$3=0,0,INDEX(Sheet1!RawDataCols,$C11,N$5))</f>
        <v>Bank Fees &amp; Charges-6 Circuit Dr</v>
      </c>
      <c r="O11" s="3">
        <f>INDEX(Sheet1!RawDataCols,$C11,O$5)</f>
        <v>13</v>
      </c>
      <c r="P11" s="3" t="str">
        <f>INDEX(Sheet1!RawDataCols,$C11,P$5)</f>
        <v>Cost and Expenses</v>
      </c>
      <c r="Q11" s="3" t="str">
        <f>IF(Q$3=0,0,INDEX(Sheet1!RawDataCols,$C11,Q$5))</f>
        <v>I</v>
      </c>
      <c r="R11" s="3">
        <f t="shared" si="5"/>
        <v>1</v>
      </c>
      <c r="S11" s="3">
        <f t="shared" si="6"/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0.25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7"/>
        <v>0</v>
      </c>
      <c r="BI11" s="33">
        <f t="shared" si="8"/>
        <v>0</v>
      </c>
      <c r="BJ11" s="33">
        <f t="shared" si="9"/>
        <v>0.25</v>
      </c>
      <c r="BK11" s="3">
        <f>IF(BK$3=0,0,INDEX(Sheet1!RawDataCols,$C11,BK$5)*$R11)</f>
        <v>0</v>
      </c>
      <c r="BL11" s="3">
        <f>IF(BL$3=0,0,INDEX(Sheet1!RawDataCols,$C11,BL$5)*$R11)</f>
        <v>1.5625E-2</v>
      </c>
      <c r="BM11" s="3">
        <f>IF(BM$3=0,0,INDEX(Sheet1!RawDataCols,$C11,BM$5)*$R11)</f>
        <v>2.7574999999999998</v>
      </c>
      <c r="BN11" s="3">
        <f>IF(BN$3=0,0,INDEX(Sheet1!RawDataCols,$C11,BN$5)*$R11)</f>
        <v>3.0074999999999998</v>
      </c>
      <c r="BO11" s="3">
        <f>IF(BO$3=0,0,INDEX(Sheet1!RawDataCols,$C11,BO$5)*$R11)</f>
        <v>3.0150000000000001</v>
      </c>
      <c r="BP11" s="3">
        <f>IF(BP$3=0,0,INDEX(Sheet1!RawDataCols,$C11,BP$5)*$R11)</f>
        <v>0</v>
      </c>
      <c r="BQ11" s="3">
        <f t="shared" si="10"/>
        <v>0</v>
      </c>
      <c r="BR11" s="3">
        <f t="shared" si="11"/>
        <v>0</v>
      </c>
      <c r="BS11" s="3">
        <f t="shared" si="12"/>
        <v>0</v>
      </c>
      <c r="BT11" s="3">
        <f t="shared" si="13"/>
        <v>0</v>
      </c>
      <c r="BU11" s="3" t="str">
        <f>INDEX(Sheet1!$BS$2:$BS$1000,MATCH($A11,Sheet1!$A$2:$A$1000,0))</f>
        <v>09</v>
      </c>
      <c r="BV11" s="3">
        <f>INDEX(Sheet1!$BT$2:$BT$1000,MATCH($A11,Sheet1!$A$2:$A$1000,0))</f>
        <v>0</v>
      </c>
    </row>
    <row r="12" spans="1:74" x14ac:dyDescent="0.2">
      <c r="A12" s="11" t="s">
        <v>552</v>
      </c>
      <c r="B12" s="3">
        <f>MATCH($A12,Sheet1!ACCOUNTNO,0)</f>
        <v>17</v>
      </c>
      <c r="C12" s="3">
        <f t="shared" si="4"/>
        <v>17</v>
      </c>
      <c r="D12" s="3" t="str">
        <f>IF(D$3=0,0,INDEX(Sheet1!RawDataCols,$C12,D$5))</f>
        <v>22320A01</v>
      </c>
      <c r="E12" s="3" t="str">
        <f>IF(E$3=0,0,INDEX(Sheet1!RawDataCols,$C12,E$5))</f>
        <v xml:space="preserve">22320          </v>
      </c>
      <c r="F12" s="3" t="str">
        <f>IF(F$3=0,0,INDEX(Sheet1!RawDataCols,$C12,F$5))</f>
        <v xml:space="preserve">A01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F006  </v>
      </c>
      <c r="N12" s="3" t="str">
        <f>IF(N$3=0,0,INDEX(Sheet1!RawDataCols,$C12,N$5))</f>
        <v>Fees &amp; Charges-6 Circuit Dr</v>
      </c>
      <c r="O12" s="3">
        <f>INDEX(Sheet1!RawDataCols,$C12,O$5)</f>
        <v>13</v>
      </c>
      <c r="P12" s="3" t="str">
        <f>INDEX(Sheet1!RawDataCols,$C12,P$5)</f>
        <v>Cost and Expenses</v>
      </c>
      <c r="Q12" s="3" t="str">
        <f>IF(Q$3=0,0,INDEX(Sheet1!RawDataCols,$C12,Q$5))</f>
        <v>I</v>
      </c>
      <c r="R12" s="3">
        <f t="shared" si="5"/>
        <v>1</v>
      </c>
      <c r="S12" s="3">
        <f t="shared" si="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52.6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0</v>
      </c>
      <c r="BI12" s="33">
        <f t="shared" si="8"/>
        <v>0</v>
      </c>
      <c r="BJ12" s="33">
        <f t="shared" si="9"/>
        <v>52.6</v>
      </c>
      <c r="BK12" s="3">
        <f>IF(BK$3=0,0,INDEX(Sheet1!RawDataCols,$C12,BK$5)*$R12)</f>
        <v>0</v>
      </c>
      <c r="BL12" s="3">
        <f>IF(BL$3=0,0,INDEX(Sheet1!RawDataCols,$C12,BL$5)*$R12)</f>
        <v>3.2875000000000001</v>
      </c>
      <c r="BM12" s="3">
        <f>IF(BM$3=0,0,INDEX(Sheet1!RawDataCols,$C12,BM$5)*$R12)</f>
        <v>3.1749999999999998</v>
      </c>
      <c r="BN12" s="3">
        <f>IF(BN$3=0,0,INDEX(Sheet1!RawDataCols,$C12,BN$5)*$R12)</f>
        <v>3.1124999999999998</v>
      </c>
      <c r="BO12" s="3">
        <f>IF(BO$3=0,0,INDEX(Sheet1!RawDataCols,$C12,BO$5)*$R12)</f>
        <v>3.0750000000000002</v>
      </c>
      <c r="BP12" s="3">
        <f>IF(BP$3=0,0,INDEX(Sheet1!RawDataCols,$C12,BP$5)*$R12)</f>
        <v>0</v>
      </c>
      <c r="BQ12" s="3">
        <f t="shared" si="10"/>
        <v>0</v>
      </c>
      <c r="BR12" s="3">
        <f t="shared" si="11"/>
        <v>0</v>
      </c>
      <c r="BS12" s="3">
        <f t="shared" si="12"/>
        <v>0</v>
      </c>
      <c r="BT12" s="3">
        <f t="shared" si="13"/>
        <v>0</v>
      </c>
      <c r="BU12" s="3" t="str">
        <f>INDEX(Sheet1!$BS$2:$BS$1000,MATCH($A12,Sheet1!$A$2:$A$1000,0))</f>
        <v>09</v>
      </c>
      <c r="BV12" s="3">
        <f>INDEX(Sheet1!$BT$2:$BT$1000,MATCH($A12,Sheet1!$A$2:$A$1000,0))</f>
        <v>0</v>
      </c>
    </row>
    <row r="13" spans="1:74" x14ac:dyDescent="0.2">
      <c r="A13" s="11" t="s">
        <v>554</v>
      </c>
      <c r="B13" s="3">
        <f>MATCH($A13,Sheet1!ACCOUNTNO,0)</f>
        <v>32</v>
      </c>
      <c r="C13" s="3">
        <f t="shared" si="4"/>
        <v>32</v>
      </c>
      <c r="D13" s="3" t="str">
        <f>IF(D$3=0,0,INDEX(Sheet1!RawDataCols,$C13,D$5))</f>
        <v>28280A01</v>
      </c>
      <c r="E13" s="3" t="str">
        <f>IF(E$3=0,0,INDEX(Sheet1!RawDataCols,$C13,E$5))</f>
        <v xml:space="preserve">28280          </v>
      </c>
      <c r="F13" s="3" t="str">
        <f>IF(F$3=0,0,INDEX(Sheet1!RawDataCols,$C13,F$5))</f>
        <v xml:space="preserve">A01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F006  </v>
      </c>
      <c r="N13" s="3" t="str">
        <f>IF(N$3=0,0,INDEX(Sheet1!RawDataCols,$C13,N$5))</f>
        <v>Depreciation - Plant &amp; Equip-6 Circuit Dr</v>
      </c>
      <c r="O13" s="3">
        <f>INDEX(Sheet1!RawDataCols,$C13,O$5)</f>
        <v>13</v>
      </c>
      <c r="P13" s="3" t="str">
        <f>INDEX(Sheet1!RawDataCols,$C13,P$5)</f>
        <v>Cost and Expenses</v>
      </c>
      <c r="Q13" s="3" t="str">
        <f>IF(Q$3=0,0,INDEX(Sheet1!RawDataCols,$C13,Q$5))</f>
        <v>I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24.16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21.82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24.16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23.38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24.16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23.38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141.06</v>
      </c>
      <c r="BK13" s="3">
        <f>IF(BK$3=0,0,INDEX(Sheet1!RawDataCols,$C13,BK$5)*$R13)</f>
        <v>0</v>
      </c>
      <c r="BL13" s="3">
        <f>IF(BL$3=0,0,INDEX(Sheet1!RawDataCols,$C13,BL$5)*$R13)</f>
        <v>17.778749999999999</v>
      </c>
      <c r="BM13" s="3">
        <f>IF(BM$3=0,0,INDEX(Sheet1!RawDataCols,$C13,BM$5)*$R13)</f>
        <v>17.778749999999999</v>
      </c>
      <c r="BN13" s="3">
        <f>IF(BN$3=0,0,INDEX(Sheet1!RawDataCols,$C13,BN$5)*$R13)</f>
        <v>17.778749999999999</v>
      </c>
      <c r="BO13" s="3">
        <f>IF(BO$3=0,0,INDEX(Sheet1!RawDataCols,$C13,BO$5)*$R13)</f>
        <v>17.778749999999999</v>
      </c>
      <c r="BP13" s="3">
        <f>IF(BP$3=0,0,INDEX(Sheet1!RawDataCols,$C13,BP$5)*$R13)</f>
        <v>143.4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str">
        <f>INDEX(Sheet1!$BS$2:$BS$1000,MATCH($A13,Sheet1!$A$2:$A$1000,0))</f>
        <v>15</v>
      </c>
      <c r="BV13" s="3">
        <f>INDEX(Sheet1!$BT$2:$BT$1000,MATCH($A13,Sheet1!$A$2:$A$1000,0))</f>
        <v>0</v>
      </c>
    </row>
    <row r="14" spans="1:74" x14ac:dyDescent="0.2">
      <c r="A14" s="11" t="s">
        <v>557</v>
      </c>
      <c r="B14" s="3">
        <f>MATCH($A14,Sheet1!ACCOUNTNO,0)</f>
        <v>47</v>
      </c>
      <c r="C14" s="3">
        <f t="shared" si="4"/>
        <v>47</v>
      </c>
      <c r="D14" s="3" t="str">
        <f>IF(D$3=0,0,INDEX(Sheet1!RawDataCols,$C14,D$5))</f>
        <v>61280A01</v>
      </c>
      <c r="E14" s="3" t="str">
        <f>IF(E$3=0,0,INDEX(Sheet1!RawDataCols,$C14,E$5))</f>
        <v xml:space="preserve">61280          </v>
      </c>
      <c r="F14" s="3" t="str">
        <f>IF(F$3=0,0,INDEX(Sheet1!RawDataCols,$C14,F$5))</f>
        <v xml:space="preserve">A01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F006  </v>
      </c>
      <c r="N14" s="3" t="str">
        <f>IF(N$3=0,0,INDEX(Sheet1!RawDataCols,$C14,N$5))</f>
        <v>Plant &amp; Equipment-6 Circuit Dr</v>
      </c>
      <c r="O14" s="3">
        <f>INDEX(Sheet1!RawDataCols,$C14,O$5)</f>
        <v>24</v>
      </c>
      <c r="P14" s="3" t="str">
        <f>INDEX(Sheet1!RawDataCols,$C14,P$5)</f>
        <v>Fixed Assets</v>
      </c>
      <c r="Q14" s="3" t="str">
        <f>IF(Q$3=0,0,INDEX(Sheet1!RawDataCols,$C14,Q$5))</f>
        <v>B</v>
      </c>
      <c r="R14" s="3">
        <f t="shared" si="5"/>
        <v>1</v>
      </c>
      <c r="S14" s="3">
        <f t="shared" si="6"/>
        <v>-1</v>
      </c>
      <c r="T14" s="3">
        <f>IF(T$3=0,0,INDEX(Sheet1!RawDataCols,$C14,T$5)*$R14)</f>
        <v>13861.2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7"/>
        <v>13861.2</v>
      </c>
      <c r="BI14" s="33">
        <f t="shared" si="8"/>
        <v>0</v>
      </c>
      <c r="BJ14" s="33">
        <f t="shared" si="9"/>
        <v>13861.2</v>
      </c>
      <c r="BK14" s="3">
        <f>IF(BK$3=0,0,INDEX(Sheet1!RawDataCols,$C14,BK$5)*$R14)</f>
        <v>0</v>
      </c>
      <c r="BL14" s="3">
        <f>IF(BL$3=0,0,INDEX(Sheet1!RawDataCols,$C14,BL$5)*$R14)</f>
        <v>1732.65</v>
      </c>
      <c r="BM14" s="3">
        <f>IF(BM$3=0,0,INDEX(Sheet1!RawDataCols,$C14,BM$5)*$R14)</f>
        <v>355.625</v>
      </c>
      <c r="BN14" s="3">
        <f>IF(BN$3=0,0,INDEX(Sheet1!RawDataCols,$C14,BN$5)*$R14)</f>
        <v>355.625</v>
      </c>
      <c r="BO14" s="3">
        <f>IF(BO$3=0,0,INDEX(Sheet1!RawDataCols,$C14,BO$5)*$R14)</f>
        <v>355.625</v>
      </c>
      <c r="BP14" s="3">
        <f>IF(BP$3=0,0,INDEX(Sheet1!RawDataCols,$C14,BP$5)*$R14)</f>
        <v>13861.2</v>
      </c>
      <c r="BQ14" s="3">
        <f t="shared" si="10"/>
        <v>13861.2</v>
      </c>
      <c r="BR14" s="3">
        <f t="shared" si="11"/>
        <v>13861.2</v>
      </c>
      <c r="BS14" s="3">
        <f t="shared" si="12"/>
        <v>13861.2</v>
      </c>
      <c r="BT14" s="3">
        <f t="shared" si="13"/>
        <v>13861.2</v>
      </c>
      <c r="BU14" s="3" t="str">
        <f>INDEX(Sheet1!$BS$2:$BS$1000,MATCH($A14,Sheet1!$A$2:$A$1000,0))</f>
        <v>23</v>
      </c>
      <c r="BV14" s="3">
        <f>INDEX(Sheet1!$BT$2:$BT$1000,MATCH($A14,Sheet1!$A$2:$A$1000,0))</f>
        <v>13861.2</v>
      </c>
    </row>
    <row r="15" spans="1:74" x14ac:dyDescent="0.2">
      <c r="A15" s="11" t="s">
        <v>559</v>
      </c>
      <c r="B15" s="3">
        <f>MATCH($A15,Sheet1!ACCOUNTNO,0)</f>
        <v>57</v>
      </c>
      <c r="C15" s="3">
        <f t="shared" si="4"/>
        <v>57</v>
      </c>
      <c r="D15" s="3" t="str">
        <f>IF(D$3=0,0,INDEX(Sheet1!RawDataCols,$C15,D$5))</f>
        <v>61540A01</v>
      </c>
      <c r="E15" s="3" t="str">
        <f>IF(E$3=0,0,INDEX(Sheet1!RawDataCols,$C15,E$5))</f>
        <v xml:space="preserve">61540          </v>
      </c>
      <c r="F15" s="3" t="str">
        <f>IF(F$3=0,0,INDEX(Sheet1!RawDataCols,$C15,F$5))</f>
        <v xml:space="preserve">A01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F006  </v>
      </c>
      <c r="N15" s="3" t="str">
        <f>IF(N$3=0,0,INDEX(Sheet1!RawDataCols,$C15,N$5))</f>
        <v>Less Accum Depn - Plant &amp; Equip-6 Circuit Dr</v>
      </c>
      <c r="O15" s="3">
        <f>INDEX(Sheet1!RawDataCols,$C15,O$5)</f>
        <v>24</v>
      </c>
      <c r="P15" s="3" t="str">
        <f>INDEX(Sheet1!RawDataCols,$C15,P$5)</f>
        <v>Fixed Assets</v>
      </c>
      <c r="Q15" s="3" t="str">
        <f>IF(Q$3=0,0,INDEX(Sheet1!RawDataCols,$C15,Q$5))</f>
        <v>B</v>
      </c>
      <c r="R15" s="3">
        <f t="shared" si="5"/>
        <v>1</v>
      </c>
      <c r="S15" s="3">
        <f t="shared" si="6"/>
        <v>-1</v>
      </c>
      <c r="T15" s="3">
        <f>IF(T$3=0,0,INDEX(Sheet1!RawDataCols,$C15,T$5)*$R15)</f>
        <v>-1978.26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-24.16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-21.82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-24.16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-23.38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-24.16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-23.38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7"/>
        <v>-1978.26</v>
      </c>
      <c r="BI15" s="33">
        <f t="shared" si="8"/>
        <v>0</v>
      </c>
      <c r="BJ15" s="33">
        <f t="shared" si="9"/>
        <v>-1978.26</v>
      </c>
      <c r="BK15" s="3">
        <f>IF(BK$3=0,0,INDEX(Sheet1!RawDataCols,$C15,BK$5)*$R15)</f>
        <v>0</v>
      </c>
      <c r="BL15" s="3">
        <f>IF(BL$3=0,0,INDEX(Sheet1!RawDataCols,$C15,BL$5)*$R15)</f>
        <v>-247.2825</v>
      </c>
      <c r="BM15" s="3">
        <f>IF(BM$3=0,0,INDEX(Sheet1!RawDataCols,$C15,BM$5)*$R15)</f>
        <v>-211.72499999999999</v>
      </c>
      <c r="BN15" s="3">
        <f>IF(BN$3=0,0,INDEX(Sheet1!RawDataCols,$C15,BN$5)*$R15)</f>
        <v>-176.16749999999999</v>
      </c>
      <c r="BO15" s="3">
        <f>IF(BO$3=0,0,INDEX(Sheet1!RawDataCols,$C15,BO$5)*$R15)</f>
        <v>-140.61000000000001</v>
      </c>
      <c r="BP15" s="3">
        <f>IF(BP$3=0,0,INDEX(Sheet1!RawDataCols,$C15,BP$5)*$R15)</f>
        <v>-1837.2</v>
      </c>
      <c r="BQ15" s="3">
        <f t="shared" si="10"/>
        <v>-1978.26</v>
      </c>
      <c r="BR15" s="3">
        <f t="shared" si="11"/>
        <v>-1978.26</v>
      </c>
      <c r="BS15" s="3">
        <f t="shared" si="12"/>
        <v>-1978.26</v>
      </c>
      <c r="BT15" s="3">
        <f t="shared" si="13"/>
        <v>-1978.26</v>
      </c>
      <c r="BU15" s="3" t="str">
        <f>INDEX(Sheet1!$BS$2:$BS$1000,MATCH($A15,Sheet1!$A$2:$A$1000,0))</f>
        <v>23</v>
      </c>
      <c r="BV15" s="3">
        <f>INDEX(Sheet1!$BT$2:$BT$1000,MATCH($A15,Sheet1!$A$2:$A$1000,0))</f>
        <v>-1978.26</v>
      </c>
    </row>
    <row r="16" spans="1:74" x14ac:dyDescent="0.2">
      <c r="A16" s="11" t="s">
        <v>435</v>
      </c>
      <c r="B16" s="3">
        <f>MATCH($A16,Sheet1!ACCOUNTNO,0)</f>
        <v>75</v>
      </c>
      <c r="C16" s="3">
        <f t="shared" si="4"/>
        <v>75</v>
      </c>
      <c r="D16" s="3" t="str">
        <f>IF(D$3=0,0,INDEX(Sheet1!RawDataCols,$C16,D$5))</f>
        <v>75200H02</v>
      </c>
      <c r="E16" s="3" t="str">
        <f>IF(E$3=0,0,INDEX(Sheet1!RawDataCols,$C16,E$5))</f>
        <v xml:space="preserve">75200          </v>
      </c>
      <c r="F16" s="3" t="str">
        <f>IF(F$3=0,0,INDEX(Sheet1!RawDataCols,$C16,F$5))</f>
        <v xml:space="preserve">H02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F006  </v>
      </c>
      <c r="N16" s="3" t="str">
        <f>IF(N$3=0,0,INDEX(Sheet1!RawDataCols,$C16,N$5))</f>
        <v>Trusts-JMFT</v>
      </c>
      <c r="O16" s="3">
        <f>INDEX(Sheet1!RawDataCols,$C16,O$5)</f>
        <v>28</v>
      </c>
      <c r="P16" s="3" t="str">
        <f>INDEX(Sheet1!RawDataCols,$C16,P$5)</f>
        <v>Current Liabilities</v>
      </c>
      <c r="Q16" s="3" t="str">
        <f>IF(Q$3=0,0,INDEX(Sheet1!RawDataCols,$C16,Q$5))</f>
        <v>B</v>
      </c>
      <c r="R16" s="3">
        <f t="shared" si="5"/>
        <v>-1</v>
      </c>
      <c r="S16" s="3">
        <f t="shared" si="6"/>
        <v>1</v>
      </c>
      <c r="T16" s="3">
        <f>IF(T$3=0,0,INDEX(Sheet1!RawDataCols,$C16,T$5)*$R16)</f>
        <v>2241115.15</v>
      </c>
      <c r="U16" s="3">
        <f>IF(U$3=0,0,INDEX(Sheet1!RawDataCols,$C16,U$5)*$R16)</f>
        <v>188870.75</v>
      </c>
      <c r="V16" s="3">
        <f>IF(V$3=0,0,INDEX(Sheet1!RawDataCols,$C16,V$5)*$R16)</f>
        <v>0</v>
      </c>
      <c r="W16" s="3">
        <f>IF(W$3=0,0,INDEX(Sheet1!RawDataCols,$C16,W$5)*$R16)</f>
        <v>188870.75</v>
      </c>
      <c r="X16" s="3">
        <f>IF(X$3=0,0,INDEX(Sheet1!RawDataCols,$C16,X$5)*$R16)</f>
        <v>188870.75</v>
      </c>
      <c r="Y16" s="3">
        <f>IF(Y$3=0,0,INDEX(Sheet1!RawDataCols,$C16,Y$5)*$R16)</f>
        <v>0</v>
      </c>
      <c r="Z16" s="3">
        <f>IF(Z$3=0,0,INDEX(Sheet1!RawDataCols,$C16,Z$5)*$R16)</f>
        <v>188870.75</v>
      </c>
      <c r="AA16" s="3">
        <f>IF(AA$3=0,0,INDEX(Sheet1!RawDataCols,$C16,AA$5)*$R16)</f>
        <v>188870.75</v>
      </c>
      <c r="AB16" s="3">
        <f>IF(AB$3=0,0,INDEX(Sheet1!RawDataCols,$C16,AB$5)*$R16)</f>
        <v>0</v>
      </c>
      <c r="AC16" s="3">
        <f>IF(AC$3=0,0,INDEX(Sheet1!RawDataCols,$C16,AC$5)*$R16)</f>
        <v>188870.75</v>
      </c>
      <c r="AD16" s="3">
        <f>IF(AD$3=0,0,INDEX(Sheet1!RawDataCols,$C16,AD$5)*$R16)</f>
        <v>188870.75</v>
      </c>
      <c r="AE16" s="3">
        <f>IF(AE$3=0,0,INDEX(Sheet1!RawDataCols,$C16,AE$5)*$R16)</f>
        <v>0</v>
      </c>
      <c r="AF16" s="3">
        <f>IF(AF$3=0,0,INDEX(Sheet1!RawDataCols,$C16,AF$5)*$R16)</f>
        <v>188870.75</v>
      </c>
      <c r="AG16" s="3">
        <f>IF(AG$3=0,0,INDEX(Sheet1!RawDataCols,$C16,AG$5)*$R16)</f>
        <v>188870.75</v>
      </c>
      <c r="AH16" s="3">
        <f>IF(AH$3=0,0,INDEX(Sheet1!RawDataCols,$C16,AH$5)*$R16)</f>
        <v>0</v>
      </c>
      <c r="AI16" s="3">
        <f>IF(AI$3=0,0,INDEX(Sheet1!RawDataCols,$C16,AI$5)*$R16)</f>
        <v>-1690380.85</v>
      </c>
      <c r="AJ16" s="3">
        <f>IF(AJ$3=0,0,INDEX(Sheet1!RawDataCols,$C16,AJ$5)*$R16)</f>
        <v>-1932616.69</v>
      </c>
      <c r="AK16" s="3">
        <f>IF(AK$3=0,0,INDEX(Sheet1!RawDataCols,$C16,AK$5)*$R16)</f>
        <v>0</v>
      </c>
      <c r="AL16" s="3">
        <f>IF(AL$3=0,0,INDEX(Sheet1!RawDataCols,$C16,AL$5)*$R16)</f>
        <v>-132444.25</v>
      </c>
      <c r="AM16" s="3">
        <f>IF(AM$3=0,0,INDEX(Sheet1!RawDataCols,$C16,AM$5)*$R16)</f>
        <v>188870.75</v>
      </c>
      <c r="AN16" s="3">
        <f>IF(AN$3=0,0,INDEX(Sheet1!RawDataCols,$C16,AN$5)*$R16)</f>
        <v>0</v>
      </c>
      <c r="AO16" s="3">
        <f>IF(AO$3=0,0,INDEX(Sheet1!RawDataCols,$C16,AO$5)*$R16)</f>
        <v>188870.75</v>
      </c>
      <c r="AP16" s="3">
        <f>IF(AP$3=0,0,INDEX(Sheet1!RawDataCols,$C16,AP$5)*$R16)</f>
        <v>188870.75</v>
      </c>
      <c r="AQ16" s="3">
        <f>IF(AQ$3=0,0,INDEX(Sheet1!RawDataCols,$C16,AQ$5)*$R16)</f>
        <v>0</v>
      </c>
      <c r="AR16" s="3">
        <f>IF(AR$3=0,0,INDEX(Sheet1!RawDataCols,$C16,AR$5)*$R16)</f>
        <v>188870.75</v>
      </c>
      <c r="AS16" s="3">
        <f>IF(AS$3=0,0,INDEX(Sheet1!RawDataCols,$C16,AS$5)*$R16)</f>
        <v>188870.75</v>
      </c>
      <c r="AT16" s="3">
        <f>IF(AT$3=0,0,INDEX(Sheet1!RawDataCols,$C16,AT$5)*$R16)</f>
        <v>0</v>
      </c>
      <c r="AU16" s="3">
        <f>IF(AU$3=0,0,INDEX(Sheet1!RawDataCols,$C16,AU$5)*$R16)</f>
        <v>188870.75</v>
      </c>
      <c r="AV16" s="3">
        <f>IF(AV$3=0,0,INDEX(Sheet1!RawDataCols,$C16,AV$5)*$R16)</f>
        <v>188870.75</v>
      </c>
      <c r="AW16" s="3">
        <f>IF(AW$3=0,0,INDEX(Sheet1!RawDataCols,$C16,AW$5)*$R16)</f>
        <v>0</v>
      </c>
      <c r="AX16" s="3">
        <f>IF(AX$3=0,0,INDEX(Sheet1!RawDataCols,$C16,AX$5)*$R16)</f>
        <v>188870.75</v>
      </c>
      <c r="AY16" s="3">
        <f>IF(AY$3=0,0,INDEX(Sheet1!RawDataCols,$C16,AY$5)*$R16)</f>
        <v>188870.75</v>
      </c>
      <c r="AZ16" s="3">
        <f>IF(AZ$3=0,0,INDEX(Sheet1!RawDataCols,$C16,AZ$5)*$R16)</f>
        <v>0</v>
      </c>
      <c r="BA16" s="3">
        <f>IF(BA$3=0,0,INDEX(Sheet1!RawDataCols,$C16,BA$5)*$R16)</f>
        <v>188870.75</v>
      </c>
      <c r="BB16" s="3">
        <f>IF(BB$3=0,0,INDEX(Sheet1!RawDataCols,$C16,BB$5)*$R16)</f>
        <v>188870.75</v>
      </c>
      <c r="BC16" s="3">
        <f>IF(BC$3=0,0,INDEX(Sheet1!RawDataCols,$C16,BC$5)*$R16)</f>
        <v>0</v>
      </c>
      <c r="BD16" s="3">
        <f>IF(BD$3=0,0,INDEX(Sheet1!RawDataCols,$C16,BD$5)*$R16)</f>
        <v>188870.75</v>
      </c>
      <c r="BE16" s="3">
        <f>IF(BE$3=0,0,INDEX(Sheet1!RawDataCols,$C16,BE$5)*$R16)</f>
        <v>188870.75</v>
      </c>
      <c r="BF16" s="3">
        <f>IF(BF$3=0,0,INDEX(Sheet1!RawDataCols,$C16,BF$5)*$R16)</f>
        <v>0</v>
      </c>
      <c r="BG16" s="179">
        <f>IF(BG$3=0,0,INDEX(Sheet1!RawDataCols,$C16,BG$5)*$R16)</f>
        <v>188870.75</v>
      </c>
      <c r="BH16" s="33">
        <f t="shared" si="7"/>
        <v>2386076.71</v>
      </c>
      <c r="BI16" s="33">
        <f t="shared" si="8"/>
        <v>0</v>
      </c>
      <c r="BJ16" s="33">
        <f t="shared" si="9"/>
        <v>2241115.15</v>
      </c>
      <c r="BK16" s="3">
        <f>IF(BK$3=0,0,INDEX(Sheet1!RawDataCols,$C16,BK$5)*$R16)</f>
        <v>0</v>
      </c>
      <c r="BL16" s="3">
        <f>IF(BL$3=0,0,INDEX(Sheet1!RawDataCols,$C16,BL$5)*$R16)</f>
        <v>138486.33124999999</v>
      </c>
      <c r="BM16" s="3">
        <f>IF(BM$3=0,0,INDEX(Sheet1!RawDataCols,$C16,BM$5)*$R16)</f>
        <v>130251.03125</v>
      </c>
      <c r="BN16" s="3">
        <f>IF(BN$3=0,0,INDEX(Sheet1!RawDataCols,$C16,BN$5)*$R16)</f>
        <v>84032.958750000005</v>
      </c>
      <c r="BO16" s="3">
        <f>IF(BO$3=0,0,INDEX(Sheet1!RawDataCols,$C16,BO$5)*$R16)</f>
        <v>89381.69</v>
      </c>
      <c r="BP16" s="3">
        <f>IF(BP$3=0,0,INDEX(Sheet1!RawDataCols,$C16,BP$5)*$R16)</f>
        <v>2175232.75</v>
      </c>
      <c r="BQ16" s="3">
        <f t="shared" si="10"/>
        <v>2807727.4</v>
      </c>
      <c r="BR16" s="3">
        <f t="shared" si="11"/>
        <v>1252852.21</v>
      </c>
      <c r="BS16" s="3">
        <f t="shared" si="12"/>
        <v>1819464.46</v>
      </c>
      <c r="BT16" s="3">
        <f t="shared" si="13"/>
        <v>2386076.71</v>
      </c>
      <c r="BU16" s="3" t="str">
        <f>INDEX(Sheet1!$BS$2:$BS$1000,MATCH($A16,Sheet1!$A$2:$A$1000,0))</f>
        <v>31</v>
      </c>
      <c r="BV16" s="3">
        <f>INDEX(Sheet1!$BT$2:$BT$1000,MATCH($A16,Sheet1!$A$2:$A$1000,0))</f>
        <v>-2386076.71</v>
      </c>
    </row>
    <row r="17" spans="1:74" x14ac:dyDescent="0.2">
      <c r="A17" s="11" t="s">
        <v>577</v>
      </c>
      <c r="B17" s="3">
        <f>MATCH($A17,Sheet1!ACCOUNTNO,0)</f>
        <v>3</v>
      </c>
      <c r="C17" s="3">
        <f t="shared" ref="C17:C80" si="14">IF(ISNA($B17),65000,$B17)</f>
        <v>3</v>
      </c>
      <c r="D17" s="3" t="str">
        <f>IF(D$3=0,0,INDEX(Sheet1!RawDataCols,$C17,D$5))</f>
        <v>10100A02</v>
      </c>
      <c r="E17" s="3" t="str">
        <f>IF(E$3=0,0,INDEX(Sheet1!RawDataCols,$C17,E$5))</f>
        <v xml:space="preserve">10100          </v>
      </c>
      <c r="F17" s="3" t="str">
        <f>IF(F$3=0,0,INDEX(Sheet1!RawDataCols,$C17,F$5))</f>
        <v xml:space="preserve">A02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F006  </v>
      </c>
      <c r="N17" s="3" t="str">
        <f>IF(N$3=0,0,INDEX(Sheet1!RawDataCols,$C17,N$5))</f>
        <v>Rental Income-200 East Tce</v>
      </c>
      <c r="O17" s="3">
        <f>INDEX(Sheet1!RawDataCols,$C17,O$5)</f>
        <v>8</v>
      </c>
      <c r="P17" s="3" t="str">
        <f>INDEX(Sheet1!RawDataCols,$C17,P$5)</f>
        <v>Revenue</v>
      </c>
      <c r="Q17" s="3" t="str">
        <f>IF(Q$3=0,0,INDEX(Sheet1!RawDataCols,$C17,Q$5))</f>
        <v>I</v>
      </c>
      <c r="R17" s="3">
        <f t="shared" ref="R17:R48" si="15">IF(OR(GL_Cat_Code=8,GL_Cat_Code=12,GL_Cat_Code=28,GL_Cat_Code=32,GL_Cat_Code=36,GL_Cat_Code=40),-1,1)</f>
        <v>-1</v>
      </c>
      <c r="S17" s="3">
        <f t="shared" ref="S17:S48" si="16">IF(OR(GL_Cat_Code=8,GL_Cat_Code=12,GL_Cat_Code=28,GL_Cat_Code=32,GL_Cat_Code=36,GL_Cat_Code=40),1,-1)</f>
        <v>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547091.84</v>
      </c>
      <c r="AK17" s="3">
        <f>IF(AK$3=0,0,INDEX(Sheet1!RawDataCols,$C17,AK$5)*$R17)</f>
        <v>0</v>
      </c>
      <c r="AL17" s="3">
        <f>IF(AL$3=0,0,INDEX(Sheet1!RawDataCols,$C17,AL$5)*$R17)</f>
        <v>550940.47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ref="BH17:BH80" si="17">SUM(T17,U17,X17,AA17,AD17,AG17,AJ17,AM17,AP17,AS17,AV17,AY17,BB17)</f>
        <v>547091.84</v>
      </c>
      <c r="BI17" s="33">
        <f t="shared" ref="BI17:BI80" si="18">SUM(V17,Y17,AB17,AE17,AH17,AK17,AN17,AQ17,AT17,AW17,AZ17,BC17)</f>
        <v>0</v>
      </c>
      <c r="BJ17" s="33">
        <f t="shared" ref="BJ17:BJ80" si="19">SUM(W17,Z17,AC17,AF17,AI17,AL17,AO17,AR17,AU17,AX17,BA17,BD17)+IF(Q17&lt;&gt;"I",BP17,0)</f>
        <v>550940.47</v>
      </c>
      <c r="BK17" s="3">
        <f>IF(BK$3=0,0,INDEX(Sheet1!RawDataCols,$C17,BK$5)*$R17)</f>
        <v>0</v>
      </c>
      <c r="BL17" s="3">
        <f>IF(BL$3=0,0,INDEX(Sheet1!RawDataCols,$C17,BL$5)*$R17)</f>
        <v>34433.779374999998</v>
      </c>
      <c r="BM17" s="3">
        <f>IF(BM$3=0,0,INDEX(Sheet1!RawDataCols,$C17,BM$5)*$R17)</f>
        <v>33649.901250000003</v>
      </c>
      <c r="BN17" s="3">
        <f>IF(BN$3=0,0,INDEX(Sheet1!RawDataCols,$C17,BN$5)*$R17)</f>
        <v>34270.273125</v>
      </c>
      <c r="BO17" s="3">
        <f>IF(BO$3=0,0,INDEX(Sheet1!RawDataCols,$C17,BO$5)*$R17)</f>
        <v>26316.752499999999</v>
      </c>
      <c r="BP17" s="3">
        <f>IF(BP$3=0,0,INDEX(Sheet1!RawDataCols,$C17,BP$5)*$R17)</f>
        <v>0</v>
      </c>
      <c r="BQ17" s="3">
        <f t="shared" ref="BQ17:BQ80" si="20">IF($Q17="I",SUM(U17,X17,AA17),SUM(T17,U17,X17,AA17))</f>
        <v>0</v>
      </c>
      <c r="BR17" s="3">
        <f t="shared" ref="BR17:BR80" si="21">IF($Q17="I",SUM(AD17,AG17,AJ17),SUM(AD17,AG17,AJ17,BQ17))</f>
        <v>547091.84</v>
      </c>
      <c r="BS17" s="3">
        <f t="shared" ref="BS17:BS80" si="22">IF($Q17="I",SUM(AM17,AP17,AS17),SUM(AM17,AP17,AS17,BR17))</f>
        <v>0</v>
      </c>
      <c r="BT17" s="3">
        <f t="shared" ref="BT17:BT80" si="23">IF($I17="I",SUM(AV17,AY17,BB17),SUM(AV17,AY17,BB17,BS17))</f>
        <v>0</v>
      </c>
      <c r="BU17" s="3" t="str">
        <f>INDEX(Sheet1!$BS$2:$BS$1000,MATCH($A17,Sheet1!$A$2:$A$1000,0))</f>
        <v>01</v>
      </c>
      <c r="BV17" s="3">
        <f>INDEX(Sheet1!$BT$2:$BT$1000,MATCH($A17,Sheet1!$A$2:$A$1000,0))</f>
        <v>0</v>
      </c>
    </row>
    <row r="18" spans="1:74" x14ac:dyDescent="0.2">
      <c r="A18" s="11" t="s">
        <v>578</v>
      </c>
      <c r="B18" s="3">
        <f>MATCH($A18,Sheet1!ACCOUNTNO,0)</f>
        <v>4</v>
      </c>
      <c r="C18" s="3">
        <f t="shared" si="14"/>
        <v>4</v>
      </c>
      <c r="D18" s="3" t="str">
        <f>IF(D$3=0,0,INDEX(Sheet1!RawDataCols,$C18,D$5))</f>
        <v>10100A03</v>
      </c>
      <c r="E18" s="3" t="str">
        <f>IF(E$3=0,0,INDEX(Sheet1!RawDataCols,$C18,E$5))</f>
        <v xml:space="preserve">10100          </v>
      </c>
      <c r="F18" s="3" t="str">
        <f>IF(F$3=0,0,INDEX(Sheet1!RawDataCols,$C18,F$5))</f>
        <v xml:space="preserve">A03            </v>
      </c>
      <c r="G18" s="3" t="str">
        <f>IF(G$3=0,0,INDEX(Sheet1!RawDataCols,$C18,G$5))</f>
        <v xml:space="preserve">               </v>
      </c>
      <c r="H18" s="3" t="str">
        <f>IF(H$3=0,0,INDEX(Sheet1!RawDataCols,$C18,H$5))</f>
        <v xml:space="preserve">               </v>
      </c>
      <c r="I18" s="3" t="str">
        <f>IF(I$3=0,0,INDEX(Sheet1!RawDataCols,$C18,I$5))</f>
        <v xml:space="preserve">               </v>
      </c>
      <c r="J18" s="3" t="str">
        <f>IF(J$3=0,0,INDEX(Sheet1!RawDataCols,$C18,J$5))</f>
        <v xml:space="preserve">               </v>
      </c>
      <c r="K18" s="3" t="str">
        <f>IF(K$3=0,0,INDEX(Sheet1!RawDataCols,$C18,K$5))</f>
        <v xml:space="preserve">               </v>
      </c>
      <c r="L18" s="3" t="str">
        <f>IF(L$3=0,0,INDEX(Sheet1!RawDataCols,$C18,L$5))</f>
        <v xml:space="preserve">               </v>
      </c>
      <c r="M18" s="3" t="str">
        <f>IF(M$3=0,0,INDEX(Sheet1!RawDataCols,$C18,M$5))</f>
        <v xml:space="preserve">F006  </v>
      </c>
      <c r="N18" s="3" t="str">
        <f>IF(N$3=0,0,INDEX(Sheet1!RawDataCols,$C18,N$5))</f>
        <v>Rental Income-33 Franklin St</v>
      </c>
      <c r="O18" s="3">
        <f>INDEX(Sheet1!RawDataCols,$C18,O$5)</f>
        <v>8</v>
      </c>
      <c r="P18" s="3" t="str">
        <f>INDEX(Sheet1!RawDataCols,$C18,P$5)</f>
        <v>Revenue</v>
      </c>
      <c r="Q18" s="3" t="str">
        <f>IF(Q$3=0,0,INDEX(Sheet1!RawDataCols,$C18,Q$5))</f>
        <v>I</v>
      </c>
      <c r="R18" s="3">
        <f t="shared" si="15"/>
        <v>-1</v>
      </c>
      <c r="S18" s="3">
        <f t="shared" si="16"/>
        <v>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412169.74</v>
      </c>
      <c r="AK18" s="3">
        <f>IF(AK$3=0,0,INDEX(Sheet1!RawDataCols,$C18,AK$5)*$R18)</f>
        <v>0</v>
      </c>
      <c r="AL18" s="3">
        <f>IF(AL$3=0,0,INDEX(Sheet1!RawDataCols,$C18,AL$5)*$R18)</f>
        <v>333889.39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17"/>
        <v>412169.74</v>
      </c>
      <c r="BI18" s="33">
        <f t="shared" si="18"/>
        <v>0</v>
      </c>
      <c r="BJ18" s="33">
        <f t="shared" si="19"/>
        <v>333889.39</v>
      </c>
      <c r="BK18" s="3">
        <f>IF(BK$3=0,0,INDEX(Sheet1!RawDataCols,$C18,BK$5)*$R18)</f>
        <v>0</v>
      </c>
      <c r="BL18" s="3">
        <f>IF(BL$3=0,0,INDEX(Sheet1!RawDataCols,$C18,BL$5)*$R18)</f>
        <v>20868.086875000001</v>
      </c>
      <c r="BM18" s="3">
        <f>IF(BM$3=0,0,INDEX(Sheet1!RawDataCols,$C18,BM$5)*$R18)</f>
        <v>27073.966250000001</v>
      </c>
      <c r="BN18" s="3">
        <f>IF(BN$3=0,0,INDEX(Sheet1!RawDataCols,$C18,BN$5)*$R18)</f>
        <v>18865.5625</v>
      </c>
      <c r="BO18" s="3">
        <f>IF(BO$3=0,0,INDEX(Sheet1!RawDataCols,$C18,BO$5)*$R18)</f>
        <v>18674.698124999999</v>
      </c>
      <c r="BP18" s="3">
        <f>IF(BP$3=0,0,INDEX(Sheet1!RawDataCols,$C18,BP$5)*$R18)</f>
        <v>0</v>
      </c>
      <c r="BQ18" s="3">
        <f t="shared" si="20"/>
        <v>0</v>
      </c>
      <c r="BR18" s="3">
        <f t="shared" si="21"/>
        <v>412169.74</v>
      </c>
      <c r="BS18" s="3">
        <f t="shared" si="22"/>
        <v>0</v>
      </c>
      <c r="BT18" s="3">
        <f t="shared" si="23"/>
        <v>0</v>
      </c>
      <c r="BU18" s="3" t="str">
        <f>INDEX(Sheet1!$BS$2:$BS$1000,MATCH($A18,Sheet1!$A$2:$A$1000,0))</f>
        <v>01</v>
      </c>
      <c r="BV18" s="3">
        <f>INDEX(Sheet1!$BT$2:$BT$1000,MATCH($A18,Sheet1!$A$2:$A$1000,0))</f>
        <v>0</v>
      </c>
    </row>
    <row r="19" spans="1:74" x14ac:dyDescent="0.2">
      <c r="A19" s="11" t="s">
        <v>579</v>
      </c>
      <c r="B19" s="3">
        <f>MATCH($A19,Sheet1!ACCOUNTNO,0)</f>
        <v>5</v>
      </c>
      <c r="C19" s="3">
        <f t="shared" si="14"/>
        <v>5</v>
      </c>
      <c r="D19" s="3" t="str">
        <f>IF(D$3=0,0,INDEX(Sheet1!RawDataCols,$C19,D$5))</f>
        <v>10100A04</v>
      </c>
      <c r="E19" s="3" t="str">
        <f>IF(E$3=0,0,INDEX(Sheet1!RawDataCols,$C19,E$5))</f>
        <v xml:space="preserve">10100          </v>
      </c>
      <c r="F19" s="3" t="str">
        <f>IF(F$3=0,0,INDEX(Sheet1!RawDataCols,$C19,F$5))</f>
        <v xml:space="preserve">A04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F006  </v>
      </c>
      <c r="N19" s="3" t="str">
        <f>IF(N$3=0,0,INDEX(Sheet1!RawDataCols,$C19,N$5))</f>
        <v>Rental Income-174 Fullarton Rd</v>
      </c>
      <c r="O19" s="3">
        <f>INDEX(Sheet1!RawDataCols,$C19,O$5)</f>
        <v>8</v>
      </c>
      <c r="P19" s="3" t="str">
        <f>INDEX(Sheet1!RawDataCols,$C19,P$5)</f>
        <v>Revenue</v>
      </c>
      <c r="Q19" s="3" t="str">
        <f>IF(Q$3=0,0,INDEX(Sheet1!RawDataCols,$C19,Q$5))</f>
        <v>I</v>
      </c>
      <c r="R19" s="3">
        <f t="shared" si="15"/>
        <v>-1</v>
      </c>
      <c r="S19" s="3">
        <f t="shared" si="16"/>
        <v>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337785.99</v>
      </c>
      <c r="AK19" s="3">
        <f>IF(AK$3=0,0,INDEX(Sheet1!RawDataCols,$C19,AK$5)*$R19)</f>
        <v>0</v>
      </c>
      <c r="AL19" s="3">
        <f>IF(AL$3=0,0,INDEX(Sheet1!RawDataCols,$C19,AL$5)*$R19)</f>
        <v>390922.83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17"/>
        <v>337785.99</v>
      </c>
      <c r="BI19" s="33">
        <f t="shared" si="18"/>
        <v>0</v>
      </c>
      <c r="BJ19" s="33">
        <f t="shared" si="19"/>
        <v>390922.83</v>
      </c>
      <c r="BK19" s="3">
        <f>IF(BK$3=0,0,INDEX(Sheet1!RawDataCols,$C19,BK$5)*$R19)</f>
        <v>0</v>
      </c>
      <c r="BL19" s="3">
        <f>IF(BL$3=0,0,INDEX(Sheet1!RawDataCols,$C19,BL$5)*$R19)</f>
        <v>24432.676875000001</v>
      </c>
      <c r="BM19" s="3">
        <f>IF(BM$3=0,0,INDEX(Sheet1!RawDataCols,$C19,BM$5)*$R19)</f>
        <v>23777.427500000002</v>
      </c>
      <c r="BN19" s="3">
        <f>IF(BN$3=0,0,INDEX(Sheet1!RawDataCols,$C19,BN$5)*$R19)</f>
        <v>23537.880625000002</v>
      </c>
      <c r="BO19" s="3">
        <f>IF(BO$3=0,0,INDEX(Sheet1!RawDataCols,$C19,BO$5)*$R19)</f>
        <v>23765.490624999999</v>
      </c>
      <c r="BP19" s="3">
        <f>IF(BP$3=0,0,INDEX(Sheet1!RawDataCols,$C19,BP$5)*$R19)</f>
        <v>0</v>
      </c>
      <c r="BQ19" s="3">
        <f t="shared" si="20"/>
        <v>0</v>
      </c>
      <c r="BR19" s="3">
        <f t="shared" si="21"/>
        <v>337785.99</v>
      </c>
      <c r="BS19" s="3">
        <f t="shared" si="22"/>
        <v>0</v>
      </c>
      <c r="BT19" s="3">
        <f t="shared" si="23"/>
        <v>0</v>
      </c>
      <c r="BU19" s="3" t="str">
        <f>INDEX(Sheet1!$BS$2:$BS$1000,MATCH($A19,Sheet1!$A$2:$A$1000,0))</f>
        <v>01</v>
      </c>
      <c r="BV19" s="3">
        <f>INDEX(Sheet1!$BT$2:$BT$1000,MATCH($A19,Sheet1!$A$2:$A$1000,0))</f>
        <v>0</v>
      </c>
    </row>
    <row r="20" spans="1:74" x14ac:dyDescent="0.2">
      <c r="A20" s="11" t="s">
        <v>580</v>
      </c>
      <c r="B20" s="3">
        <f>MATCH($A20,Sheet1!ACCOUNTNO,0)</f>
        <v>6</v>
      </c>
      <c r="C20" s="3">
        <f t="shared" si="14"/>
        <v>6</v>
      </c>
      <c r="D20" s="3" t="str">
        <f>IF(D$3=0,0,INDEX(Sheet1!RawDataCols,$C20,D$5))</f>
        <v>10100A11</v>
      </c>
      <c r="E20" s="3" t="str">
        <f>IF(E$3=0,0,INDEX(Sheet1!RawDataCols,$C20,E$5))</f>
        <v xml:space="preserve">10100          </v>
      </c>
      <c r="F20" s="3" t="str">
        <f>IF(F$3=0,0,INDEX(Sheet1!RawDataCols,$C20,F$5))</f>
        <v xml:space="preserve">A11            </v>
      </c>
      <c r="G20" s="3" t="str">
        <f>IF(G$3=0,0,INDEX(Sheet1!RawDataCols,$C20,G$5))</f>
        <v xml:space="preserve">               </v>
      </c>
      <c r="H20" s="3" t="str">
        <f>IF(H$3=0,0,INDEX(Sheet1!RawDataCols,$C20,H$5))</f>
        <v xml:space="preserve">               </v>
      </c>
      <c r="I20" s="3" t="str">
        <f>IF(I$3=0,0,INDEX(Sheet1!RawDataCols,$C20,I$5))</f>
        <v xml:space="preserve">               </v>
      </c>
      <c r="J20" s="3" t="str">
        <f>IF(J$3=0,0,INDEX(Sheet1!RawDataCols,$C20,J$5))</f>
        <v xml:space="preserve">               </v>
      </c>
      <c r="K20" s="3" t="str">
        <f>IF(K$3=0,0,INDEX(Sheet1!RawDataCols,$C20,K$5))</f>
        <v xml:space="preserve">               </v>
      </c>
      <c r="L20" s="3" t="str">
        <f>IF(L$3=0,0,INDEX(Sheet1!RawDataCols,$C20,L$5))</f>
        <v xml:space="preserve">               </v>
      </c>
      <c r="M20" s="3" t="str">
        <f>IF(M$3=0,0,INDEX(Sheet1!RawDataCols,$C20,M$5))</f>
        <v xml:space="preserve">F006  </v>
      </c>
      <c r="N20" s="3" t="str">
        <f>IF(N$3=0,0,INDEX(Sheet1!RawDataCols,$C20,N$5))</f>
        <v>Rental Income-25 Hutt St</v>
      </c>
      <c r="O20" s="3">
        <f>INDEX(Sheet1!RawDataCols,$C20,O$5)</f>
        <v>8</v>
      </c>
      <c r="P20" s="3" t="str">
        <f>INDEX(Sheet1!RawDataCols,$C20,P$5)</f>
        <v>Revenue</v>
      </c>
      <c r="Q20" s="3" t="str">
        <f>IF(Q$3=0,0,INDEX(Sheet1!RawDataCols,$C20,Q$5))</f>
        <v>I</v>
      </c>
      <c r="R20" s="3">
        <f t="shared" si="15"/>
        <v>-1</v>
      </c>
      <c r="S20" s="3">
        <f t="shared" si="16"/>
        <v>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53248.41</v>
      </c>
      <c r="AK20" s="3">
        <f>IF(AK$3=0,0,INDEX(Sheet1!RawDataCols,$C20,AK$5)*$R20)</f>
        <v>0</v>
      </c>
      <c r="AL20" s="3">
        <f>IF(AL$3=0,0,INDEX(Sheet1!RawDataCols,$C20,AL$5)*$R20)</f>
        <v>43197.15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17"/>
        <v>53248.41</v>
      </c>
      <c r="BI20" s="33">
        <f t="shared" si="18"/>
        <v>0</v>
      </c>
      <c r="BJ20" s="33">
        <f t="shared" si="19"/>
        <v>43197.15</v>
      </c>
      <c r="BK20" s="3">
        <f>IF(BK$3=0,0,INDEX(Sheet1!RawDataCols,$C20,BK$5)*$R20)</f>
        <v>0</v>
      </c>
      <c r="BL20" s="3">
        <f>IF(BL$3=0,0,INDEX(Sheet1!RawDataCols,$C20,BL$5)*$R20)</f>
        <v>2699.8218750000001</v>
      </c>
      <c r="BM20" s="3">
        <f>IF(BM$3=0,0,INDEX(Sheet1!RawDataCols,$C20,BM$5)*$R20)</f>
        <v>3463.0237499999998</v>
      </c>
      <c r="BN20" s="3">
        <f>IF(BN$3=0,0,INDEX(Sheet1!RawDataCols,$C20,BN$5)*$R20)</f>
        <v>1813.651875</v>
      </c>
      <c r="BO20" s="3">
        <f>IF(BO$3=0,0,INDEX(Sheet1!RawDataCols,$C20,BO$5)*$R20)</f>
        <v>2854.8112500000002</v>
      </c>
      <c r="BP20" s="3">
        <f>IF(BP$3=0,0,INDEX(Sheet1!RawDataCols,$C20,BP$5)*$R20)</f>
        <v>0</v>
      </c>
      <c r="BQ20" s="3">
        <f t="shared" si="20"/>
        <v>0</v>
      </c>
      <c r="BR20" s="3">
        <f t="shared" si="21"/>
        <v>53248.41</v>
      </c>
      <c r="BS20" s="3">
        <f t="shared" si="22"/>
        <v>0</v>
      </c>
      <c r="BT20" s="3">
        <f t="shared" si="23"/>
        <v>0</v>
      </c>
      <c r="BU20" s="3" t="str">
        <f>INDEX(Sheet1!$BS$2:$BS$1000,MATCH($A20,Sheet1!$A$2:$A$1000,0))</f>
        <v>01</v>
      </c>
      <c r="BV20" s="3">
        <f>INDEX(Sheet1!$BT$2:$BT$1000,MATCH($A20,Sheet1!$A$2:$A$1000,0))</f>
        <v>0</v>
      </c>
    </row>
    <row r="21" spans="1:74" x14ac:dyDescent="0.2">
      <c r="A21" s="11" t="s">
        <v>581</v>
      </c>
      <c r="B21" s="3">
        <f>MATCH($A21,Sheet1!ACCOUNTNO,0)</f>
        <v>8</v>
      </c>
      <c r="C21" s="3">
        <f t="shared" si="14"/>
        <v>8</v>
      </c>
      <c r="D21" s="3" t="str">
        <f>IF(D$3=0,0,INDEX(Sheet1!RawDataCols,$C21,D$5))</f>
        <v>16100A02</v>
      </c>
      <c r="E21" s="3" t="str">
        <f>IF(E$3=0,0,INDEX(Sheet1!RawDataCols,$C21,E$5))</f>
        <v xml:space="preserve">16100          </v>
      </c>
      <c r="F21" s="3" t="str">
        <f>IF(F$3=0,0,INDEX(Sheet1!RawDataCols,$C21,F$5))</f>
        <v xml:space="preserve">A02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F006  </v>
      </c>
      <c r="N21" s="3" t="str">
        <f>IF(N$3=0,0,INDEX(Sheet1!RawDataCols,$C21,N$5))</f>
        <v>Interest Received-200 East Tce</v>
      </c>
      <c r="O21" s="3">
        <f>INDEX(Sheet1!RawDataCols,$C21,O$5)</f>
        <v>12</v>
      </c>
      <c r="P21" s="3" t="str">
        <f>INDEX(Sheet1!RawDataCols,$C21,P$5)</f>
        <v>Other Income</v>
      </c>
      <c r="Q21" s="3" t="str">
        <f>IF(Q$3=0,0,INDEX(Sheet1!RawDataCols,$C21,Q$5))</f>
        <v>I</v>
      </c>
      <c r="R21" s="3">
        <f t="shared" si="15"/>
        <v>-1</v>
      </c>
      <c r="S21" s="3">
        <f t="shared" si="16"/>
        <v>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17"/>
        <v>0</v>
      </c>
      <c r="BI21" s="33">
        <f t="shared" si="18"/>
        <v>0</v>
      </c>
      <c r="BJ21" s="33">
        <f t="shared" si="1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4.3124999999999997E-2</v>
      </c>
      <c r="BN21" s="3">
        <f>IF(BN$3=0,0,INDEX(Sheet1!RawDataCols,$C21,BN$5)*$R21)</f>
        <v>1.5625E-2</v>
      </c>
      <c r="BO21" s="3">
        <f>IF(BO$3=0,0,INDEX(Sheet1!RawDataCols,$C21,BO$5)*$R21)</f>
        <v>0.19312499999999999</v>
      </c>
      <c r="BP21" s="3">
        <f>IF(BP$3=0,0,INDEX(Sheet1!RawDataCols,$C21,BP$5)*$R21)</f>
        <v>0</v>
      </c>
      <c r="BQ21" s="3">
        <f t="shared" si="20"/>
        <v>0</v>
      </c>
      <c r="BR21" s="3">
        <f t="shared" si="21"/>
        <v>0</v>
      </c>
      <c r="BS21" s="3">
        <f t="shared" si="22"/>
        <v>0</v>
      </c>
      <c r="BT21" s="3">
        <f t="shared" si="23"/>
        <v>0</v>
      </c>
      <c r="BU21" s="3" t="str">
        <f>INDEX(Sheet1!$BS$2:$BS$1000,MATCH($A21,Sheet1!$A$2:$A$1000,0))</f>
        <v>06</v>
      </c>
      <c r="BV21" s="3">
        <f>INDEX(Sheet1!$BT$2:$BT$1000,MATCH($A21,Sheet1!$A$2:$A$1000,0))</f>
        <v>0</v>
      </c>
    </row>
    <row r="22" spans="1:74" x14ac:dyDescent="0.2">
      <c r="A22" s="11" t="s">
        <v>582</v>
      </c>
      <c r="B22" s="3">
        <f>MATCH($A22,Sheet1!ACCOUNTNO,0)</f>
        <v>9</v>
      </c>
      <c r="C22" s="3">
        <f t="shared" si="14"/>
        <v>9</v>
      </c>
      <c r="D22" s="3" t="str">
        <f>IF(D$3=0,0,INDEX(Sheet1!RawDataCols,$C22,D$5))</f>
        <v>16100A03</v>
      </c>
      <c r="E22" s="3" t="str">
        <f>IF(E$3=0,0,INDEX(Sheet1!RawDataCols,$C22,E$5))</f>
        <v xml:space="preserve">16100          </v>
      </c>
      <c r="F22" s="3" t="str">
        <f>IF(F$3=0,0,INDEX(Sheet1!RawDataCols,$C22,F$5))</f>
        <v xml:space="preserve">A03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F006  </v>
      </c>
      <c r="N22" s="3" t="str">
        <f>IF(N$3=0,0,INDEX(Sheet1!RawDataCols,$C22,N$5))</f>
        <v>Interest Received-33 Franklin St</v>
      </c>
      <c r="O22" s="3">
        <f>INDEX(Sheet1!RawDataCols,$C22,O$5)</f>
        <v>12</v>
      </c>
      <c r="P22" s="3" t="str">
        <f>INDEX(Sheet1!RawDataCols,$C22,P$5)</f>
        <v>Other Income</v>
      </c>
      <c r="Q22" s="3" t="str">
        <f>IF(Q$3=0,0,INDEX(Sheet1!RawDataCols,$C22,Q$5))</f>
        <v>I</v>
      </c>
      <c r="R22" s="3">
        <f t="shared" si="15"/>
        <v>-1</v>
      </c>
      <c r="S22" s="3">
        <f t="shared" si="16"/>
        <v>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17"/>
        <v>0</v>
      </c>
      <c r="BI22" s="33">
        <f t="shared" si="18"/>
        <v>0</v>
      </c>
      <c r="BJ22" s="33">
        <f t="shared" si="19"/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4.0625000000000001E-2</v>
      </c>
      <c r="BN22" s="3">
        <f>IF(BN$3=0,0,INDEX(Sheet1!RawDataCols,$C22,BN$5)*$R22)</f>
        <v>1.4999999999999999E-2</v>
      </c>
      <c r="BO22" s="3">
        <f>IF(BO$3=0,0,INDEX(Sheet1!RawDataCols,$C22,BO$5)*$R22)</f>
        <v>0.19062499999999999</v>
      </c>
      <c r="BP22" s="3">
        <f>IF(BP$3=0,0,INDEX(Sheet1!RawDataCols,$C22,BP$5)*$R22)</f>
        <v>0</v>
      </c>
      <c r="BQ22" s="3">
        <f t="shared" si="20"/>
        <v>0</v>
      </c>
      <c r="BR22" s="3">
        <f t="shared" si="21"/>
        <v>0</v>
      </c>
      <c r="BS22" s="3">
        <f t="shared" si="22"/>
        <v>0</v>
      </c>
      <c r="BT22" s="3">
        <f t="shared" si="23"/>
        <v>0</v>
      </c>
      <c r="BU22" s="3" t="str">
        <f>INDEX(Sheet1!$BS$2:$BS$1000,MATCH($A22,Sheet1!$A$2:$A$1000,0))</f>
        <v>06</v>
      </c>
      <c r="BV22" s="3">
        <f>INDEX(Sheet1!$BT$2:$BT$1000,MATCH($A22,Sheet1!$A$2:$A$1000,0))</f>
        <v>0</v>
      </c>
    </row>
    <row r="23" spans="1:74" x14ac:dyDescent="0.2">
      <c r="A23" s="11" t="s">
        <v>583</v>
      </c>
      <c r="B23" s="3">
        <f>MATCH($A23,Sheet1!ACCOUNTNO,0)</f>
        <v>10</v>
      </c>
      <c r="C23" s="3">
        <f t="shared" si="14"/>
        <v>10</v>
      </c>
      <c r="D23" s="3" t="str">
        <f>IF(D$3=0,0,INDEX(Sheet1!RawDataCols,$C23,D$5))</f>
        <v>16100A04</v>
      </c>
      <c r="E23" s="3" t="str">
        <f>IF(E$3=0,0,INDEX(Sheet1!RawDataCols,$C23,E$5))</f>
        <v xml:space="preserve">16100          </v>
      </c>
      <c r="F23" s="3" t="str">
        <f>IF(F$3=0,0,INDEX(Sheet1!RawDataCols,$C23,F$5))</f>
        <v xml:space="preserve">A04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F006  </v>
      </c>
      <c r="N23" s="3" t="str">
        <f>IF(N$3=0,0,INDEX(Sheet1!RawDataCols,$C23,N$5))</f>
        <v>Interest Received-174 Fullarton Rd</v>
      </c>
      <c r="O23" s="3">
        <f>INDEX(Sheet1!RawDataCols,$C23,O$5)</f>
        <v>12</v>
      </c>
      <c r="P23" s="3" t="str">
        <f>INDEX(Sheet1!RawDataCols,$C23,P$5)</f>
        <v>Other Income</v>
      </c>
      <c r="Q23" s="3" t="str">
        <f>IF(Q$3=0,0,INDEX(Sheet1!RawDataCols,$C23,Q$5))</f>
        <v>I</v>
      </c>
      <c r="R23" s="3">
        <f t="shared" si="15"/>
        <v>-1</v>
      </c>
      <c r="S23" s="3">
        <f t="shared" si="16"/>
        <v>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17"/>
        <v>0</v>
      </c>
      <c r="BI23" s="33">
        <f t="shared" si="18"/>
        <v>0</v>
      </c>
      <c r="BJ23" s="33">
        <f t="shared" si="19"/>
        <v>0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4.0625000000000001E-2</v>
      </c>
      <c r="BN23" s="3">
        <f>IF(BN$3=0,0,INDEX(Sheet1!RawDataCols,$C23,BN$5)*$R23)</f>
        <v>1.4375000000000001E-2</v>
      </c>
      <c r="BO23" s="3">
        <f>IF(BO$3=0,0,INDEX(Sheet1!RawDataCols,$C23,BO$5)*$R23)</f>
        <v>0.19062499999999999</v>
      </c>
      <c r="BP23" s="3">
        <f>IF(BP$3=0,0,INDEX(Sheet1!RawDataCols,$C23,BP$5)*$R23)</f>
        <v>0</v>
      </c>
      <c r="BQ23" s="3">
        <f t="shared" si="20"/>
        <v>0</v>
      </c>
      <c r="BR23" s="3">
        <f t="shared" si="21"/>
        <v>0</v>
      </c>
      <c r="BS23" s="3">
        <f t="shared" si="22"/>
        <v>0</v>
      </c>
      <c r="BT23" s="3">
        <f t="shared" si="23"/>
        <v>0</v>
      </c>
      <c r="BU23" s="3" t="str">
        <f>INDEX(Sheet1!$BS$2:$BS$1000,MATCH($A23,Sheet1!$A$2:$A$1000,0))</f>
        <v>06</v>
      </c>
      <c r="BV23" s="3">
        <f>INDEX(Sheet1!$BT$2:$BT$1000,MATCH($A23,Sheet1!$A$2:$A$1000,0))</f>
        <v>0</v>
      </c>
    </row>
    <row r="24" spans="1:74" x14ac:dyDescent="0.2">
      <c r="A24" s="11" t="s">
        <v>584</v>
      </c>
      <c r="B24" s="3">
        <f>MATCH($A24,Sheet1!ACCOUNTNO,0)</f>
        <v>11</v>
      </c>
      <c r="C24" s="3">
        <f t="shared" si="14"/>
        <v>11</v>
      </c>
      <c r="D24" s="3" t="str">
        <f>IF(D$3=0,0,INDEX(Sheet1!RawDataCols,$C24,D$5))</f>
        <v>16100A11</v>
      </c>
      <c r="E24" s="3" t="str">
        <f>IF(E$3=0,0,INDEX(Sheet1!RawDataCols,$C24,E$5))</f>
        <v xml:space="preserve">16100          </v>
      </c>
      <c r="F24" s="3" t="str">
        <f>IF(F$3=0,0,INDEX(Sheet1!RawDataCols,$C24,F$5))</f>
        <v xml:space="preserve">A11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F006  </v>
      </c>
      <c r="N24" s="3" t="str">
        <f>IF(N$3=0,0,INDEX(Sheet1!RawDataCols,$C24,N$5))</f>
        <v>Interest Received-25 Hutt St</v>
      </c>
      <c r="O24" s="3">
        <f>INDEX(Sheet1!RawDataCols,$C24,O$5)</f>
        <v>12</v>
      </c>
      <c r="P24" s="3" t="str">
        <f>INDEX(Sheet1!RawDataCols,$C24,P$5)</f>
        <v>Other Income</v>
      </c>
      <c r="Q24" s="3" t="str">
        <f>IF(Q$3=0,0,INDEX(Sheet1!RawDataCols,$C24,Q$5))</f>
        <v>I</v>
      </c>
      <c r="R24" s="3">
        <f t="shared" si="15"/>
        <v>-1</v>
      </c>
      <c r="S24" s="3">
        <f t="shared" si="16"/>
        <v>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17"/>
        <v>0</v>
      </c>
      <c r="BI24" s="33">
        <f t="shared" si="18"/>
        <v>0</v>
      </c>
      <c r="BJ24" s="33">
        <f t="shared" si="19"/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3.6874999999999998E-2</v>
      </c>
      <c r="BN24" s="3">
        <f>IF(BN$3=0,0,INDEX(Sheet1!RawDataCols,$C24,BN$5)*$R24)</f>
        <v>1.4375000000000001E-2</v>
      </c>
      <c r="BO24" s="3">
        <f>IF(BO$3=0,0,INDEX(Sheet1!RawDataCols,$C24,BO$5)*$R24)</f>
        <v>0.1925</v>
      </c>
      <c r="BP24" s="3">
        <f>IF(BP$3=0,0,INDEX(Sheet1!RawDataCols,$C24,BP$5)*$R24)</f>
        <v>0</v>
      </c>
      <c r="BQ24" s="3">
        <f t="shared" si="20"/>
        <v>0</v>
      </c>
      <c r="BR24" s="3">
        <f t="shared" si="21"/>
        <v>0</v>
      </c>
      <c r="BS24" s="3">
        <f t="shared" si="22"/>
        <v>0</v>
      </c>
      <c r="BT24" s="3">
        <f t="shared" si="23"/>
        <v>0</v>
      </c>
      <c r="BU24" s="3" t="str">
        <f>INDEX(Sheet1!$BS$2:$BS$1000,MATCH($A24,Sheet1!$A$2:$A$1000,0))</f>
        <v>06</v>
      </c>
      <c r="BV24" s="3">
        <f>INDEX(Sheet1!$BT$2:$BT$1000,MATCH($A24,Sheet1!$A$2:$A$1000,0))</f>
        <v>0</v>
      </c>
    </row>
    <row r="25" spans="1:74" x14ac:dyDescent="0.2">
      <c r="A25" s="11" t="s">
        <v>585</v>
      </c>
      <c r="B25" s="3">
        <f>MATCH($A25,Sheet1!ACCOUNTNO,0)</f>
        <v>13</v>
      </c>
      <c r="C25" s="3">
        <f t="shared" si="14"/>
        <v>13</v>
      </c>
      <c r="D25" s="3" t="str">
        <f>IF(D$3=0,0,INDEX(Sheet1!RawDataCols,$C25,D$5))</f>
        <v>22180A02</v>
      </c>
      <c r="E25" s="3" t="str">
        <f>IF(E$3=0,0,INDEX(Sheet1!RawDataCols,$C25,E$5))</f>
        <v xml:space="preserve">22180          </v>
      </c>
      <c r="F25" s="3" t="str">
        <f>IF(F$3=0,0,INDEX(Sheet1!RawDataCols,$C25,F$5))</f>
        <v xml:space="preserve">A02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F006  </v>
      </c>
      <c r="N25" s="3" t="str">
        <f>IF(N$3=0,0,INDEX(Sheet1!RawDataCols,$C25,N$5))</f>
        <v>Bank Fees &amp; Charges-200 East Tce</v>
      </c>
      <c r="O25" s="3">
        <f>INDEX(Sheet1!RawDataCols,$C25,O$5)</f>
        <v>13</v>
      </c>
      <c r="P25" s="3" t="str">
        <f>INDEX(Sheet1!RawDataCols,$C25,P$5)</f>
        <v>Cost and Expenses</v>
      </c>
      <c r="Q25" s="3" t="str">
        <f>IF(Q$3=0,0,INDEX(Sheet1!RawDataCols,$C25,Q$5))</f>
        <v>I</v>
      </c>
      <c r="R25" s="3">
        <f t="shared" si="15"/>
        <v>1</v>
      </c>
      <c r="S25" s="3">
        <f t="shared" si="1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0.15</v>
      </c>
      <c r="AE25" s="3">
        <f>IF(AE$3=0,0,INDEX(Sheet1!RawDataCols,$C25,AE$5)*$R25)</f>
        <v>0</v>
      </c>
      <c r="AF25" s="3">
        <f>IF(AF$3=0,0,INDEX(Sheet1!RawDataCols,$C25,AF$5)*$R25)</f>
        <v>0.15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17"/>
        <v>0.15</v>
      </c>
      <c r="BI25" s="33">
        <f t="shared" si="18"/>
        <v>0</v>
      </c>
      <c r="BJ25" s="33">
        <f t="shared" si="19"/>
        <v>0.15</v>
      </c>
      <c r="BK25" s="3">
        <f>IF(BK$3=0,0,INDEX(Sheet1!RawDataCols,$C25,BK$5)*$R25)</f>
        <v>0</v>
      </c>
      <c r="BL25" s="3">
        <f>IF(BL$3=0,0,INDEX(Sheet1!RawDataCols,$C25,BL$5)*$R25)</f>
        <v>9.3749999999999997E-3</v>
      </c>
      <c r="BM25" s="3">
        <f>IF(BM$3=0,0,INDEX(Sheet1!RawDataCols,$C25,BM$5)*$R25)</f>
        <v>2.7574999999999998</v>
      </c>
      <c r="BN25" s="3">
        <f>IF(BN$3=0,0,INDEX(Sheet1!RawDataCols,$C25,BN$5)*$R25)</f>
        <v>3.0074999999999998</v>
      </c>
      <c r="BO25" s="3">
        <f>IF(BO$3=0,0,INDEX(Sheet1!RawDataCols,$C25,BO$5)*$R25)</f>
        <v>3.0150000000000001</v>
      </c>
      <c r="BP25" s="3">
        <f>IF(BP$3=0,0,INDEX(Sheet1!RawDataCols,$C25,BP$5)*$R25)</f>
        <v>0</v>
      </c>
      <c r="BQ25" s="3">
        <f t="shared" si="20"/>
        <v>0</v>
      </c>
      <c r="BR25" s="3">
        <f t="shared" si="21"/>
        <v>0.15</v>
      </c>
      <c r="BS25" s="3">
        <f t="shared" si="22"/>
        <v>0</v>
      </c>
      <c r="BT25" s="3">
        <f t="shared" si="23"/>
        <v>0</v>
      </c>
      <c r="BU25" s="3" t="str">
        <f>INDEX(Sheet1!$BS$2:$BS$1000,MATCH($A25,Sheet1!$A$2:$A$1000,0))</f>
        <v>09</v>
      </c>
      <c r="BV25" s="3">
        <f>INDEX(Sheet1!$BT$2:$BT$1000,MATCH($A25,Sheet1!$A$2:$A$1000,0))</f>
        <v>0</v>
      </c>
    </row>
    <row r="26" spans="1:74" x14ac:dyDescent="0.2">
      <c r="A26" s="11" t="s">
        <v>586</v>
      </c>
      <c r="B26" s="3">
        <f>MATCH($A26,Sheet1!ACCOUNTNO,0)</f>
        <v>14</v>
      </c>
      <c r="C26" s="3">
        <f t="shared" si="14"/>
        <v>14</v>
      </c>
      <c r="D26" s="3" t="str">
        <f>IF(D$3=0,0,INDEX(Sheet1!RawDataCols,$C26,D$5))</f>
        <v>22180A03</v>
      </c>
      <c r="E26" s="3" t="str">
        <f>IF(E$3=0,0,INDEX(Sheet1!RawDataCols,$C26,E$5))</f>
        <v xml:space="preserve">22180          </v>
      </c>
      <c r="F26" s="3" t="str">
        <f>IF(F$3=0,0,INDEX(Sheet1!RawDataCols,$C26,F$5))</f>
        <v xml:space="preserve">A03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F006  </v>
      </c>
      <c r="N26" s="3" t="str">
        <f>IF(N$3=0,0,INDEX(Sheet1!RawDataCols,$C26,N$5))</f>
        <v>Bank Fees &amp; Charges-33 Franklin St</v>
      </c>
      <c r="O26" s="3">
        <f>INDEX(Sheet1!RawDataCols,$C26,O$5)</f>
        <v>13</v>
      </c>
      <c r="P26" s="3" t="str">
        <f>INDEX(Sheet1!RawDataCols,$C26,P$5)</f>
        <v>Cost and Expenses</v>
      </c>
      <c r="Q26" s="3" t="str">
        <f>IF(Q$3=0,0,INDEX(Sheet1!RawDataCols,$C26,Q$5))</f>
        <v>I</v>
      </c>
      <c r="R26" s="3">
        <f t="shared" si="15"/>
        <v>1</v>
      </c>
      <c r="S26" s="3">
        <f t="shared" si="16"/>
        <v>-1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0.15</v>
      </c>
      <c r="AE26" s="3">
        <f>IF(AE$3=0,0,INDEX(Sheet1!RawDataCols,$C26,AE$5)*$R26)</f>
        <v>0</v>
      </c>
      <c r="AF26" s="3">
        <f>IF(AF$3=0,0,INDEX(Sheet1!RawDataCols,$C26,AF$5)*$R26)</f>
        <v>0.15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17"/>
        <v>0.15</v>
      </c>
      <c r="BI26" s="33">
        <f t="shared" si="18"/>
        <v>0</v>
      </c>
      <c r="BJ26" s="33">
        <f t="shared" si="19"/>
        <v>0.15</v>
      </c>
      <c r="BK26" s="3">
        <f>IF(BK$3=0,0,INDEX(Sheet1!RawDataCols,$C26,BK$5)*$R26)</f>
        <v>0</v>
      </c>
      <c r="BL26" s="3">
        <f>IF(BL$3=0,0,INDEX(Sheet1!RawDataCols,$C26,BL$5)*$R26)</f>
        <v>9.3749999999999997E-3</v>
      </c>
      <c r="BM26" s="3">
        <f>IF(BM$3=0,0,INDEX(Sheet1!RawDataCols,$C26,BM$5)*$R26)</f>
        <v>2.7574999999999998</v>
      </c>
      <c r="BN26" s="3">
        <f>IF(BN$3=0,0,INDEX(Sheet1!RawDataCols,$C26,BN$5)*$R26)</f>
        <v>3.0074999999999998</v>
      </c>
      <c r="BO26" s="3">
        <f>IF(BO$3=0,0,INDEX(Sheet1!RawDataCols,$C26,BO$5)*$R26)</f>
        <v>3.0150000000000001</v>
      </c>
      <c r="BP26" s="3">
        <f>IF(BP$3=0,0,INDEX(Sheet1!RawDataCols,$C26,BP$5)*$R26)</f>
        <v>0</v>
      </c>
      <c r="BQ26" s="3">
        <f t="shared" si="20"/>
        <v>0</v>
      </c>
      <c r="BR26" s="3">
        <f t="shared" si="21"/>
        <v>0.15</v>
      </c>
      <c r="BS26" s="3">
        <f t="shared" si="22"/>
        <v>0</v>
      </c>
      <c r="BT26" s="3">
        <f t="shared" si="23"/>
        <v>0</v>
      </c>
      <c r="BU26" s="3" t="str">
        <f>INDEX(Sheet1!$BS$2:$BS$1000,MATCH($A26,Sheet1!$A$2:$A$1000,0))</f>
        <v>09</v>
      </c>
      <c r="BV26" s="3">
        <f>INDEX(Sheet1!$BT$2:$BT$1000,MATCH($A26,Sheet1!$A$2:$A$1000,0))</f>
        <v>0</v>
      </c>
    </row>
    <row r="27" spans="1:74" x14ac:dyDescent="0.2">
      <c r="A27" s="11" t="s">
        <v>587</v>
      </c>
      <c r="B27" s="3">
        <f>MATCH($A27,Sheet1!ACCOUNTNO,0)</f>
        <v>15</v>
      </c>
      <c r="C27" s="3">
        <f t="shared" si="14"/>
        <v>15</v>
      </c>
      <c r="D27" s="3" t="str">
        <f>IF(D$3=0,0,INDEX(Sheet1!RawDataCols,$C27,D$5))</f>
        <v>22180A04</v>
      </c>
      <c r="E27" s="3" t="str">
        <f>IF(E$3=0,0,INDEX(Sheet1!RawDataCols,$C27,E$5))</f>
        <v xml:space="preserve">22180          </v>
      </c>
      <c r="F27" s="3" t="str">
        <f>IF(F$3=0,0,INDEX(Sheet1!RawDataCols,$C27,F$5))</f>
        <v xml:space="preserve">A04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F006  </v>
      </c>
      <c r="N27" s="3" t="str">
        <f>IF(N$3=0,0,INDEX(Sheet1!RawDataCols,$C27,N$5))</f>
        <v>Bank Fees &amp; Charges-174 Fullarton Rd</v>
      </c>
      <c r="O27" s="3">
        <f>INDEX(Sheet1!RawDataCols,$C27,O$5)</f>
        <v>13</v>
      </c>
      <c r="P27" s="3" t="str">
        <f>INDEX(Sheet1!RawDataCols,$C27,P$5)</f>
        <v>Cost and Expenses</v>
      </c>
      <c r="Q27" s="3" t="str">
        <f>IF(Q$3=0,0,INDEX(Sheet1!RawDataCols,$C27,Q$5))</f>
        <v>I</v>
      </c>
      <c r="R27" s="3">
        <f t="shared" si="15"/>
        <v>1</v>
      </c>
      <c r="S27" s="3">
        <f t="shared" si="16"/>
        <v>-1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0.15</v>
      </c>
      <c r="AE27" s="3">
        <f>IF(AE$3=0,0,INDEX(Sheet1!RawDataCols,$C27,AE$5)*$R27)</f>
        <v>0</v>
      </c>
      <c r="AF27" s="3">
        <f>IF(AF$3=0,0,INDEX(Sheet1!RawDataCols,$C27,AF$5)*$R27)</f>
        <v>0.15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17"/>
        <v>0.15</v>
      </c>
      <c r="BI27" s="33">
        <f t="shared" si="18"/>
        <v>0</v>
      </c>
      <c r="BJ27" s="33">
        <f t="shared" si="19"/>
        <v>0.15</v>
      </c>
      <c r="BK27" s="3">
        <f>IF(BK$3=0,0,INDEX(Sheet1!RawDataCols,$C27,BK$5)*$R27)</f>
        <v>0</v>
      </c>
      <c r="BL27" s="3">
        <f>IF(BL$3=0,0,INDEX(Sheet1!RawDataCols,$C27,BL$5)*$R27)</f>
        <v>9.3749999999999997E-3</v>
      </c>
      <c r="BM27" s="3">
        <f>IF(BM$3=0,0,INDEX(Sheet1!RawDataCols,$C27,BM$5)*$R27)</f>
        <v>2.7574999999999998</v>
      </c>
      <c r="BN27" s="3">
        <f>IF(BN$3=0,0,INDEX(Sheet1!RawDataCols,$C27,BN$5)*$R27)</f>
        <v>3.0074999999999998</v>
      </c>
      <c r="BO27" s="3">
        <f>IF(BO$3=0,0,INDEX(Sheet1!RawDataCols,$C27,BO$5)*$R27)</f>
        <v>3.0150000000000001</v>
      </c>
      <c r="BP27" s="3">
        <f>IF(BP$3=0,0,INDEX(Sheet1!RawDataCols,$C27,BP$5)*$R27)</f>
        <v>0</v>
      </c>
      <c r="BQ27" s="3">
        <f t="shared" si="20"/>
        <v>0</v>
      </c>
      <c r="BR27" s="3">
        <f t="shared" si="21"/>
        <v>0.15</v>
      </c>
      <c r="BS27" s="3">
        <f t="shared" si="22"/>
        <v>0</v>
      </c>
      <c r="BT27" s="3">
        <f t="shared" si="23"/>
        <v>0</v>
      </c>
      <c r="BU27" s="3" t="str">
        <f>INDEX(Sheet1!$BS$2:$BS$1000,MATCH($A27,Sheet1!$A$2:$A$1000,0))</f>
        <v>09</v>
      </c>
      <c r="BV27" s="3">
        <f>INDEX(Sheet1!$BT$2:$BT$1000,MATCH($A27,Sheet1!$A$2:$A$1000,0))</f>
        <v>0</v>
      </c>
    </row>
    <row r="28" spans="1:74" x14ac:dyDescent="0.2">
      <c r="A28" s="11" t="s">
        <v>588</v>
      </c>
      <c r="B28" s="3">
        <f>MATCH($A28,Sheet1!ACCOUNTNO,0)</f>
        <v>16</v>
      </c>
      <c r="C28" s="3">
        <f t="shared" si="14"/>
        <v>16</v>
      </c>
      <c r="D28" s="3" t="str">
        <f>IF(D$3=0,0,INDEX(Sheet1!RawDataCols,$C28,D$5))</f>
        <v>22180A11</v>
      </c>
      <c r="E28" s="3" t="str">
        <f>IF(E$3=0,0,INDEX(Sheet1!RawDataCols,$C28,E$5))</f>
        <v xml:space="preserve">22180          </v>
      </c>
      <c r="F28" s="3" t="str">
        <f>IF(F$3=0,0,INDEX(Sheet1!RawDataCols,$C28,F$5))</f>
        <v xml:space="preserve">A11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F006  </v>
      </c>
      <c r="N28" s="3" t="str">
        <f>IF(N$3=0,0,INDEX(Sheet1!RawDataCols,$C28,N$5))</f>
        <v>Bank Fees &amp; Charges-25 Hutt St</v>
      </c>
      <c r="O28" s="3">
        <f>INDEX(Sheet1!RawDataCols,$C28,O$5)</f>
        <v>13</v>
      </c>
      <c r="P28" s="3" t="str">
        <f>INDEX(Sheet1!RawDataCols,$C28,P$5)</f>
        <v>Cost and Expenses</v>
      </c>
      <c r="Q28" s="3" t="str">
        <f>IF(Q$3=0,0,INDEX(Sheet1!RawDataCols,$C28,Q$5))</f>
        <v>I</v>
      </c>
      <c r="R28" s="3">
        <f t="shared" si="15"/>
        <v>1</v>
      </c>
      <c r="S28" s="3">
        <f t="shared" si="16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0.15</v>
      </c>
      <c r="AE28" s="3">
        <f>IF(AE$3=0,0,INDEX(Sheet1!RawDataCols,$C28,AE$5)*$R28)</f>
        <v>0</v>
      </c>
      <c r="AF28" s="3">
        <f>IF(AF$3=0,0,INDEX(Sheet1!RawDataCols,$C28,AF$5)*$R28)</f>
        <v>0.15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17"/>
        <v>0.15</v>
      </c>
      <c r="BI28" s="33">
        <f t="shared" si="18"/>
        <v>0</v>
      </c>
      <c r="BJ28" s="33">
        <f t="shared" si="19"/>
        <v>0.15</v>
      </c>
      <c r="BK28" s="3">
        <f>IF(BK$3=0,0,INDEX(Sheet1!RawDataCols,$C28,BK$5)*$R28)</f>
        <v>0</v>
      </c>
      <c r="BL28" s="3">
        <f>IF(BL$3=0,0,INDEX(Sheet1!RawDataCols,$C28,BL$5)*$R28)</f>
        <v>9.3749999999999997E-3</v>
      </c>
      <c r="BM28" s="3">
        <f>IF(BM$3=0,0,INDEX(Sheet1!RawDataCols,$C28,BM$5)*$R28)</f>
        <v>2.7574999999999998</v>
      </c>
      <c r="BN28" s="3">
        <f>IF(BN$3=0,0,INDEX(Sheet1!RawDataCols,$C28,BN$5)*$R28)</f>
        <v>3.0074999999999998</v>
      </c>
      <c r="BO28" s="3">
        <f>IF(BO$3=0,0,INDEX(Sheet1!RawDataCols,$C28,BO$5)*$R28)</f>
        <v>3.0150000000000001</v>
      </c>
      <c r="BP28" s="3">
        <f>IF(BP$3=0,0,INDEX(Sheet1!RawDataCols,$C28,BP$5)*$R28)</f>
        <v>0</v>
      </c>
      <c r="BQ28" s="3">
        <f t="shared" si="20"/>
        <v>0</v>
      </c>
      <c r="BR28" s="3">
        <f t="shared" si="21"/>
        <v>0.15</v>
      </c>
      <c r="BS28" s="3">
        <f t="shared" si="22"/>
        <v>0</v>
      </c>
      <c r="BT28" s="3">
        <f t="shared" si="23"/>
        <v>0</v>
      </c>
      <c r="BU28" s="3" t="str">
        <f>INDEX(Sheet1!$BS$2:$BS$1000,MATCH($A28,Sheet1!$A$2:$A$1000,0))</f>
        <v>09</v>
      </c>
      <c r="BV28" s="3">
        <f>INDEX(Sheet1!$BT$2:$BT$1000,MATCH($A28,Sheet1!$A$2:$A$1000,0))</f>
        <v>0</v>
      </c>
    </row>
    <row r="29" spans="1:74" x14ac:dyDescent="0.2">
      <c r="A29" s="11" t="s">
        <v>589</v>
      </c>
      <c r="B29" s="3">
        <f>MATCH($A29,Sheet1!ACCOUNTNO,0)</f>
        <v>18</v>
      </c>
      <c r="C29" s="3">
        <f t="shared" si="14"/>
        <v>18</v>
      </c>
      <c r="D29" s="3" t="str">
        <f>IF(D$3=0,0,INDEX(Sheet1!RawDataCols,$C29,D$5))</f>
        <v>22320A02</v>
      </c>
      <c r="E29" s="3" t="str">
        <f>IF(E$3=0,0,INDEX(Sheet1!RawDataCols,$C29,E$5))</f>
        <v xml:space="preserve">22320          </v>
      </c>
      <c r="F29" s="3" t="str">
        <f>IF(F$3=0,0,INDEX(Sheet1!RawDataCols,$C29,F$5))</f>
        <v xml:space="preserve">A02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F006  </v>
      </c>
      <c r="N29" s="3" t="str">
        <f>IF(N$3=0,0,INDEX(Sheet1!RawDataCols,$C29,N$5))</f>
        <v>Fees &amp; Charges-200 East Tce</v>
      </c>
      <c r="O29" s="3">
        <f>INDEX(Sheet1!RawDataCols,$C29,O$5)</f>
        <v>13</v>
      </c>
      <c r="P29" s="3" t="str">
        <f>INDEX(Sheet1!RawDataCols,$C29,P$5)</f>
        <v>Cost and Expenses</v>
      </c>
      <c r="Q29" s="3" t="str">
        <f>IF(Q$3=0,0,INDEX(Sheet1!RawDataCols,$C29,Q$5))</f>
        <v>I</v>
      </c>
      <c r="R29" s="3">
        <f t="shared" si="15"/>
        <v>1</v>
      </c>
      <c r="S29" s="3">
        <f t="shared" si="1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4.42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4.42</v>
      </c>
      <c r="Z29" s="3">
        <f>IF(Z$3=0,0,INDEX(Sheet1!RawDataCols,$C29,Z$5)*$R29)</f>
        <v>0</v>
      </c>
      <c r="AA29" s="3">
        <f>IF(AA$3=0,0,INDEX(Sheet1!RawDataCols,$C29,AA$5)*$R29)</f>
        <v>66.75</v>
      </c>
      <c r="AB29" s="3">
        <f>IF(AB$3=0,0,INDEX(Sheet1!RawDataCols,$C29,AB$5)*$R29)</f>
        <v>4.42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4.42</v>
      </c>
      <c r="AF29" s="3">
        <f>IF(AF$3=0,0,INDEX(Sheet1!RawDataCols,$C29,AF$5)*$R29)</f>
        <v>52.6</v>
      </c>
      <c r="AG29" s="3">
        <f>IF(AG$3=0,0,INDEX(Sheet1!RawDataCols,$C29,AG$5)*$R29)</f>
        <v>0</v>
      </c>
      <c r="AH29" s="3">
        <f>IF(AH$3=0,0,INDEX(Sheet1!RawDataCols,$C29,AH$5)*$R29)</f>
        <v>4.42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4.42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5.56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5.56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5.56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5.56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5.56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5.56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5.56</v>
      </c>
      <c r="BG29" s="179">
        <f>IF(BG$3=0,0,INDEX(Sheet1!RawDataCols,$C29,BG$5)*$R29)</f>
        <v>0</v>
      </c>
      <c r="BH29" s="33">
        <f t="shared" si="17"/>
        <v>66.75</v>
      </c>
      <c r="BI29" s="33">
        <f t="shared" si="18"/>
        <v>59.880000000000017</v>
      </c>
      <c r="BJ29" s="33">
        <f t="shared" si="19"/>
        <v>52.6</v>
      </c>
      <c r="BK29" s="3">
        <f>IF(BK$3=0,0,INDEX(Sheet1!RawDataCols,$C29,BK$5)*$R29)</f>
        <v>3.3149999999999999</v>
      </c>
      <c r="BL29" s="3">
        <f>IF(BL$3=0,0,INDEX(Sheet1!RawDataCols,$C29,BL$5)*$R29)</f>
        <v>3.2875000000000001</v>
      </c>
      <c r="BM29" s="3">
        <f>IF(BM$3=0,0,INDEX(Sheet1!RawDataCols,$C29,BM$5)*$R29)</f>
        <v>3.1749999999999998</v>
      </c>
      <c r="BN29" s="3">
        <f>IF(BN$3=0,0,INDEX(Sheet1!RawDataCols,$C29,BN$5)*$R29)</f>
        <v>3.1124999999999998</v>
      </c>
      <c r="BO29" s="3">
        <f>IF(BO$3=0,0,INDEX(Sheet1!RawDataCols,$C29,BO$5)*$R29)</f>
        <v>3.0750000000000002</v>
      </c>
      <c r="BP29" s="3">
        <f>IF(BP$3=0,0,INDEX(Sheet1!RawDataCols,$C29,BP$5)*$R29)</f>
        <v>0</v>
      </c>
      <c r="BQ29" s="3">
        <f t="shared" si="20"/>
        <v>66.75</v>
      </c>
      <c r="BR29" s="3">
        <f t="shared" si="21"/>
        <v>0</v>
      </c>
      <c r="BS29" s="3">
        <f t="shared" si="22"/>
        <v>0</v>
      </c>
      <c r="BT29" s="3">
        <f t="shared" si="23"/>
        <v>0</v>
      </c>
      <c r="BU29" s="3" t="str">
        <f>INDEX(Sheet1!$BS$2:$BS$1000,MATCH($A29,Sheet1!$A$2:$A$1000,0))</f>
        <v>09</v>
      </c>
      <c r="BV29" s="3">
        <f>INDEX(Sheet1!$BT$2:$BT$1000,MATCH($A29,Sheet1!$A$2:$A$1000,0))</f>
        <v>0</v>
      </c>
    </row>
    <row r="30" spans="1:74" x14ac:dyDescent="0.2">
      <c r="A30" s="11" t="s">
        <v>590</v>
      </c>
      <c r="B30" s="3">
        <f>MATCH($A30,Sheet1!ACCOUNTNO,0)</f>
        <v>19</v>
      </c>
      <c r="C30" s="3">
        <f t="shared" si="14"/>
        <v>19</v>
      </c>
      <c r="D30" s="3" t="str">
        <f>IF(D$3=0,0,INDEX(Sheet1!RawDataCols,$C30,D$5))</f>
        <v>22320A03</v>
      </c>
      <c r="E30" s="3" t="str">
        <f>IF(E$3=0,0,INDEX(Sheet1!RawDataCols,$C30,E$5))</f>
        <v xml:space="preserve">22320          </v>
      </c>
      <c r="F30" s="3" t="str">
        <f>IF(F$3=0,0,INDEX(Sheet1!RawDataCols,$C30,F$5))</f>
        <v xml:space="preserve">A03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F006  </v>
      </c>
      <c r="N30" s="3" t="str">
        <f>IF(N$3=0,0,INDEX(Sheet1!RawDataCols,$C30,N$5))</f>
        <v>Fees &amp; Charges-33 Franklin St</v>
      </c>
      <c r="O30" s="3">
        <f>INDEX(Sheet1!RawDataCols,$C30,O$5)</f>
        <v>13</v>
      </c>
      <c r="P30" s="3" t="str">
        <f>INDEX(Sheet1!RawDataCols,$C30,P$5)</f>
        <v>Cost and Expenses</v>
      </c>
      <c r="Q30" s="3" t="str">
        <f>IF(Q$3=0,0,INDEX(Sheet1!RawDataCols,$C30,Q$5))</f>
        <v>I</v>
      </c>
      <c r="R30" s="3">
        <f t="shared" si="15"/>
        <v>1</v>
      </c>
      <c r="S30" s="3">
        <f t="shared" si="1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4.42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4.42</v>
      </c>
      <c r="Z30" s="3">
        <f>IF(Z$3=0,0,INDEX(Sheet1!RawDataCols,$C30,Z$5)*$R30)</f>
        <v>0</v>
      </c>
      <c r="AA30" s="3">
        <f>IF(AA$3=0,0,INDEX(Sheet1!RawDataCols,$C30,AA$5)*$R30)</f>
        <v>66.75</v>
      </c>
      <c r="AB30" s="3">
        <f>IF(AB$3=0,0,INDEX(Sheet1!RawDataCols,$C30,AB$5)*$R30)</f>
        <v>4.42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4.42</v>
      </c>
      <c r="AF30" s="3">
        <f>IF(AF$3=0,0,INDEX(Sheet1!RawDataCols,$C30,AF$5)*$R30)</f>
        <v>52.6</v>
      </c>
      <c r="AG30" s="3">
        <f>IF(AG$3=0,0,INDEX(Sheet1!RawDataCols,$C30,AG$5)*$R30)</f>
        <v>0</v>
      </c>
      <c r="AH30" s="3">
        <f>IF(AH$3=0,0,INDEX(Sheet1!RawDataCols,$C30,AH$5)*$R30)</f>
        <v>4.42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4.42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5.58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5.58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5.58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5.58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5.58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5.58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5.58</v>
      </c>
      <c r="BG30" s="179">
        <f>IF(BG$3=0,0,INDEX(Sheet1!RawDataCols,$C30,BG$5)*$R30)</f>
        <v>0</v>
      </c>
      <c r="BH30" s="33">
        <f t="shared" si="17"/>
        <v>66.75</v>
      </c>
      <c r="BI30" s="33">
        <f t="shared" si="18"/>
        <v>59.999999999999993</v>
      </c>
      <c r="BJ30" s="33">
        <f t="shared" si="19"/>
        <v>52.6</v>
      </c>
      <c r="BK30" s="3">
        <f>IF(BK$3=0,0,INDEX(Sheet1!RawDataCols,$C30,BK$5)*$R30)</f>
        <v>3.3149999999999999</v>
      </c>
      <c r="BL30" s="3">
        <f>IF(BL$3=0,0,INDEX(Sheet1!RawDataCols,$C30,BL$5)*$R30)</f>
        <v>3.2875000000000001</v>
      </c>
      <c r="BM30" s="3">
        <f>IF(BM$3=0,0,INDEX(Sheet1!RawDataCols,$C30,BM$5)*$R30)</f>
        <v>3.1749999999999998</v>
      </c>
      <c r="BN30" s="3">
        <f>IF(BN$3=0,0,INDEX(Sheet1!RawDataCols,$C30,BN$5)*$R30)</f>
        <v>3.1124999999999998</v>
      </c>
      <c r="BO30" s="3">
        <f>IF(BO$3=0,0,INDEX(Sheet1!RawDataCols,$C30,BO$5)*$R30)</f>
        <v>3.0750000000000002</v>
      </c>
      <c r="BP30" s="3">
        <f>IF(BP$3=0,0,INDEX(Sheet1!RawDataCols,$C30,BP$5)*$R30)</f>
        <v>0</v>
      </c>
      <c r="BQ30" s="3">
        <f t="shared" si="20"/>
        <v>66.75</v>
      </c>
      <c r="BR30" s="3">
        <f t="shared" si="21"/>
        <v>0</v>
      </c>
      <c r="BS30" s="3">
        <f t="shared" si="22"/>
        <v>0</v>
      </c>
      <c r="BT30" s="3">
        <f t="shared" si="23"/>
        <v>0</v>
      </c>
      <c r="BU30" s="3" t="str">
        <f>INDEX(Sheet1!$BS$2:$BS$1000,MATCH($A30,Sheet1!$A$2:$A$1000,0))</f>
        <v>09</v>
      </c>
      <c r="BV30" s="3">
        <f>INDEX(Sheet1!$BT$2:$BT$1000,MATCH($A30,Sheet1!$A$2:$A$1000,0))</f>
        <v>0</v>
      </c>
    </row>
    <row r="31" spans="1:74" x14ac:dyDescent="0.2">
      <c r="A31" s="11" t="s">
        <v>591</v>
      </c>
      <c r="B31" s="3">
        <f>MATCH($A31,Sheet1!ACCOUNTNO,0)</f>
        <v>20</v>
      </c>
      <c r="C31" s="3">
        <f t="shared" si="14"/>
        <v>20</v>
      </c>
      <c r="D31" s="3" t="str">
        <f>IF(D$3=0,0,INDEX(Sheet1!RawDataCols,$C31,D$5))</f>
        <v>22320A04</v>
      </c>
      <c r="E31" s="3" t="str">
        <f>IF(E$3=0,0,INDEX(Sheet1!RawDataCols,$C31,E$5))</f>
        <v xml:space="preserve">22320          </v>
      </c>
      <c r="F31" s="3" t="str">
        <f>IF(F$3=0,0,INDEX(Sheet1!RawDataCols,$C31,F$5))</f>
        <v xml:space="preserve">A04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F006  </v>
      </c>
      <c r="N31" s="3" t="str">
        <f>IF(N$3=0,0,INDEX(Sheet1!RawDataCols,$C31,N$5))</f>
        <v>Fees &amp; Charges-174 Fullarton Rd</v>
      </c>
      <c r="O31" s="3">
        <f>INDEX(Sheet1!RawDataCols,$C31,O$5)</f>
        <v>13</v>
      </c>
      <c r="P31" s="3" t="str">
        <f>INDEX(Sheet1!RawDataCols,$C31,P$5)</f>
        <v>Cost and Expenses</v>
      </c>
      <c r="Q31" s="3" t="str">
        <f>IF(Q$3=0,0,INDEX(Sheet1!RawDataCols,$C31,Q$5))</f>
        <v>I</v>
      </c>
      <c r="R31" s="3">
        <f t="shared" si="15"/>
        <v>1</v>
      </c>
      <c r="S31" s="3">
        <f t="shared" si="1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4.42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4.42</v>
      </c>
      <c r="Z31" s="3">
        <f>IF(Z$3=0,0,INDEX(Sheet1!RawDataCols,$C31,Z$5)*$R31)</f>
        <v>0</v>
      </c>
      <c r="AA31" s="3">
        <f>IF(AA$3=0,0,INDEX(Sheet1!RawDataCols,$C31,AA$5)*$R31)</f>
        <v>66.75</v>
      </c>
      <c r="AB31" s="3">
        <f>IF(AB$3=0,0,INDEX(Sheet1!RawDataCols,$C31,AB$5)*$R31)</f>
        <v>4.42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4.42</v>
      </c>
      <c r="AF31" s="3">
        <f>IF(AF$3=0,0,INDEX(Sheet1!RawDataCols,$C31,AF$5)*$R31)</f>
        <v>52.6</v>
      </c>
      <c r="AG31" s="3">
        <f>IF(AG$3=0,0,INDEX(Sheet1!RawDataCols,$C31,AG$5)*$R31)</f>
        <v>0</v>
      </c>
      <c r="AH31" s="3">
        <f>IF(AH$3=0,0,INDEX(Sheet1!RawDataCols,$C31,AH$5)*$R31)</f>
        <v>4.42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4.42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5.58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5.58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5.58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5.58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5.58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5.58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5.58</v>
      </c>
      <c r="BG31" s="179">
        <f>IF(BG$3=0,0,INDEX(Sheet1!RawDataCols,$C31,BG$5)*$R31)</f>
        <v>0</v>
      </c>
      <c r="BH31" s="33">
        <f t="shared" si="17"/>
        <v>66.75</v>
      </c>
      <c r="BI31" s="33">
        <f t="shared" si="18"/>
        <v>59.999999999999993</v>
      </c>
      <c r="BJ31" s="33">
        <f t="shared" si="19"/>
        <v>52.6</v>
      </c>
      <c r="BK31" s="3">
        <f>IF(BK$3=0,0,INDEX(Sheet1!RawDataCols,$C31,BK$5)*$R31)</f>
        <v>3.3149999999999999</v>
      </c>
      <c r="BL31" s="3">
        <f>IF(BL$3=0,0,INDEX(Sheet1!RawDataCols,$C31,BL$5)*$R31)</f>
        <v>3.2875000000000001</v>
      </c>
      <c r="BM31" s="3">
        <f>IF(BM$3=0,0,INDEX(Sheet1!RawDataCols,$C31,BM$5)*$R31)</f>
        <v>3.1749999999999998</v>
      </c>
      <c r="BN31" s="3">
        <f>IF(BN$3=0,0,INDEX(Sheet1!RawDataCols,$C31,BN$5)*$R31)</f>
        <v>3.1124999999999998</v>
      </c>
      <c r="BO31" s="3">
        <f>IF(BO$3=0,0,INDEX(Sheet1!RawDataCols,$C31,BO$5)*$R31)</f>
        <v>3.0750000000000002</v>
      </c>
      <c r="BP31" s="3">
        <f>IF(BP$3=0,0,INDEX(Sheet1!RawDataCols,$C31,BP$5)*$R31)</f>
        <v>0</v>
      </c>
      <c r="BQ31" s="3">
        <f t="shared" si="20"/>
        <v>66.75</v>
      </c>
      <c r="BR31" s="3">
        <f t="shared" si="21"/>
        <v>0</v>
      </c>
      <c r="BS31" s="3">
        <f t="shared" si="22"/>
        <v>0</v>
      </c>
      <c r="BT31" s="3">
        <f t="shared" si="23"/>
        <v>0</v>
      </c>
      <c r="BU31" s="3" t="str">
        <f>INDEX(Sheet1!$BS$2:$BS$1000,MATCH($A31,Sheet1!$A$2:$A$1000,0))</f>
        <v>09</v>
      </c>
      <c r="BV31" s="3">
        <f>INDEX(Sheet1!$BT$2:$BT$1000,MATCH($A31,Sheet1!$A$2:$A$1000,0))</f>
        <v>0</v>
      </c>
    </row>
    <row r="32" spans="1:74" x14ac:dyDescent="0.2">
      <c r="A32" s="11" t="s">
        <v>592</v>
      </c>
      <c r="B32" s="3">
        <f>MATCH($A32,Sheet1!ACCOUNTNO,0)</f>
        <v>21</v>
      </c>
      <c r="C32" s="3">
        <f t="shared" si="14"/>
        <v>21</v>
      </c>
      <c r="D32" s="3" t="str">
        <f>IF(D$3=0,0,INDEX(Sheet1!RawDataCols,$C32,D$5))</f>
        <v>22320A11</v>
      </c>
      <c r="E32" s="3" t="str">
        <f>IF(E$3=0,0,INDEX(Sheet1!RawDataCols,$C32,E$5))</f>
        <v xml:space="preserve">22320          </v>
      </c>
      <c r="F32" s="3" t="str">
        <f>IF(F$3=0,0,INDEX(Sheet1!RawDataCols,$C32,F$5))</f>
        <v xml:space="preserve">A11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F006  </v>
      </c>
      <c r="N32" s="3" t="str">
        <f>IF(N$3=0,0,INDEX(Sheet1!RawDataCols,$C32,N$5))</f>
        <v>Fees &amp; Charges-25 Hutt St</v>
      </c>
      <c r="O32" s="3">
        <f>INDEX(Sheet1!RawDataCols,$C32,O$5)</f>
        <v>13</v>
      </c>
      <c r="P32" s="3" t="str">
        <f>INDEX(Sheet1!RawDataCols,$C32,P$5)</f>
        <v>Cost and Expenses</v>
      </c>
      <c r="Q32" s="3" t="str">
        <f>IF(Q$3=0,0,INDEX(Sheet1!RawDataCols,$C32,Q$5))</f>
        <v>I</v>
      </c>
      <c r="R32" s="3">
        <f t="shared" si="15"/>
        <v>1</v>
      </c>
      <c r="S32" s="3">
        <f t="shared" si="16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4.42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4.42</v>
      </c>
      <c r="Z32" s="3">
        <f>IF(Z$3=0,0,INDEX(Sheet1!RawDataCols,$C32,Z$5)*$R32)</f>
        <v>0</v>
      </c>
      <c r="AA32" s="3">
        <f>IF(AA$3=0,0,INDEX(Sheet1!RawDataCols,$C32,AA$5)*$R32)</f>
        <v>66.75</v>
      </c>
      <c r="AB32" s="3">
        <f>IF(AB$3=0,0,INDEX(Sheet1!RawDataCols,$C32,AB$5)*$R32)</f>
        <v>4.42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4.42</v>
      </c>
      <c r="AF32" s="3">
        <f>IF(AF$3=0,0,INDEX(Sheet1!RawDataCols,$C32,AF$5)*$R32)</f>
        <v>52.6</v>
      </c>
      <c r="AG32" s="3">
        <f>IF(AG$3=0,0,INDEX(Sheet1!RawDataCols,$C32,AG$5)*$R32)</f>
        <v>0</v>
      </c>
      <c r="AH32" s="3">
        <f>IF(AH$3=0,0,INDEX(Sheet1!RawDataCols,$C32,AH$5)*$R32)</f>
        <v>4.42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4.42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5.58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5.58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5.58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5.58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5.58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5.58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5.58</v>
      </c>
      <c r="BG32" s="179">
        <f>IF(BG$3=0,0,INDEX(Sheet1!RawDataCols,$C32,BG$5)*$R32)</f>
        <v>0</v>
      </c>
      <c r="BH32" s="33">
        <f t="shared" si="17"/>
        <v>66.75</v>
      </c>
      <c r="BI32" s="33">
        <f t="shared" si="18"/>
        <v>59.999999999999993</v>
      </c>
      <c r="BJ32" s="33">
        <f t="shared" si="19"/>
        <v>52.6</v>
      </c>
      <c r="BK32" s="3">
        <f>IF(BK$3=0,0,INDEX(Sheet1!RawDataCols,$C32,BK$5)*$R32)</f>
        <v>3.3149999999999999</v>
      </c>
      <c r="BL32" s="3">
        <f>IF(BL$3=0,0,INDEX(Sheet1!RawDataCols,$C32,BL$5)*$R32)</f>
        <v>3.2875000000000001</v>
      </c>
      <c r="BM32" s="3">
        <f>IF(BM$3=0,0,INDEX(Sheet1!RawDataCols,$C32,BM$5)*$R32)</f>
        <v>3.1749999999999998</v>
      </c>
      <c r="BN32" s="3">
        <f>IF(BN$3=0,0,INDEX(Sheet1!RawDataCols,$C32,BN$5)*$R32)</f>
        <v>3.1124999999999998</v>
      </c>
      <c r="BO32" s="3">
        <f>IF(BO$3=0,0,INDEX(Sheet1!RawDataCols,$C32,BO$5)*$R32)</f>
        <v>3.0750000000000002</v>
      </c>
      <c r="BP32" s="3">
        <f>IF(BP$3=0,0,INDEX(Sheet1!RawDataCols,$C32,BP$5)*$R32)</f>
        <v>0</v>
      </c>
      <c r="BQ32" s="3">
        <f t="shared" si="20"/>
        <v>66.75</v>
      </c>
      <c r="BR32" s="3">
        <f t="shared" si="21"/>
        <v>0</v>
      </c>
      <c r="BS32" s="3">
        <f t="shared" si="22"/>
        <v>0</v>
      </c>
      <c r="BT32" s="3">
        <f t="shared" si="23"/>
        <v>0</v>
      </c>
      <c r="BU32" s="3" t="str">
        <f>INDEX(Sheet1!$BS$2:$BS$1000,MATCH($A32,Sheet1!$A$2:$A$1000,0))</f>
        <v>09</v>
      </c>
      <c r="BV32" s="3">
        <f>INDEX(Sheet1!$BT$2:$BT$1000,MATCH($A32,Sheet1!$A$2:$A$1000,0))</f>
        <v>0</v>
      </c>
    </row>
    <row r="33" spans="1:74" x14ac:dyDescent="0.2">
      <c r="A33" s="11" t="s">
        <v>593</v>
      </c>
      <c r="B33" s="3">
        <f>MATCH($A33,Sheet1!ACCOUNTNO,0)</f>
        <v>22</v>
      </c>
      <c r="C33" s="3">
        <f t="shared" si="14"/>
        <v>22</v>
      </c>
      <c r="D33" s="3" t="str">
        <f>IF(D$3=0,0,INDEX(Sheet1!RawDataCols,$C33,D$5))</f>
        <v>22580A01</v>
      </c>
      <c r="E33" s="3" t="str">
        <f>IF(E$3=0,0,INDEX(Sheet1!RawDataCols,$C33,E$5))</f>
        <v xml:space="preserve">22580          </v>
      </c>
      <c r="F33" s="3" t="str">
        <f>IF(F$3=0,0,INDEX(Sheet1!RawDataCols,$C33,F$5))</f>
        <v xml:space="preserve">A01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F006  </v>
      </c>
      <c r="N33" s="3" t="str">
        <f>IF(N$3=0,0,INDEX(Sheet1!RawDataCols,$C33,N$5))</f>
        <v>Lease Payments-6 Circuit Dr</v>
      </c>
      <c r="O33" s="3">
        <f>INDEX(Sheet1!RawDataCols,$C33,O$5)</f>
        <v>13</v>
      </c>
      <c r="P33" s="3" t="str">
        <f>INDEX(Sheet1!RawDataCols,$C33,P$5)</f>
        <v>Cost and Expenses</v>
      </c>
      <c r="Q33" s="3" t="str">
        <f>IF(Q$3=0,0,INDEX(Sheet1!RawDataCols,$C33,Q$5))</f>
        <v>I</v>
      </c>
      <c r="R33" s="3">
        <f t="shared" si="15"/>
        <v>1</v>
      </c>
      <c r="S33" s="3">
        <f t="shared" si="1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41250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41250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41250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17"/>
        <v>0</v>
      </c>
      <c r="BI33" s="33">
        <f t="shared" si="18"/>
        <v>0</v>
      </c>
      <c r="BJ33" s="33">
        <f t="shared" si="19"/>
        <v>123750</v>
      </c>
      <c r="BK33" s="3">
        <f>IF(BK$3=0,0,INDEX(Sheet1!RawDataCols,$C33,BK$5)*$R33)</f>
        <v>0</v>
      </c>
      <c r="BL33" s="3">
        <f>IF(BL$3=0,0,INDEX(Sheet1!RawDataCols,$C33,BL$5)*$R33)</f>
        <v>23203.125</v>
      </c>
      <c r="BM33" s="3">
        <f>IF(BM$3=0,0,INDEX(Sheet1!RawDataCols,$C33,BM$5)*$R33)</f>
        <v>30937.5</v>
      </c>
      <c r="BN33" s="3">
        <f>IF(BN$3=0,0,INDEX(Sheet1!RawDataCols,$C33,BN$5)*$R33)</f>
        <v>30937.5</v>
      </c>
      <c r="BO33" s="3">
        <f>IF(BO$3=0,0,INDEX(Sheet1!RawDataCols,$C33,BO$5)*$R33)</f>
        <v>30937.5</v>
      </c>
      <c r="BP33" s="3">
        <f>IF(BP$3=0,0,INDEX(Sheet1!RawDataCols,$C33,BP$5)*$R33)</f>
        <v>247500</v>
      </c>
      <c r="BQ33" s="3">
        <f t="shared" si="20"/>
        <v>0</v>
      </c>
      <c r="BR33" s="3">
        <f t="shared" si="21"/>
        <v>0</v>
      </c>
      <c r="BS33" s="3">
        <f t="shared" si="22"/>
        <v>0</v>
      </c>
      <c r="BT33" s="3">
        <f t="shared" si="23"/>
        <v>0</v>
      </c>
      <c r="BU33" s="3" t="str">
        <f>INDEX(Sheet1!$BS$2:$BS$1000,MATCH($A33,Sheet1!$A$2:$A$1000,0))</f>
        <v>09</v>
      </c>
      <c r="BV33" s="3">
        <f>INDEX(Sheet1!$BT$2:$BT$1000,MATCH($A33,Sheet1!$A$2:$A$1000,0))</f>
        <v>0</v>
      </c>
    </row>
    <row r="34" spans="1:74" x14ac:dyDescent="0.2">
      <c r="A34" s="11" t="s">
        <v>594</v>
      </c>
      <c r="B34" s="3">
        <f>MATCH($A34,Sheet1!ACCOUNTNO,0)</f>
        <v>23</v>
      </c>
      <c r="C34" s="3">
        <f t="shared" si="14"/>
        <v>23</v>
      </c>
      <c r="D34" s="3" t="str">
        <f>IF(D$3=0,0,INDEX(Sheet1!RawDataCols,$C34,D$5))</f>
        <v>22580A02</v>
      </c>
      <c r="E34" s="3" t="str">
        <f>IF(E$3=0,0,INDEX(Sheet1!RawDataCols,$C34,E$5))</f>
        <v xml:space="preserve">22580          </v>
      </c>
      <c r="F34" s="3" t="str">
        <f>IF(F$3=0,0,INDEX(Sheet1!RawDataCols,$C34,F$5))</f>
        <v xml:space="preserve">A02            </v>
      </c>
      <c r="G34" s="3" t="str">
        <f>IF(G$3=0,0,INDEX(Sheet1!RawDataCols,$C34,G$5))</f>
        <v xml:space="preserve">               </v>
      </c>
      <c r="H34" s="3" t="str">
        <f>IF(H$3=0,0,INDEX(Sheet1!RawDataCols,$C34,H$5))</f>
        <v xml:space="preserve">               </v>
      </c>
      <c r="I34" s="3" t="str">
        <f>IF(I$3=0,0,INDEX(Sheet1!RawDataCols,$C34,I$5))</f>
        <v xml:space="preserve">               </v>
      </c>
      <c r="J34" s="3" t="str">
        <f>IF(J$3=0,0,INDEX(Sheet1!RawDataCols,$C34,J$5))</f>
        <v xml:space="preserve">               </v>
      </c>
      <c r="K34" s="3" t="str">
        <f>IF(K$3=0,0,INDEX(Sheet1!RawDataCols,$C34,K$5))</f>
        <v xml:space="preserve">               </v>
      </c>
      <c r="L34" s="3" t="str">
        <f>IF(L$3=0,0,INDEX(Sheet1!RawDataCols,$C34,L$5))</f>
        <v xml:space="preserve">               </v>
      </c>
      <c r="M34" s="3" t="str">
        <f>IF(M$3=0,0,INDEX(Sheet1!RawDataCols,$C34,M$5))</f>
        <v xml:space="preserve">F006  </v>
      </c>
      <c r="N34" s="3" t="str">
        <f>IF(N$3=0,0,INDEX(Sheet1!RawDataCols,$C34,N$5))</f>
        <v>Lease Payments-200 East Tce</v>
      </c>
      <c r="O34" s="3">
        <f>INDEX(Sheet1!RawDataCols,$C34,O$5)</f>
        <v>13</v>
      </c>
      <c r="P34" s="3" t="str">
        <f>INDEX(Sheet1!RawDataCols,$C34,P$5)</f>
        <v>Cost and Expenses</v>
      </c>
      <c r="Q34" s="3" t="str">
        <f>IF(Q$3=0,0,INDEX(Sheet1!RawDataCols,$C34,Q$5))</f>
        <v>I</v>
      </c>
      <c r="R34" s="3">
        <f t="shared" si="15"/>
        <v>1</v>
      </c>
      <c r="S34" s="3">
        <f t="shared" si="16"/>
        <v>-1</v>
      </c>
      <c r="T34" s="3">
        <f>IF(T$3=0,0,INDEX(Sheet1!RawDataCols,$C34,T$5)*$R34)</f>
        <v>0</v>
      </c>
      <c r="U34" s="3">
        <f>IF(U$3=0,0,INDEX(Sheet1!RawDataCols,$C34,U$5)*$R34)</f>
        <v>93294</v>
      </c>
      <c r="V34" s="3">
        <f>IF(V$3=0,0,INDEX(Sheet1!RawDataCols,$C34,V$5)*$R34)</f>
        <v>0</v>
      </c>
      <c r="W34" s="3">
        <f>IF(W$3=0,0,INDEX(Sheet1!RawDataCols,$C34,W$5)*$R34)</f>
        <v>93294</v>
      </c>
      <c r="X34" s="3">
        <f>IF(X$3=0,0,INDEX(Sheet1!RawDataCols,$C34,X$5)*$R34)</f>
        <v>93294</v>
      </c>
      <c r="Y34" s="3">
        <f>IF(Y$3=0,0,INDEX(Sheet1!RawDataCols,$C34,Y$5)*$R34)</f>
        <v>0</v>
      </c>
      <c r="Z34" s="3">
        <f>IF(Z$3=0,0,INDEX(Sheet1!RawDataCols,$C34,Z$5)*$R34)</f>
        <v>93294</v>
      </c>
      <c r="AA34" s="3">
        <f>IF(AA$3=0,0,INDEX(Sheet1!RawDataCols,$C34,AA$5)*$R34)</f>
        <v>93294</v>
      </c>
      <c r="AB34" s="3">
        <f>IF(AB$3=0,0,INDEX(Sheet1!RawDataCols,$C34,AB$5)*$R34)</f>
        <v>0</v>
      </c>
      <c r="AC34" s="3">
        <f>IF(AC$3=0,0,INDEX(Sheet1!RawDataCols,$C34,AC$5)*$R34)</f>
        <v>93294</v>
      </c>
      <c r="AD34" s="3">
        <f>IF(AD$3=0,0,INDEX(Sheet1!RawDataCols,$C34,AD$5)*$R34)</f>
        <v>93294</v>
      </c>
      <c r="AE34" s="3">
        <f>IF(AE$3=0,0,INDEX(Sheet1!RawDataCols,$C34,AE$5)*$R34)</f>
        <v>0</v>
      </c>
      <c r="AF34" s="3">
        <f>IF(AF$3=0,0,INDEX(Sheet1!RawDataCols,$C34,AF$5)*$R34)</f>
        <v>93294</v>
      </c>
      <c r="AG34" s="3">
        <f>IF(AG$3=0,0,INDEX(Sheet1!RawDataCols,$C34,AG$5)*$R34)</f>
        <v>93294</v>
      </c>
      <c r="AH34" s="3">
        <f>IF(AH$3=0,0,INDEX(Sheet1!RawDataCols,$C34,AH$5)*$R34)</f>
        <v>0</v>
      </c>
      <c r="AI34" s="3">
        <f>IF(AI$3=0,0,INDEX(Sheet1!RawDataCols,$C34,AI$5)*$R34)</f>
        <v>93294</v>
      </c>
      <c r="AJ34" s="3">
        <f>IF(AJ$3=0,0,INDEX(Sheet1!RawDataCols,$C34,AJ$5)*$R34)</f>
        <v>93294</v>
      </c>
      <c r="AK34" s="3">
        <f>IF(AK$3=0,0,INDEX(Sheet1!RawDataCols,$C34,AK$5)*$R34)</f>
        <v>0</v>
      </c>
      <c r="AL34" s="3">
        <f>IF(AL$3=0,0,INDEX(Sheet1!RawDataCols,$C34,AL$5)*$R34)</f>
        <v>93294</v>
      </c>
      <c r="AM34" s="3">
        <f>IF(AM$3=0,0,INDEX(Sheet1!RawDataCols,$C34,AM$5)*$R34)</f>
        <v>93294</v>
      </c>
      <c r="AN34" s="3">
        <f>IF(AN$3=0,0,INDEX(Sheet1!RawDataCols,$C34,AN$5)*$R34)</f>
        <v>0</v>
      </c>
      <c r="AO34" s="3">
        <f>IF(AO$3=0,0,INDEX(Sheet1!RawDataCols,$C34,AO$5)*$R34)</f>
        <v>93294</v>
      </c>
      <c r="AP34" s="3">
        <f>IF(AP$3=0,0,INDEX(Sheet1!RawDataCols,$C34,AP$5)*$R34)</f>
        <v>93294</v>
      </c>
      <c r="AQ34" s="3">
        <f>IF(AQ$3=0,0,INDEX(Sheet1!RawDataCols,$C34,AQ$5)*$R34)</f>
        <v>0</v>
      </c>
      <c r="AR34" s="3">
        <f>IF(AR$3=0,0,INDEX(Sheet1!RawDataCols,$C34,AR$5)*$R34)</f>
        <v>93294</v>
      </c>
      <c r="AS34" s="3">
        <f>IF(AS$3=0,0,INDEX(Sheet1!RawDataCols,$C34,AS$5)*$R34)</f>
        <v>93294</v>
      </c>
      <c r="AT34" s="3">
        <f>IF(AT$3=0,0,INDEX(Sheet1!RawDataCols,$C34,AT$5)*$R34)</f>
        <v>0</v>
      </c>
      <c r="AU34" s="3">
        <f>IF(AU$3=0,0,INDEX(Sheet1!RawDataCols,$C34,AU$5)*$R34)</f>
        <v>93294</v>
      </c>
      <c r="AV34" s="3">
        <f>IF(AV$3=0,0,INDEX(Sheet1!RawDataCols,$C34,AV$5)*$R34)</f>
        <v>93294</v>
      </c>
      <c r="AW34" s="3">
        <f>IF(AW$3=0,0,INDEX(Sheet1!RawDataCols,$C34,AW$5)*$R34)</f>
        <v>0</v>
      </c>
      <c r="AX34" s="3">
        <f>IF(AX$3=0,0,INDEX(Sheet1!RawDataCols,$C34,AX$5)*$R34)</f>
        <v>93294</v>
      </c>
      <c r="AY34" s="3">
        <f>IF(AY$3=0,0,INDEX(Sheet1!RawDataCols,$C34,AY$5)*$R34)</f>
        <v>93294</v>
      </c>
      <c r="AZ34" s="3">
        <f>IF(AZ$3=0,0,INDEX(Sheet1!RawDataCols,$C34,AZ$5)*$R34)</f>
        <v>0</v>
      </c>
      <c r="BA34" s="3">
        <f>IF(BA$3=0,0,INDEX(Sheet1!RawDataCols,$C34,BA$5)*$R34)</f>
        <v>93294</v>
      </c>
      <c r="BB34" s="3">
        <f>IF(BB$3=0,0,INDEX(Sheet1!RawDataCols,$C34,BB$5)*$R34)</f>
        <v>93294</v>
      </c>
      <c r="BC34" s="3">
        <f>IF(BC$3=0,0,INDEX(Sheet1!RawDataCols,$C34,BC$5)*$R34)</f>
        <v>0</v>
      </c>
      <c r="BD34" s="3">
        <f>IF(BD$3=0,0,INDEX(Sheet1!RawDataCols,$C34,BD$5)*$R34)</f>
        <v>93294</v>
      </c>
      <c r="BE34" s="3">
        <f>IF(BE$3=0,0,INDEX(Sheet1!RawDataCols,$C34,BE$5)*$R34)</f>
        <v>93294</v>
      </c>
      <c r="BF34" s="3">
        <f>IF(BF$3=0,0,INDEX(Sheet1!RawDataCols,$C34,BF$5)*$R34)</f>
        <v>0</v>
      </c>
      <c r="BG34" s="179">
        <f>IF(BG$3=0,0,INDEX(Sheet1!RawDataCols,$C34,BG$5)*$R34)</f>
        <v>93294</v>
      </c>
      <c r="BH34" s="33">
        <f t="shared" si="17"/>
        <v>1119528</v>
      </c>
      <c r="BI34" s="33">
        <f t="shared" si="18"/>
        <v>0</v>
      </c>
      <c r="BJ34" s="33">
        <f t="shared" si="19"/>
        <v>1119528</v>
      </c>
      <c r="BK34" s="3">
        <f>IF(BK$3=0,0,INDEX(Sheet1!RawDataCols,$C34,BK$5)*$R34)</f>
        <v>0</v>
      </c>
      <c r="BL34" s="3">
        <f>IF(BL$3=0,0,INDEX(Sheet1!RawDataCols,$C34,BL$5)*$R34)</f>
        <v>69970.5</v>
      </c>
      <c r="BM34" s="3">
        <f>IF(BM$3=0,0,INDEX(Sheet1!RawDataCols,$C34,BM$5)*$R34)</f>
        <v>69970.5</v>
      </c>
      <c r="BN34" s="3">
        <f>IF(BN$3=0,0,INDEX(Sheet1!RawDataCols,$C34,BN$5)*$R34)</f>
        <v>69970.5</v>
      </c>
      <c r="BO34" s="3">
        <f>IF(BO$3=0,0,INDEX(Sheet1!RawDataCols,$C34,BO$5)*$R34)</f>
        <v>69970.5</v>
      </c>
      <c r="BP34" s="3">
        <f>IF(BP$3=0,0,INDEX(Sheet1!RawDataCols,$C34,BP$5)*$R34)</f>
        <v>559764</v>
      </c>
      <c r="BQ34" s="3">
        <f t="shared" si="20"/>
        <v>279882</v>
      </c>
      <c r="BR34" s="3">
        <f t="shared" si="21"/>
        <v>279882</v>
      </c>
      <c r="BS34" s="3">
        <f t="shared" si="22"/>
        <v>279882</v>
      </c>
      <c r="BT34" s="3">
        <f t="shared" si="23"/>
        <v>559764</v>
      </c>
      <c r="BU34" s="3" t="str">
        <f>INDEX(Sheet1!$BS$2:$BS$1000,MATCH($A34,Sheet1!$A$2:$A$1000,0))</f>
        <v>09</v>
      </c>
      <c r="BV34" s="3">
        <f>INDEX(Sheet1!$BT$2:$BT$1000,MATCH($A34,Sheet1!$A$2:$A$1000,0))</f>
        <v>559764</v>
      </c>
    </row>
    <row r="35" spans="1:74" x14ac:dyDescent="0.2">
      <c r="A35" s="11" t="s">
        <v>595</v>
      </c>
      <c r="B35" s="3">
        <f>MATCH($A35,Sheet1!ACCOUNTNO,0)</f>
        <v>24</v>
      </c>
      <c r="C35" s="3">
        <f t="shared" si="14"/>
        <v>24</v>
      </c>
      <c r="D35" s="3" t="str">
        <f>IF(D$3=0,0,INDEX(Sheet1!RawDataCols,$C35,D$5))</f>
        <v>22580A03</v>
      </c>
      <c r="E35" s="3" t="str">
        <f>IF(E$3=0,0,INDEX(Sheet1!RawDataCols,$C35,E$5))</f>
        <v xml:space="preserve">22580          </v>
      </c>
      <c r="F35" s="3" t="str">
        <f>IF(F$3=0,0,INDEX(Sheet1!RawDataCols,$C35,F$5))</f>
        <v xml:space="preserve">A03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F006  </v>
      </c>
      <c r="N35" s="3" t="str">
        <f>IF(N$3=0,0,INDEX(Sheet1!RawDataCols,$C35,N$5))</f>
        <v>Lease Payments-33 Franklin St</v>
      </c>
      <c r="O35" s="3">
        <f>INDEX(Sheet1!RawDataCols,$C35,O$5)</f>
        <v>13</v>
      </c>
      <c r="P35" s="3" t="str">
        <f>INDEX(Sheet1!RawDataCols,$C35,P$5)</f>
        <v>Cost and Expenses</v>
      </c>
      <c r="Q35" s="3" t="str">
        <f>IF(Q$3=0,0,INDEX(Sheet1!RawDataCols,$C35,Q$5))</f>
        <v>I</v>
      </c>
      <c r="R35" s="3">
        <f t="shared" si="15"/>
        <v>1</v>
      </c>
      <c r="S35" s="3">
        <f t="shared" si="16"/>
        <v>-1</v>
      </c>
      <c r="T35" s="3">
        <f>IF(T$3=0,0,INDEX(Sheet1!RawDataCols,$C35,T$5)*$R35)</f>
        <v>0</v>
      </c>
      <c r="U35" s="3">
        <f>IF(U$3=0,0,INDEX(Sheet1!RawDataCols,$C35,U$5)*$R35)</f>
        <v>66219.75</v>
      </c>
      <c r="V35" s="3">
        <f>IF(V$3=0,0,INDEX(Sheet1!RawDataCols,$C35,V$5)*$R35)</f>
        <v>0</v>
      </c>
      <c r="W35" s="3">
        <f>IF(W$3=0,0,INDEX(Sheet1!RawDataCols,$C35,W$5)*$R35)</f>
        <v>66219.75</v>
      </c>
      <c r="X35" s="3">
        <f>IF(X$3=0,0,INDEX(Sheet1!RawDataCols,$C35,X$5)*$R35)</f>
        <v>66219.75</v>
      </c>
      <c r="Y35" s="3">
        <f>IF(Y$3=0,0,INDEX(Sheet1!RawDataCols,$C35,Y$5)*$R35)</f>
        <v>0</v>
      </c>
      <c r="Z35" s="3">
        <f>IF(Z$3=0,0,INDEX(Sheet1!RawDataCols,$C35,Z$5)*$R35)</f>
        <v>66219.75</v>
      </c>
      <c r="AA35" s="3">
        <f>IF(AA$3=0,0,INDEX(Sheet1!RawDataCols,$C35,AA$5)*$R35)</f>
        <v>66219.75</v>
      </c>
      <c r="AB35" s="3">
        <f>IF(AB$3=0,0,INDEX(Sheet1!RawDataCols,$C35,AB$5)*$R35)</f>
        <v>0</v>
      </c>
      <c r="AC35" s="3">
        <f>IF(AC$3=0,0,INDEX(Sheet1!RawDataCols,$C35,AC$5)*$R35)</f>
        <v>66219.75</v>
      </c>
      <c r="AD35" s="3">
        <f>IF(AD$3=0,0,INDEX(Sheet1!RawDataCols,$C35,AD$5)*$R35)</f>
        <v>66219.75</v>
      </c>
      <c r="AE35" s="3">
        <f>IF(AE$3=0,0,INDEX(Sheet1!RawDataCols,$C35,AE$5)*$R35)</f>
        <v>0</v>
      </c>
      <c r="AF35" s="3">
        <f>IF(AF$3=0,0,INDEX(Sheet1!RawDataCols,$C35,AF$5)*$R35)</f>
        <v>66219.75</v>
      </c>
      <c r="AG35" s="3">
        <f>IF(AG$3=0,0,INDEX(Sheet1!RawDataCols,$C35,AG$5)*$R35)</f>
        <v>66219.75</v>
      </c>
      <c r="AH35" s="3">
        <f>IF(AH$3=0,0,INDEX(Sheet1!RawDataCols,$C35,AH$5)*$R35)</f>
        <v>0</v>
      </c>
      <c r="AI35" s="3">
        <f>IF(AI$3=0,0,INDEX(Sheet1!RawDataCols,$C35,AI$5)*$R35)</f>
        <v>66219.75</v>
      </c>
      <c r="AJ35" s="3">
        <f>IF(AJ$3=0,0,INDEX(Sheet1!RawDataCols,$C35,AJ$5)*$R35)</f>
        <v>66219.75</v>
      </c>
      <c r="AK35" s="3">
        <f>IF(AK$3=0,0,INDEX(Sheet1!RawDataCols,$C35,AK$5)*$R35)</f>
        <v>0</v>
      </c>
      <c r="AL35" s="3">
        <f>IF(AL$3=0,0,INDEX(Sheet1!RawDataCols,$C35,AL$5)*$R35)</f>
        <v>66219.75</v>
      </c>
      <c r="AM35" s="3">
        <f>IF(AM$3=0,0,INDEX(Sheet1!RawDataCols,$C35,AM$5)*$R35)</f>
        <v>66219.75</v>
      </c>
      <c r="AN35" s="3">
        <f>IF(AN$3=0,0,INDEX(Sheet1!RawDataCols,$C35,AN$5)*$R35)</f>
        <v>0</v>
      </c>
      <c r="AO35" s="3">
        <f>IF(AO$3=0,0,INDEX(Sheet1!RawDataCols,$C35,AO$5)*$R35)</f>
        <v>66219.75</v>
      </c>
      <c r="AP35" s="3">
        <f>IF(AP$3=0,0,INDEX(Sheet1!RawDataCols,$C35,AP$5)*$R35)</f>
        <v>66219.75</v>
      </c>
      <c r="AQ35" s="3">
        <f>IF(AQ$3=0,0,INDEX(Sheet1!RawDataCols,$C35,AQ$5)*$R35)</f>
        <v>0</v>
      </c>
      <c r="AR35" s="3">
        <f>IF(AR$3=0,0,INDEX(Sheet1!RawDataCols,$C35,AR$5)*$R35)</f>
        <v>66219.75</v>
      </c>
      <c r="AS35" s="3">
        <f>IF(AS$3=0,0,INDEX(Sheet1!RawDataCols,$C35,AS$5)*$R35)</f>
        <v>66219.75</v>
      </c>
      <c r="AT35" s="3">
        <f>IF(AT$3=0,0,INDEX(Sheet1!RawDataCols,$C35,AT$5)*$R35)</f>
        <v>0</v>
      </c>
      <c r="AU35" s="3">
        <f>IF(AU$3=0,0,INDEX(Sheet1!RawDataCols,$C35,AU$5)*$R35)</f>
        <v>66219.75</v>
      </c>
      <c r="AV35" s="3">
        <f>IF(AV$3=0,0,INDEX(Sheet1!RawDataCols,$C35,AV$5)*$R35)</f>
        <v>66219.75</v>
      </c>
      <c r="AW35" s="3">
        <f>IF(AW$3=0,0,INDEX(Sheet1!RawDataCols,$C35,AW$5)*$R35)</f>
        <v>0</v>
      </c>
      <c r="AX35" s="3">
        <f>IF(AX$3=0,0,INDEX(Sheet1!RawDataCols,$C35,AX$5)*$R35)</f>
        <v>66219.75</v>
      </c>
      <c r="AY35" s="3">
        <f>IF(AY$3=0,0,INDEX(Sheet1!RawDataCols,$C35,AY$5)*$R35)</f>
        <v>66219.75</v>
      </c>
      <c r="AZ35" s="3">
        <f>IF(AZ$3=0,0,INDEX(Sheet1!RawDataCols,$C35,AZ$5)*$R35)</f>
        <v>0</v>
      </c>
      <c r="BA35" s="3">
        <f>IF(BA$3=0,0,INDEX(Sheet1!RawDataCols,$C35,BA$5)*$R35)</f>
        <v>66219.75</v>
      </c>
      <c r="BB35" s="3">
        <f>IF(BB$3=0,0,INDEX(Sheet1!RawDataCols,$C35,BB$5)*$R35)</f>
        <v>66219.75</v>
      </c>
      <c r="BC35" s="3">
        <f>IF(BC$3=0,0,INDEX(Sheet1!RawDataCols,$C35,BC$5)*$R35)</f>
        <v>0</v>
      </c>
      <c r="BD35" s="3">
        <f>IF(BD$3=0,0,INDEX(Sheet1!RawDataCols,$C35,BD$5)*$R35)</f>
        <v>66219.75</v>
      </c>
      <c r="BE35" s="3">
        <f>IF(BE$3=0,0,INDEX(Sheet1!RawDataCols,$C35,BE$5)*$R35)</f>
        <v>66219.75</v>
      </c>
      <c r="BF35" s="3">
        <f>IF(BF$3=0,0,INDEX(Sheet1!RawDataCols,$C35,BF$5)*$R35)</f>
        <v>0</v>
      </c>
      <c r="BG35" s="179">
        <f>IF(BG$3=0,0,INDEX(Sheet1!RawDataCols,$C35,BG$5)*$R35)</f>
        <v>66219.75</v>
      </c>
      <c r="BH35" s="33">
        <f t="shared" si="17"/>
        <v>794637</v>
      </c>
      <c r="BI35" s="33">
        <f t="shared" si="18"/>
        <v>0</v>
      </c>
      <c r="BJ35" s="33">
        <f t="shared" si="19"/>
        <v>794637</v>
      </c>
      <c r="BK35" s="3">
        <f>IF(BK$3=0,0,INDEX(Sheet1!RawDataCols,$C35,BK$5)*$R35)</f>
        <v>0</v>
      </c>
      <c r="BL35" s="3">
        <f>IF(BL$3=0,0,INDEX(Sheet1!RawDataCols,$C35,BL$5)*$R35)</f>
        <v>49664.8125</v>
      </c>
      <c r="BM35" s="3">
        <f>IF(BM$3=0,0,INDEX(Sheet1!RawDataCols,$C35,BM$5)*$R35)</f>
        <v>49664.8125</v>
      </c>
      <c r="BN35" s="3">
        <f>IF(BN$3=0,0,INDEX(Sheet1!RawDataCols,$C35,BN$5)*$R35)</f>
        <v>49664.8125</v>
      </c>
      <c r="BO35" s="3">
        <f>IF(BO$3=0,0,INDEX(Sheet1!RawDataCols,$C35,BO$5)*$R35)</f>
        <v>49664.8125</v>
      </c>
      <c r="BP35" s="3">
        <f>IF(BP$3=0,0,INDEX(Sheet1!RawDataCols,$C35,BP$5)*$R35)</f>
        <v>397318.5</v>
      </c>
      <c r="BQ35" s="3">
        <f t="shared" si="20"/>
        <v>198659.25</v>
      </c>
      <c r="BR35" s="3">
        <f t="shared" si="21"/>
        <v>198659.25</v>
      </c>
      <c r="BS35" s="3">
        <f t="shared" si="22"/>
        <v>198659.25</v>
      </c>
      <c r="BT35" s="3">
        <f t="shared" si="23"/>
        <v>397318.5</v>
      </c>
      <c r="BU35" s="3" t="str">
        <f>INDEX(Sheet1!$BS$2:$BS$1000,MATCH($A35,Sheet1!$A$2:$A$1000,0))</f>
        <v>09</v>
      </c>
      <c r="BV35" s="3">
        <f>INDEX(Sheet1!$BT$2:$BT$1000,MATCH($A35,Sheet1!$A$2:$A$1000,0))</f>
        <v>397318.5</v>
      </c>
    </row>
    <row r="36" spans="1:74" x14ac:dyDescent="0.2">
      <c r="A36" s="11" t="s">
        <v>596</v>
      </c>
      <c r="B36" s="3">
        <f>MATCH($A36,Sheet1!ACCOUNTNO,0)</f>
        <v>25</v>
      </c>
      <c r="C36" s="3">
        <f t="shared" si="14"/>
        <v>25</v>
      </c>
      <c r="D36" s="3" t="str">
        <f>IF(D$3=0,0,INDEX(Sheet1!RawDataCols,$C36,D$5))</f>
        <v>22580A04</v>
      </c>
      <c r="E36" s="3" t="str">
        <f>IF(E$3=0,0,INDEX(Sheet1!RawDataCols,$C36,E$5))</f>
        <v xml:space="preserve">22580          </v>
      </c>
      <c r="F36" s="3" t="str">
        <f>IF(F$3=0,0,INDEX(Sheet1!RawDataCols,$C36,F$5))</f>
        <v xml:space="preserve">A04            </v>
      </c>
      <c r="G36" s="3" t="str">
        <f>IF(G$3=0,0,INDEX(Sheet1!RawDataCols,$C36,G$5))</f>
        <v xml:space="preserve">               </v>
      </c>
      <c r="H36" s="3" t="str">
        <f>IF(H$3=0,0,INDEX(Sheet1!RawDataCols,$C36,H$5))</f>
        <v xml:space="preserve">               </v>
      </c>
      <c r="I36" s="3" t="str">
        <f>IF(I$3=0,0,INDEX(Sheet1!RawDataCols,$C36,I$5))</f>
        <v xml:space="preserve">               </v>
      </c>
      <c r="J36" s="3" t="str">
        <f>IF(J$3=0,0,INDEX(Sheet1!RawDataCols,$C36,J$5))</f>
        <v xml:space="preserve">               </v>
      </c>
      <c r="K36" s="3" t="str">
        <f>IF(K$3=0,0,INDEX(Sheet1!RawDataCols,$C36,K$5))</f>
        <v xml:space="preserve">               </v>
      </c>
      <c r="L36" s="3" t="str">
        <f>IF(L$3=0,0,INDEX(Sheet1!RawDataCols,$C36,L$5))</f>
        <v xml:space="preserve">               </v>
      </c>
      <c r="M36" s="3" t="str">
        <f>IF(M$3=0,0,INDEX(Sheet1!RawDataCols,$C36,M$5))</f>
        <v xml:space="preserve">F006  </v>
      </c>
      <c r="N36" s="3" t="str">
        <f>IF(N$3=0,0,INDEX(Sheet1!RawDataCols,$C36,N$5))</f>
        <v>Lease Payments-174 Fullarton Rd</v>
      </c>
      <c r="O36" s="3">
        <f>INDEX(Sheet1!RawDataCols,$C36,O$5)</f>
        <v>13</v>
      </c>
      <c r="P36" s="3" t="str">
        <f>INDEX(Sheet1!RawDataCols,$C36,P$5)</f>
        <v>Cost and Expenses</v>
      </c>
      <c r="Q36" s="3" t="str">
        <f>IF(Q$3=0,0,INDEX(Sheet1!RawDataCols,$C36,Q$5))</f>
        <v>I</v>
      </c>
      <c r="R36" s="3">
        <f t="shared" si="15"/>
        <v>1</v>
      </c>
      <c r="S36" s="3">
        <f t="shared" si="16"/>
        <v>-1</v>
      </c>
      <c r="T36" s="3">
        <f>IF(T$3=0,0,INDEX(Sheet1!RawDataCols,$C36,T$5)*$R36)</f>
        <v>0</v>
      </c>
      <c r="U36" s="3">
        <f>IF(U$3=0,0,INDEX(Sheet1!RawDataCols,$C36,U$5)*$R36)</f>
        <v>23564.5</v>
      </c>
      <c r="V36" s="3">
        <f>IF(V$3=0,0,INDEX(Sheet1!RawDataCols,$C36,V$5)*$R36)</f>
        <v>0</v>
      </c>
      <c r="W36" s="3">
        <f>IF(W$3=0,0,INDEX(Sheet1!RawDataCols,$C36,W$5)*$R36)</f>
        <v>23564.5</v>
      </c>
      <c r="X36" s="3">
        <f>IF(X$3=0,0,INDEX(Sheet1!RawDataCols,$C36,X$5)*$R36)</f>
        <v>23564.5</v>
      </c>
      <c r="Y36" s="3">
        <f>IF(Y$3=0,0,INDEX(Sheet1!RawDataCols,$C36,Y$5)*$R36)</f>
        <v>0</v>
      </c>
      <c r="Z36" s="3">
        <f>IF(Z$3=0,0,INDEX(Sheet1!RawDataCols,$C36,Z$5)*$R36)</f>
        <v>23564.5</v>
      </c>
      <c r="AA36" s="3">
        <f>IF(AA$3=0,0,INDEX(Sheet1!RawDataCols,$C36,AA$5)*$R36)</f>
        <v>23564.5</v>
      </c>
      <c r="AB36" s="3">
        <f>IF(AB$3=0,0,INDEX(Sheet1!RawDataCols,$C36,AB$5)*$R36)</f>
        <v>0</v>
      </c>
      <c r="AC36" s="3">
        <f>IF(AC$3=0,0,INDEX(Sheet1!RawDataCols,$C36,AC$5)*$R36)</f>
        <v>23564.5</v>
      </c>
      <c r="AD36" s="3">
        <f>IF(AD$3=0,0,INDEX(Sheet1!RawDataCols,$C36,AD$5)*$R36)</f>
        <v>23564.5</v>
      </c>
      <c r="AE36" s="3">
        <f>IF(AE$3=0,0,INDEX(Sheet1!RawDataCols,$C36,AE$5)*$R36)</f>
        <v>0</v>
      </c>
      <c r="AF36" s="3">
        <f>IF(AF$3=0,0,INDEX(Sheet1!RawDataCols,$C36,AF$5)*$R36)</f>
        <v>23564.5</v>
      </c>
      <c r="AG36" s="3">
        <f>IF(AG$3=0,0,INDEX(Sheet1!RawDataCols,$C36,AG$5)*$R36)</f>
        <v>23564.5</v>
      </c>
      <c r="AH36" s="3">
        <f>IF(AH$3=0,0,INDEX(Sheet1!RawDataCols,$C36,AH$5)*$R36)</f>
        <v>0</v>
      </c>
      <c r="AI36" s="3">
        <f>IF(AI$3=0,0,INDEX(Sheet1!RawDataCols,$C36,AI$5)*$R36)</f>
        <v>23564.5</v>
      </c>
      <c r="AJ36" s="3">
        <f>IF(AJ$3=0,0,INDEX(Sheet1!RawDataCols,$C36,AJ$5)*$R36)</f>
        <v>23564.5</v>
      </c>
      <c r="AK36" s="3">
        <f>IF(AK$3=0,0,INDEX(Sheet1!RawDataCols,$C36,AK$5)*$R36)</f>
        <v>0</v>
      </c>
      <c r="AL36" s="3">
        <f>IF(AL$3=0,0,INDEX(Sheet1!RawDataCols,$C36,AL$5)*$R36)</f>
        <v>23564.5</v>
      </c>
      <c r="AM36" s="3">
        <f>IF(AM$3=0,0,INDEX(Sheet1!RawDataCols,$C36,AM$5)*$R36)</f>
        <v>23564.5</v>
      </c>
      <c r="AN36" s="3">
        <f>IF(AN$3=0,0,INDEX(Sheet1!RawDataCols,$C36,AN$5)*$R36)</f>
        <v>0</v>
      </c>
      <c r="AO36" s="3">
        <f>IF(AO$3=0,0,INDEX(Sheet1!RawDataCols,$C36,AO$5)*$R36)</f>
        <v>23564.5</v>
      </c>
      <c r="AP36" s="3">
        <f>IF(AP$3=0,0,INDEX(Sheet1!RawDataCols,$C36,AP$5)*$R36)</f>
        <v>23564.5</v>
      </c>
      <c r="AQ36" s="3">
        <f>IF(AQ$3=0,0,INDEX(Sheet1!RawDataCols,$C36,AQ$5)*$R36)</f>
        <v>0</v>
      </c>
      <c r="AR36" s="3">
        <f>IF(AR$3=0,0,INDEX(Sheet1!RawDataCols,$C36,AR$5)*$R36)</f>
        <v>23564.5</v>
      </c>
      <c r="AS36" s="3">
        <f>IF(AS$3=0,0,INDEX(Sheet1!RawDataCols,$C36,AS$5)*$R36)</f>
        <v>23564.5</v>
      </c>
      <c r="AT36" s="3">
        <f>IF(AT$3=0,0,INDEX(Sheet1!RawDataCols,$C36,AT$5)*$R36)</f>
        <v>0</v>
      </c>
      <c r="AU36" s="3">
        <f>IF(AU$3=0,0,INDEX(Sheet1!RawDataCols,$C36,AU$5)*$R36)</f>
        <v>23564.5</v>
      </c>
      <c r="AV36" s="3">
        <f>IF(AV$3=0,0,INDEX(Sheet1!RawDataCols,$C36,AV$5)*$R36)</f>
        <v>23564.5</v>
      </c>
      <c r="AW36" s="3">
        <f>IF(AW$3=0,0,INDEX(Sheet1!RawDataCols,$C36,AW$5)*$R36)</f>
        <v>0</v>
      </c>
      <c r="AX36" s="3">
        <f>IF(AX$3=0,0,INDEX(Sheet1!RawDataCols,$C36,AX$5)*$R36)</f>
        <v>23564.5</v>
      </c>
      <c r="AY36" s="3">
        <f>IF(AY$3=0,0,INDEX(Sheet1!RawDataCols,$C36,AY$5)*$R36)</f>
        <v>23564.5</v>
      </c>
      <c r="AZ36" s="3">
        <f>IF(AZ$3=0,0,INDEX(Sheet1!RawDataCols,$C36,AZ$5)*$R36)</f>
        <v>0</v>
      </c>
      <c r="BA36" s="3">
        <f>IF(BA$3=0,0,INDEX(Sheet1!RawDataCols,$C36,BA$5)*$R36)</f>
        <v>23564.5</v>
      </c>
      <c r="BB36" s="3">
        <f>IF(BB$3=0,0,INDEX(Sheet1!RawDataCols,$C36,BB$5)*$R36)</f>
        <v>23564.5</v>
      </c>
      <c r="BC36" s="3">
        <f>IF(BC$3=0,0,INDEX(Sheet1!RawDataCols,$C36,BC$5)*$R36)</f>
        <v>0</v>
      </c>
      <c r="BD36" s="3">
        <f>IF(BD$3=0,0,INDEX(Sheet1!RawDataCols,$C36,BD$5)*$R36)</f>
        <v>23564.5</v>
      </c>
      <c r="BE36" s="3">
        <f>IF(BE$3=0,0,INDEX(Sheet1!RawDataCols,$C36,BE$5)*$R36)</f>
        <v>23564.5</v>
      </c>
      <c r="BF36" s="3">
        <f>IF(BF$3=0,0,INDEX(Sheet1!RawDataCols,$C36,BF$5)*$R36)</f>
        <v>0</v>
      </c>
      <c r="BG36" s="179">
        <f>IF(BG$3=0,0,INDEX(Sheet1!RawDataCols,$C36,BG$5)*$R36)</f>
        <v>23564.5</v>
      </c>
      <c r="BH36" s="33">
        <f t="shared" si="17"/>
        <v>282774</v>
      </c>
      <c r="BI36" s="33">
        <f t="shared" si="18"/>
        <v>0</v>
      </c>
      <c r="BJ36" s="33">
        <f t="shared" si="19"/>
        <v>282774</v>
      </c>
      <c r="BK36" s="3">
        <f>IF(BK$3=0,0,INDEX(Sheet1!RawDataCols,$C36,BK$5)*$R36)</f>
        <v>0</v>
      </c>
      <c r="BL36" s="3">
        <f>IF(BL$3=0,0,INDEX(Sheet1!RawDataCols,$C36,BL$5)*$R36)</f>
        <v>17673.375</v>
      </c>
      <c r="BM36" s="3">
        <f>IF(BM$3=0,0,INDEX(Sheet1!RawDataCols,$C36,BM$5)*$R36)</f>
        <v>17673.375</v>
      </c>
      <c r="BN36" s="3">
        <f>IF(BN$3=0,0,INDEX(Sheet1!RawDataCols,$C36,BN$5)*$R36)</f>
        <v>17673.375</v>
      </c>
      <c r="BO36" s="3">
        <f>IF(BO$3=0,0,INDEX(Sheet1!RawDataCols,$C36,BO$5)*$R36)</f>
        <v>17673.375</v>
      </c>
      <c r="BP36" s="3">
        <f>IF(BP$3=0,0,INDEX(Sheet1!RawDataCols,$C36,BP$5)*$R36)</f>
        <v>141387</v>
      </c>
      <c r="BQ36" s="3">
        <f t="shared" si="20"/>
        <v>70693.5</v>
      </c>
      <c r="BR36" s="3">
        <f t="shared" si="21"/>
        <v>70693.5</v>
      </c>
      <c r="BS36" s="3">
        <f t="shared" si="22"/>
        <v>70693.5</v>
      </c>
      <c r="BT36" s="3">
        <f t="shared" si="23"/>
        <v>141387</v>
      </c>
      <c r="BU36" s="3" t="str">
        <f>INDEX(Sheet1!$BS$2:$BS$1000,MATCH($A36,Sheet1!$A$2:$A$1000,0))</f>
        <v>09</v>
      </c>
      <c r="BV36" s="3">
        <f>INDEX(Sheet1!$BT$2:$BT$1000,MATCH($A36,Sheet1!$A$2:$A$1000,0))</f>
        <v>141387</v>
      </c>
    </row>
    <row r="37" spans="1:74" x14ac:dyDescent="0.2">
      <c r="A37" s="11" t="s">
        <v>597</v>
      </c>
      <c r="B37" s="3">
        <f>MATCH($A37,Sheet1!ACCOUNTNO,0)</f>
        <v>26</v>
      </c>
      <c r="C37" s="3">
        <f t="shared" si="14"/>
        <v>26</v>
      </c>
      <c r="D37" s="3" t="str">
        <f>IF(D$3=0,0,INDEX(Sheet1!RawDataCols,$C37,D$5))</f>
        <v>22580A11</v>
      </c>
      <c r="E37" s="3" t="str">
        <f>IF(E$3=0,0,INDEX(Sheet1!RawDataCols,$C37,E$5))</f>
        <v xml:space="preserve">22580          </v>
      </c>
      <c r="F37" s="3" t="str">
        <f>IF(F$3=0,0,INDEX(Sheet1!RawDataCols,$C37,F$5))</f>
        <v xml:space="preserve">A11            </v>
      </c>
      <c r="G37" s="3" t="str">
        <f>IF(G$3=0,0,INDEX(Sheet1!RawDataCols,$C37,G$5))</f>
        <v xml:space="preserve">               </v>
      </c>
      <c r="H37" s="3" t="str">
        <f>IF(H$3=0,0,INDEX(Sheet1!RawDataCols,$C37,H$5))</f>
        <v xml:space="preserve">               </v>
      </c>
      <c r="I37" s="3" t="str">
        <f>IF(I$3=0,0,INDEX(Sheet1!RawDataCols,$C37,I$5))</f>
        <v xml:space="preserve">               </v>
      </c>
      <c r="J37" s="3" t="str">
        <f>IF(J$3=0,0,INDEX(Sheet1!RawDataCols,$C37,J$5))</f>
        <v xml:space="preserve">               </v>
      </c>
      <c r="K37" s="3" t="str">
        <f>IF(K$3=0,0,INDEX(Sheet1!RawDataCols,$C37,K$5))</f>
        <v xml:space="preserve">               </v>
      </c>
      <c r="L37" s="3" t="str">
        <f>IF(L$3=0,0,INDEX(Sheet1!RawDataCols,$C37,L$5))</f>
        <v xml:space="preserve">               </v>
      </c>
      <c r="M37" s="3" t="str">
        <f>IF(M$3=0,0,INDEX(Sheet1!RawDataCols,$C37,M$5))</f>
        <v xml:space="preserve">F006  </v>
      </c>
      <c r="N37" s="3" t="str">
        <f>IF(N$3=0,0,INDEX(Sheet1!RawDataCols,$C37,N$5))</f>
        <v>Lease Payments-25 Hutt St</v>
      </c>
      <c r="O37" s="3">
        <f>INDEX(Sheet1!RawDataCols,$C37,O$5)</f>
        <v>13</v>
      </c>
      <c r="P37" s="3" t="str">
        <f>INDEX(Sheet1!RawDataCols,$C37,P$5)</f>
        <v>Cost and Expenses</v>
      </c>
      <c r="Q37" s="3" t="str">
        <f>IF(Q$3=0,0,INDEX(Sheet1!RawDataCols,$C37,Q$5))</f>
        <v>I</v>
      </c>
      <c r="R37" s="3">
        <f t="shared" si="15"/>
        <v>1</v>
      </c>
      <c r="S37" s="3">
        <f t="shared" si="16"/>
        <v>-1</v>
      </c>
      <c r="T37" s="3">
        <f>IF(T$3=0,0,INDEX(Sheet1!RawDataCols,$C37,T$5)*$R37)</f>
        <v>0</v>
      </c>
      <c r="U37" s="3">
        <f>IF(U$3=0,0,INDEX(Sheet1!RawDataCols,$C37,U$5)*$R37)</f>
        <v>5792.5</v>
      </c>
      <c r="V37" s="3">
        <f>IF(V$3=0,0,INDEX(Sheet1!RawDataCols,$C37,V$5)*$R37)</f>
        <v>0</v>
      </c>
      <c r="W37" s="3">
        <f>IF(W$3=0,0,INDEX(Sheet1!RawDataCols,$C37,W$5)*$R37)</f>
        <v>5792.5</v>
      </c>
      <c r="X37" s="3">
        <f>IF(X$3=0,0,INDEX(Sheet1!RawDataCols,$C37,X$5)*$R37)</f>
        <v>5792.5</v>
      </c>
      <c r="Y37" s="3">
        <f>IF(Y$3=0,0,INDEX(Sheet1!RawDataCols,$C37,Y$5)*$R37)</f>
        <v>0</v>
      </c>
      <c r="Z37" s="3">
        <f>IF(Z$3=0,0,INDEX(Sheet1!RawDataCols,$C37,Z$5)*$R37)</f>
        <v>5792.5</v>
      </c>
      <c r="AA37" s="3">
        <f>IF(AA$3=0,0,INDEX(Sheet1!RawDataCols,$C37,AA$5)*$R37)</f>
        <v>5792.5</v>
      </c>
      <c r="AB37" s="3">
        <f>IF(AB$3=0,0,INDEX(Sheet1!RawDataCols,$C37,AB$5)*$R37)</f>
        <v>0</v>
      </c>
      <c r="AC37" s="3">
        <f>IF(AC$3=0,0,INDEX(Sheet1!RawDataCols,$C37,AC$5)*$R37)</f>
        <v>5792.5</v>
      </c>
      <c r="AD37" s="3">
        <f>IF(AD$3=0,0,INDEX(Sheet1!RawDataCols,$C37,AD$5)*$R37)</f>
        <v>5792.5</v>
      </c>
      <c r="AE37" s="3">
        <f>IF(AE$3=0,0,INDEX(Sheet1!RawDataCols,$C37,AE$5)*$R37)</f>
        <v>0</v>
      </c>
      <c r="AF37" s="3">
        <f>IF(AF$3=0,0,INDEX(Sheet1!RawDataCols,$C37,AF$5)*$R37)</f>
        <v>5792.5</v>
      </c>
      <c r="AG37" s="3">
        <f>IF(AG$3=0,0,INDEX(Sheet1!RawDataCols,$C37,AG$5)*$R37)</f>
        <v>5792.5</v>
      </c>
      <c r="AH37" s="3">
        <f>IF(AH$3=0,0,INDEX(Sheet1!RawDataCols,$C37,AH$5)*$R37)</f>
        <v>0</v>
      </c>
      <c r="AI37" s="3">
        <f>IF(AI$3=0,0,INDEX(Sheet1!RawDataCols,$C37,AI$5)*$R37)</f>
        <v>5792.5</v>
      </c>
      <c r="AJ37" s="3">
        <f>IF(AJ$3=0,0,INDEX(Sheet1!RawDataCols,$C37,AJ$5)*$R37)</f>
        <v>5792.5</v>
      </c>
      <c r="AK37" s="3">
        <f>IF(AK$3=0,0,INDEX(Sheet1!RawDataCols,$C37,AK$5)*$R37)</f>
        <v>0</v>
      </c>
      <c r="AL37" s="3">
        <f>IF(AL$3=0,0,INDEX(Sheet1!RawDataCols,$C37,AL$5)*$R37)</f>
        <v>5792.5</v>
      </c>
      <c r="AM37" s="3">
        <f>IF(AM$3=0,0,INDEX(Sheet1!RawDataCols,$C37,AM$5)*$R37)</f>
        <v>5792.5</v>
      </c>
      <c r="AN37" s="3">
        <f>IF(AN$3=0,0,INDEX(Sheet1!RawDataCols,$C37,AN$5)*$R37)</f>
        <v>0</v>
      </c>
      <c r="AO37" s="3">
        <f>IF(AO$3=0,0,INDEX(Sheet1!RawDataCols,$C37,AO$5)*$R37)</f>
        <v>5792.5</v>
      </c>
      <c r="AP37" s="3">
        <f>IF(AP$3=0,0,INDEX(Sheet1!RawDataCols,$C37,AP$5)*$R37)</f>
        <v>5792.5</v>
      </c>
      <c r="AQ37" s="3">
        <f>IF(AQ$3=0,0,INDEX(Sheet1!RawDataCols,$C37,AQ$5)*$R37)</f>
        <v>0</v>
      </c>
      <c r="AR37" s="3">
        <f>IF(AR$3=0,0,INDEX(Sheet1!RawDataCols,$C37,AR$5)*$R37)</f>
        <v>5792.5</v>
      </c>
      <c r="AS37" s="3">
        <f>IF(AS$3=0,0,INDEX(Sheet1!RawDataCols,$C37,AS$5)*$R37)</f>
        <v>5792.5</v>
      </c>
      <c r="AT37" s="3">
        <f>IF(AT$3=0,0,INDEX(Sheet1!RawDataCols,$C37,AT$5)*$R37)</f>
        <v>0</v>
      </c>
      <c r="AU37" s="3">
        <f>IF(AU$3=0,0,INDEX(Sheet1!RawDataCols,$C37,AU$5)*$R37)</f>
        <v>5792.5</v>
      </c>
      <c r="AV37" s="3">
        <f>IF(AV$3=0,0,INDEX(Sheet1!RawDataCols,$C37,AV$5)*$R37)</f>
        <v>5792.5</v>
      </c>
      <c r="AW37" s="3">
        <f>IF(AW$3=0,0,INDEX(Sheet1!RawDataCols,$C37,AW$5)*$R37)</f>
        <v>0</v>
      </c>
      <c r="AX37" s="3">
        <f>IF(AX$3=0,0,INDEX(Sheet1!RawDataCols,$C37,AX$5)*$R37)</f>
        <v>5792.5</v>
      </c>
      <c r="AY37" s="3">
        <f>IF(AY$3=0,0,INDEX(Sheet1!RawDataCols,$C37,AY$5)*$R37)</f>
        <v>5792.5</v>
      </c>
      <c r="AZ37" s="3">
        <f>IF(AZ$3=0,0,INDEX(Sheet1!RawDataCols,$C37,AZ$5)*$R37)</f>
        <v>0</v>
      </c>
      <c r="BA37" s="3">
        <f>IF(BA$3=0,0,INDEX(Sheet1!RawDataCols,$C37,BA$5)*$R37)</f>
        <v>5792.5</v>
      </c>
      <c r="BB37" s="3">
        <f>IF(BB$3=0,0,INDEX(Sheet1!RawDataCols,$C37,BB$5)*$R37)</f>
        <v>5792.5</v>
      </c>
      <c r="BC37" s="3">
        <f>IF(BC$3=0,0,INDEX(Sheet1!RawDataCols,$C37,BC$5)*$R37)</f>
        <v>0</v>
      </c>
      <c r="BD37" s="3">
        <f>IF(BD$3=0,0,INDEX(Sheet1!RawDataCols,$C37,BD$5)*$R37)</f>
        <v>5792.5</v>
      </c>
      <c r="BE37" s="3">
        <f>IF(BE$3=0,0,INDEX(Sheet1!RawDataCols,$C37,BE$5)*$R37)</f>
        <v>5792.5</v>
      </c>
      <c r="BF37" s="3">
        <f>IF(BF$3=0,0,INDEX(Sheet1!RawDataCols,$C37,BF$5)*$R37)</f>
        <v>0</v>
      </c>
      <c r="BG37" s="179">
        <f>IF(BG$3=0,0,INDEX(Sheet1!RawDataCols,$C37,BG$5)*$R37)</f>
        <v>5792.5</v>
      </c>
      <c r="BH37" s="33">
        <f t="shared" si="17"/>
        <v>69510</v>
      </c>
      <c r="BI37" s="33">
        <f t="shared" si="18"/>
        <v>0</v>
      </c>
      <c r="BJ37" s="33">
        <f t="shared" si="19"/>
        <v>69510</v>
      </c>
      <c r="BK37" s="3">
        <f>IF(BK$3=0,0,INDEX(Sheet1!RawDataCols,$C37,BK$5)*$R37)</f>
        <v>0</v>
      </c>
      <c r="BL37" s="3">
        <f>IF(BL$3=0,0,INDEX(Sheet1!RawDataCols,$C37,BL$5)*$R37)</f>
        <v>4344.375</v>
      </c>
      <c r="BM37" s="3">
        <f>IF(BM$3=0,0,INDEX(Sheet1!RawDataCols,$C37,BM$5)*$R37)</f>
        <v>4344.375</v>
      </c>
      <c r="BN37" s="3">
        <f>IF(BN$3=0,0,INDEX(Sheet1!RawDataCols,$C37,BN$5)*$R37)</f>
        <v>4344.375</v>
      </c>
      <c r="BO37" s="3">
        <f>IF(BO$3=0,0,INDEX(Sheet1!RawDataCols,$C37,BO$5)*$R37)</f>
        <v>4344.375</v>
      </c>
      <c r="BP37" s="3">
        <f>IF(BP$3=0,0,INDEX(Sheet1!RawDataCols,$C37,BP$5)*$R37)</f>
        <v>34755</v>
      </c>
      <c r="BQ37" s="3">
        <f t="shared" si="20"/>
        <v>17377.5</v>
      </c>
      <c r="BR37" s="3">
        <f t="shared" si="21"/>
        <v>17377.5</v>
      </c>
      <c r="BS37" s="3">
        <f t="shared" si="22"/>
        <v>17377.5</v>
      </c>
      <c r="BT37" s="3">
        <f t="shared" si="23"/>
        <v>34755</v>
      </c>
      <c r="BU37" s="3" t="str">
        <f>INDEX(Sheet1!$BS$2:$BS$1000,MATCH($A37,Sheet1!$A$2:$A$1000,0))</f>
        <v>09</v>
      </c>
      <c r="BV37" s="3">
        <f>INDEX(Sheet1!$BT$2:$BT$1000,MATCH($A37,Sheet1!$A$2:$A$1000,0))</f>
        <v>34755</v>
      </c>
    </row>
    <row r="38" spans="1:74" x14ac:dyDescent="0.2">
      <c r="A38" s="11" t="s">
        <v>598</v>
      </c>
      <c r="B38" s="3">
        <f>MATCH($A38,Sheet1!ACCOUNTNO,0)</f>
        <v>27</v>
      </c>
      <c r="C38" s="3">
        <f t="shared" si="14"/>
        <v>27</v>
      </c>
      <c r="D38" s="3" t="str">
        <f>IF(D$3=0,0,INDEX(Sheet1!RawDataCols,$C38,D$5))</f>
        <v>28180A02</v>
      </c>
      <c r="E38" s="3" t="str">
        <f>IF(E$3=0,0,INDEX(Sheet1!RawDataCols,$C38,E$5))</f>
        <v xml:space="preserve">28180          </v>
      </c>
      <c r="F38" s="3" t="str">
        <f>IF(F$3=0,0,INDEX(Sheet1!RawDataCols,$C38,F$5))</f>
        <v xml:space="preserve">A02            </v>
      </c>
      <c r="G38" s="3" t="str">
        <f>IF(G$3=0,0,INDEX(Sheet1!RawDataCols,$C38,G$5))</f>
        <v xml:space="preserve">               </v>
      </c>
      <c r="H38" s="3" t="str">
        <f>IF(H$3=0,0,INDEX(Sheet1!RawDataCols,$C38,H$5))</f>
        <v xml:space="preserve">               </v>
      </c>
      <c r="I38" s="3" t="str">
        <f>IF(I$3=0,0,INDEX(Sheet1!RawDataCols,$C38,I$5))</f>
        <v xml:space="preserve">               </v>
      </c>
      <c r="J38" s="3" t="str">
        <f>IF(J$3=0,0,INDEX(Sheet1!RawDataCols,$C38,J$5))</f>
        <v xml:space="preserve">               </v>
      </c>
      <c r="K38" s="3" t="str">
        <f>IF(K$3=0,0,INDEX(Sheet1!RawDataCols,$C38,K$5))</f>
        <v xml:space="preserve">               </v>
      </c>
      <c r="L38" s="3" t="str">
        <f>IF(L$3=0,0,INDEX(Sheet1!RawDataCols,$C38,L$5))</f>
        <v xml:space="preserve">               </v>
      </c>
      <c r="M38" s="3" t="str">
        <f>IF(M$3=0,0,INDEX(Sheet1!RawDataCols,$C38,M$5))</f>
        <v xml:space="preserve">F006  </v>
      </c>
      <c r="N38" s="3" t="str">
        <f>IF(N$3=0,0,INDEX(Sheet1!RawDataCols,$C38,N$5))</f>
        <v>Depreciation - Build Improvements-200 East Tce</v>
      </c>
      <c r="O38" s="3">
        <f>INDEX(Sheet1!RawDataCols,$C38,O$5)</f>
        <v>13</v>
      </c>
      <c r="P38" s="3" t="str">
        <f>INDEX(Sheet1!RawDataCols,$C38,P$5)</f>
        <v>Cost and Expenses</v>
      </c>
      <c r="Q38" s="3" t="str">
        <f>IF(Q$3=0,0,INDEX(Sheet1!RawDataCols,$C38,Q$5))</f>
        <v>I</v>
      </c>
      <c r="R38" s="3">
        <f t="shared" si="15"/>
        <v>1</v>
      </c>
      <c r="S38" s="3">
        <f t="shared" si="16"/>
        <v>-1</v>
      </c>
      <c r="T38" s="3">
        <f>IF(T$3=0,0,INDEX(Sheet1!RawDataCols,$C38,T$5)*$R38)</f>
        <v>0</v>
      </c>
      <c r="U38" s="3">
        <f>IF(U$3=0,0,INDEX(Sheet1!RawDataCols,$C38,U$5)*$R38)</f>
        <v>2778.17</v>
      </c>
      <c r="V38" s="3">
        <f>IF(V$3=0,0,INDEX(Sheet1!RawDataCols,$C38,V$5)*$R38)</f>
        <v>2778.17</v>
      </c>
      <c r="W38" s="3">
        <f>IF(W$3=0,0,INDEX(Sheet1!RawDataCols,$C38,W$5)*$R38)</f>
        <v>2778.17</v>
      </c>
      <c r="X38" s="3">
        <f>IF(X$3=0,0,INDEX(Sheet1!RawDataCols,$C38,X$5)*$R38)</f>
        <v>2598.9299999999998</v>
      </c>
      <c r="Y38" s="3">
        <f>IF(Y$3=0,0,INDEX(Sheet1!RawDataCols,$C38,Y$5)*$R38)</f>
        <v>2598.9299999999998</v>
      </c>
      <c r="Z38" s="3">
        <f>IF(Z$3=0,0,INDEX(Sheet1!RawDataCols,$C38,Z$5)*$R38)</f>
        <v>2509.3200000000002</v>
      </c>
      <c r="AA38" s="3">
        <f>IF(AA$3=0,0,INDEX(Sheet1!RawDataCols,$C38,AA$5)*$R38)</f>
        <v>2778.17</v>
      </c>
      <c r="AB38" s="3">
        <f>IF(AB$3=0,0,INDEX(Sheet1!RawDataCols,$C38,AB$5)*$R38)</f>
        <v>2778.17</v>
      </c>
      <c r="AC38" s="3">
        <f>IF(AC$3=0,0,INDEX(Sheet1!RawDataCols,$C38,AC$5)*$R38)</f>
        <v>2778.17</v>
      </c>
      <c r="AD38" s="3">
        <f>IF(AD$3=0,0,INDEX(Sheet1!RawDataCols,$C38,AD$5)*$R38)</f>
        <v>2688.55</v>
      </c>
      <c r="AE38" s="3">
        <f>IF(AE$3=0,0,INDEX(Sheet1!RawDataCols,$C38,AE$5)*$R38)</f>
        <v>2688.55</v>
      </c>
      <c r="AF38" s="3">
        <f>IF(AF$3=0,0,INDEX(Sheet1!RawDataCols,$C38,AF$5)*$R38)</f>
        <v>2688.55</v>
      </c>
      <c r="AG38" s="3">
        <f>IF(AG$3=0,0,INDEX(Sheet1!RawDataCols,$C38,AG$5)*$R38)</f>
        <v>2778.17</v>
      </c>
      <c r="AH38" s="3">
        <f>IF(AH$3=0,0,INDEX(Sheet1!RawDataCols,$C38,AH$5)*$R38)</f>
        <v>2778.17</v>
      </c>
      <c r="AI38" s="3">
        <f>IF(AI$3=0,0,INDEX(Sheet1!RawDataCols,$C38,AI$5)*$R38)</f>
        <v>2778.17</v>
      </c>
      <c r="AJ38" s="3">
        <f>IF(AJ$3=0,0,INDEX(Sheet1!RawDataCols,$C38,AJ$5)*$R38)</f>
        <v>2688.55</v>
      </c>
      <c r="AK38" s="3">
        <f>IF(AK$3=0,0,INDEX(Sheet1!RawDataCols,$C38,AK$5)*$R38)</f>
        <v>2688.55</v>
      </c>
      <c r="AL38" s="3">
        <f>IF(AL$3=0,0,INDEX(Sheet1!RawDataCols,$C38,AL$5)*$R38)</f>
        <v>2688.55</v>
      </c>
      <c r="AM38" s="3">
        <f>IF(AM$3=0,0,INDEX(Sheet1!RawDataCols,$C38,AM$5)*$R38)</f>
        <v>2864.54</v>
      </c>
      <c r="AN38" s="3">
        <f>IF(AN$3=0,0,INDEX(Sheet1!RawDataCols,$C38,AN$5)*$R38)</f>
        <v>2960.34</v>
      </c>
      <c r="AO38" s="3">
        <f>IF(AO$3=0,0,INDEX(Sheet1!RawDataCols,$C38,AO$5)*$R38)</f>
        <v>2811.95</v>
      </c>
      <c r="AP38" s="3">
        <f>IF(AP$3=0,0,INDEX(Sheet1!RawDataCols,$C38,AP$5)*$R38)</f>
        <v>2862.76</v>
      </c>
      <c r="AQ38" s="3">
        <f>IF(AQ$3=0,0,INDEX(Sheet1!RawDataCols,$C38,AQ$5)*$R38)</f>
        <v>2958.56</v>
      </c>
      <c r="AR38" s="3">
        <f>IF(AR$3=0,0,INDEX(Sheet1!RawDataCols,$C38,AR$5)*$R38)</f>
        <v>2811.95</v>
      </c>
      <c r="AS38" s="3">
        <f>IF(AS$3=0,0,INDEX(Sheet1!RawDataCols,$C38,AS$5)*$R38)</f>
        <v>2739.44</v>
      </c>
      <c r="AT38" s="3">
        <f>IF(AT$3=0,0,INDEX(Sheet1!RawDataCols,$C38,AT$5)*$R38)</f>
        <v>2832.15</v>
      </c>
      <c r="AU38" s="3">
        <f>IF(AU$3=0,0,INDEX(Sheet1!RawDataCols,$C38,AU$5)*$R38)</f>
        <v>2688.55</v>
      </c>
      <c r="AV38" s="3">
        <f>IF(AV$3=0,0,INDEX(Sheet1!RawDataCols,$C38,AV$5)*$R38)</f>
        <v>2830.76</v>
      </c>
      <c r="AW38" s="3">
        <f>IF(AW$3=0,0,INDEX(Sheet1!RawDataCols,$C38,AW$5)*$R38)</f>
        <v>2926.56</v>
      </c>
      <c r="AX38" s="3">
        <f>IF(AX$3=0,0,INDEX(Sheet1!RawDataCols,$C38,AX$5)*$R38)</f>
        <v>2778.17</v>
      </c>
      <c r="AY38" s="3">
        <f>IF(AY$3=0,0,INDEX(Sheet1!RawDataCols,$C38,AY$5)*$R38)</f>
        <v>2739.44</v>
      </c>
      <c r="AZ38" s="3">
        <f>IF(AZ$3=0,0,INDEX(Sheet1!RawDataCols,$C38,AZ$5)*$R38)</f>
        <v>2832.15</v>
      </c>
      <c r="BA38" s="3">
        <f>IF(BA$3=0,0,INDEX(Sheet1!RawDataCols,$C38,BA$5)*$R38)</f>
        <v>2688.55</v>
      </c>
      <c r="BB38" s="3">
        <f>IF(BB$3=0,0,INDEX(Sheet1!RawDataCols,$C38,BB$5)*$R38)</f>
        <v>2830.76</v>
      </c>
      <c r="BC38" s="3">
        <f>IF(BC$3=0,0,INDEX(Sheet1!RawDataCols,$C38,BC$5)*$R38)</f>
        <v>2926.56</v>
      </c>
      <c r="BD38" s="3">
        <f>IF(BD$3=0,0,INDEX(Sheet1!RawDataCols,$C38,BD$5)*$R38)</f>
        <v>2778.17</v>
      </c>
      <c r="BE38" s="3">
        <f>IF(BE$3=0,0,INDEX(Sheet1!RawDataCols,$C38,BE$5)*$R38)</f>
        <v>2830.76</v>
      </c>
      <c r="BF38" s="3">
        <f>IF(BF$3=0,0,INDEX(Sheet1!RawDataCols,$C38,BF$5)*$R38)</f>
        <v>2926.56</v>
      </c>
      <c r="BG38" s="179">
        <f>IF(BG$3=0,0,INDEX(Sheet1!RawDataCols,$C38,BG$5)*$R38)</f>
        <v>2778.17</v>
      </c>
      <c r="BH38" s="33">
        <f t="shared" si="17"/>
        <v>33178.239999999998</v>
      </c>
      <c r="BI38" s="33">
        <f t="shared" si="18"/>
        <v>33746.860000000008</v>
      </c>
      <c r="BJ38" s="33">
        <f t="shared" si="19"/>
        <v>32778.270000000004</v>
      </c>
      <c r="BK38" s="3">
        <f>IF(BK$3=0,0,INDEX(Sheet1!RawDataCols,$C38,BK$5)*$R38)</f>
        <v>2054.1312499999999</v>
      </c>
      <c r="BL38" s="3">
        <f>IF(BL$3=0,0,INDEX(Sheet1!RawDataCols,$C38,BL$5)*$R38)</f>
        <v>2048.5306249999999</v>
      </c>
      <c r="BM38" s="3">
        <f>IF(BM$3=0,0,INDEX(Sheet1!RawDataCols,$C38,BM$5)*$R38)</f>
        <v>2016.0918750000001</v>
      </c>
      <c r="BN38" s="3">
        <f>IF(BN$3=0,0,INDEX(Sheet1!RawDataCols,$C38,BN$5)*$R38)</f>
        <v>2036.8387499999999</v>
      </c>
      <c r="BO38" s="3">
        <f>IF(BO$3=0,0,INDEX(Sheet1!RawDataCols,$C38,BO$5)*$R38)</f>
        <v>533.63625000000002</v>
      </c>
      <c r="BP38" s="3">
        <f>IF(BP$3=0,0,INDEX(Sheet1!RawDataCols,$C38,BP$5)*$R38)</f>
        <v>16555.560000000001</v>
      </c>
      <c r="BQ38" s="3">
        <f t="shared" si="20"/>
        <v>8155.27</v>
      </c>
      <c r="BR38" s="3">
        <f t="shared" si="21"/>
        <v>8155.27</v>
      </c>
      <c r="BS38" s="3">
        <f t="shared" si="22"/>
        <v>8466.74</v>
      </c>
      <c r="BT38" s="3">
        <f t="shared" si="23"/>
        <v>16867.7</v>
      </c>
      <c r="BU38" s="3" t="str">
        <f>INDEX(Sheet1!$BS$2:$BS$1000,MATCH($A38,Sheet1!$A$2:$A$1000,0))</f>
        <v>15</v>
      </c>
      <c r="BV38" s="3">
        <f>INDEX(Sheet1!$BT$2:$BT$1000,MATCH($A38,Sheet1!$A$2:$A$1000,0))</f>
        <v>16867.7</v>
      </c>
    </row>
    <row r="39" spans="1:74" x14ac:dyDescent="0.2">
      <c r="A39" s="11" t="s">
        <v>599</v>
      </c>
      <c r="B39" s="3">
        <f>MATCH($A39,Sheet1!ACCOUNTNO,0)</f>
        <v>28</v>
      </c>
      <c r="C39" s="3">
        <f t="shared" si="14"/>
        <v>28</v>
      </c>
      <c r="D39" s="3" t="str">
        <f>IF(D$3=0,0,INDEX(Sheet1!RawDataCols,$C39,D$5))</f>
        <v>28180A03</v>
      </c>
      <c r="E39" s="3" t="str">
        <f>IF(E$3=0,0,INDEX(Sheet1!RawDataCols,$C39,E$5))</f>
        <v xml:space="preserve">28180          </v>
      </c>
      <c r="F39" s="3" t="str">
        <f>IF(F$3=0,0,INDEX(Sheet1!RawDataCols,$C39,F$5))</f>
        <v xml:space="preserve">A03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F006  </v>
      </c>
      <c r="N39" s="3" t="str">
        <f>IF(N$3=0,0,INDEX(Sheet1!RawDataCols,$C39,N$5))</f>
        <v>Depreciation - Build Improvements-33 Franklin St</v>
      </c>
      <c r="O39" s="3">
        <f>INDEX(Sheet1!RawDataCols,$C39,O$5)</f>
        <v>13</v>
      </c>
      <c r="P39" s="3" t="str">
        <f>INDEX(Sheet1!RawDataCols,$C39,P$5)</f>
        <v>Cost and Expenses</v>
      </c>
      <c r="Q39" s="3" t="str">
        <f>IF(Q$3=0,0,INDEX(Sheet1!RawDataCols,$C39,Q$5))</f>
        <v>I</v>
      </c>
      <c r="R39" s="3">
        <f t="shared" si="15"/>
        <v>1</v>
      </c>
      <c r="S39" s="3">
        <f t="shared" si="16"/>
        <v>-1</v>
      </c>
      <c r="T39" s="3">
        <f>IF(T$3=0,0,INDEX(Sheet1!RawDataCols,$C39,T$5)*$R39)</f>
        <v>0</v>
      </c>
      <c r="U39" s="3">
        <f>IF(U$3=0,0,INDEX(Sheet1!RawDataCols,$C39,U$5)*$R39)</f>
        <v>14704.4</v>
      </c>
      <c r="V39" s="3">
        <f>IF(V$3=0,0,INDEX(Sheet1!RawDataCols,$C39,V$5)*$R39)</f>
        <v>14704.4</v>
      </c>
      <c r="W39" s="3">
        <f>IF(W$3=0,0,INDEX(Sheet1!RawDataCols,$C39,W$5)*$R39)</f>
        <v>13430.37</v>
      </c>
      <c r="X39" s="3">
        <f>IF(X$3=0,0,INDEX(Sheet1!RawDataCols,$C39,X$5)*$R39)</f>
        <v>13281.39</v>
      </c>
      <c r="Y39" s="3">
        <f>IF(Y$3=0,0,INDEX(Sheet1!RawDataCols,$C39,Y$5)*$R39)</f>
        <v>13281.39</v>
      </c>
      <c r="Z39" s="3">
        <f>IF(Z$3=0,0,INDEX(Sheet1!RawDataCols,$C39,Z$5)*$R39)</f>
        <v>12130.65</v>
      </c>
      <c r="AA39" s="3">
        <f>IF(AA$3=0,0,INDEX(Sheet1!RawDataCols,$C39,AA$5)*$R39)</f>
        <v>14704.4</v>
      </c>
      <c r="AB39" s="3">
        <f>IF(AB$3=0,0,INDEX(Sheet1!RawDataCols,$C39,AB$5)*$R39)</f>
        <v>14704.4</v>
      </c>
      <c r="AC39" s="3">
        <f>IF(AC$3=0,0,INDEX(Sheet1!RawDataCols,$C39,AC$5)*$R39)</f>
        <v>13430.37</v>
      </c>
      <c r="AD39" s="3">
        <f>IF(AD$3=0,0,INDEX(Sheet1!RawDataCols,$C39,AD$5)*$R39)</f>
        <v>14230.06</v>
      </c>
      <c r="AE39" s="3">
        <f>IF(AE$3=0,0,INDEX(Sheet1!RawDataCols,$C39,AE$5)*$R39)</f>
        <v>14230.06</v>
      </c>
      <c r="AF39" s="3">
        <f>IF(AF$3=0,0,INDEX(Sheet1!RawDataCols,$C39,AF$5)*$R39)</f>
        <v>12997.13</v>
      </c>
      <c r="AG39" s="3">
        <f>IF(AG$3=0,0,INDEX(Sheet1!RawDataCols,$C39,AG$5)*$R39)</f>
        <v>14704.4</v>
      </c>
      <c r="AH39" s="3">
        <f>IF(AH$3=0,0,INDEX(Sheet1!RawDataCols,$C39,AH$5)*$R39)</f>
        <v>14704.4</v>
      </c>
      <c r="AI39" s="3">
        <f>IF(AI$3=0,0,INDEX(Sheet1!RawDataCols,$C39,AI$5)*$R39)</f>
        <v>13430.37</v>
      </c>
      <c r="AJ39" s="3">
        <f>IF(AJ$3=0,0,INDEX(Sheet1!RawDataCols,$C39,AJ$5)*$R39)</f>
        <v>14230.06</v>
      </c>
      <c r="AK39" s="3">
        <f>IF(AK$3=0,0,INDEX(Sheet1!RawDataCols,$C39,AK$5)*$R39)</f>
        <v>14230.06</v>
      </c>
      <c r="AL39" s="3">
        <f>IF(AL$3=0,0,INDEX(Sheet1!RawDataCols,$C39,AL$5)*$R39)</f>
        <v>12997.13</v>
      </c>
      <c r="AM39" s="3">
        <f>IF(AM$3=0,0,INDEX(Sheet1!RawDataCols,$C39,AM$5)*$R39)</f>
        <v>16584.060000000001</v>
      </c>
      <c r="AN39" s="3">
        <f>IF(AN$3=0,0,INDEX(Sheet1!RawDataCols,$C39,AN$5)*$R39)</f>
        <v>16584.060000000001</v>
      </c>
      <c r="AO39" s="3">
        <f>IF(AO$3=0,0,INDEX(Sheet1!RawDataCols,$C39,AO$5)*$R39)</f>
        <v>14436.95</v>
      </c>
      <c r="AP39" s="3">
        <f>IF(AP$3=0,0,INDEX(Sheet1!RawDataCols,$C39,AP$5)*$R39)</f>
        <v>16721.080000000002</v>
      </c>
      <c r="AQ39" s="3">
        <f>IF(AQ$3=0,0,INDEX(Sheet1!RawDataCols,$C39,AQ$5)*$R39)</f>
        <v>16721.080000000002</v>
      </c>
      <c r="AR39" s="3">
        <f>IF(AR$3=0,0,INDEX(Sheet1!RawDataCols,$C39,AR$5)*$R39)</f>
        <v>14436.95</v>
      </c>
      <c r="AS39" s="3">
        <f>IF(AS$3=0,0,INDEX(Sheet1!RawDataCols,$C39,AS$5)*$R39)</f>
        <v>16186.61</v>
      </c>
      <c r="AT39" s="3">
        <f>IF(AT$3=0,0,INDEX(Sheet1!RawDataCols,$C39,AT$5)*$R39)</f>
        <v>16186.61</v>
      </c>
      <c r="AU39" s="3">
        <f>IF(AU$3=0,0,INDEX(Sheet1!RawDataCols,$C39,AU$5)*$R39)</f>
        <v>14190.06</v>
      </c>
      <c r="AV39" s="3">
        <f>IF(AV$3=0,0,INDEX(Sheet1!RawDataCols,$C39,AV$5)*$R39)</f>
        <v>16729.57</v>
      </c>
      <c r="AW39" s="3">
        <f>IF(AW$3=0,0,INDEX(Sheet1!RawDataCols,$C39,AW$5)*$R39)</f>
        <v>16729.57</v>
      </c>
      <c r="AX39" s="3">
        <f>IF(AX$3=0,0,INDEX(Sheet1!RawDataCols,$C39,AX$5)*$R39)</f>
        <v>14704.4</v>
      </c>
      <c r="AY39" s="3">
        <f>IF(AY$3=0,0,INDEX(Sheet1!RawDataCols,$C39,AY$5)*$R39)</f>
        <v>16186.61</v>
      </c>
      <c r="AZ39" s="3">
        <f>IF(AZ$3=0,0,INDEX(Sheet1!RawDataCols,$C39,AZ$5)*$R39)</f>
        <v>16186.61</v>
      </c>
      <c r="BA39" s="3">
        <f>IF(BA$3=0,0,INDEX(Sheet1!RawDataCols,$C39,BA$5)*$R39)</f>
        <v>14230.06</v>
      </c>
      <c r="BB39" s="3">
        <f>IF(BB$3=0,0,INDEX(Sheet1!RawDataCols,$C39,BB$5)*$R39)</f>
        <v>16729.57</v>
      </c>
      <c r="BC39" s="3">
        <f>IF(BC$3=0,0,INDEX(Sheet1!RawDataCols,$C39,BC$5)*$R39)</f>
        <v>16729.57</v>
      </c>
      <c r="BD39" s="3">
        <f>IF(BD$3=0,0,INDEX(Sheet1!RawDataCols,$C39,BD$5)*$R39)</f>
        <v>14704.4</v>
      </c>
      <c r="BE39" s="3">
        <f>IF(BE$3=0,0,INDEX(Sheet1!RawDataCols,$C39,BE$5)*$R39)</f>
        <v>16729.57</v>
      </c>
      <c r="BF39" s="3">
        <f>IF(BF$3=0,0,INDEX(Sheet1!RawDataCols,$C39,BF$5)*$R39)</f>
        <v>16729.57</v>
      </c>
      <c r="BG39" s="179">
        <f>IF(BG$3=0,0,INDEX(Sheet1!RawDataCols,$C39,BG$5)*$R39)</f>
        <v>14704.4</v>
      </c>
      <c r="BH39" s="33">
        <f t="shared" si="17"/>
        <v>184992.21000000002</v>
      </c>
      <c r="BI39" s="33">
        <f t="shared" si="18"/>
        <v>184992.21000000002</v>
      </c>
      <c r="BJ39" s="33">
        <f t="shared" si="19"/>
        <v>165118.84</v>
      </c>
      <c r="BK39" s="3">
        <f>IF(BK$3=0,0,INDEX(Sheet1!RawDataCols,$C39,BK$5)*$R39)</f>
        <v>10801.03</v>
      </c>
      <c r="BL39" s="3">
        <f>IF(BL$3=0,0,INDEX(Sheet1!RawDataCols,$C39,BL$5)*$R39)</f>
        <v>9863.4881249999999</v>
      </c>
      <c r="BM39" s="3">
        <f>IF(BM$3=0,0,INDEX(Sheet1!RawDataCols,$C39,BM$5)*$R39)</f>
        <v>9793.6762500000004</v>
      </c>
      <c r="BN39" s="3">
        <f>IF(BN$3=0,0,INDEX(Sheet1!RawDataCols,$C39,BN$5)*$R39)</f>
        <v>8396.0168749999993</v>
      </c>
      <c r="BO39" s="3">
        <f>IF(BO$3=0,0,INDEX(Sheet1!RawDataCols,$C39,BO$5)*$R39)</f>
        <v>7421.5906249999998</v>
      </c>
      <c r="BP39" s="3">
        <f>IF(BP$3=0,0,INDEX(Sheet1!RawDataCols,$C39,BP$5)*$R39)</f>
        <v>79399.789999999994</v>
      </c>
      <c r="BQ39" s="3">
        <f t="shared" si="20"/>
        <v>42690.19</v>
      </c>
      <c r="BR39" s="3">
        <f t="shared" si="21"/>
        <v>43164.52</v>
      </c>
      <c r="BS39" s="3">
        <f t="shared" si="22"/>
        <v>49491.75</v>
      </c>
      <c r="BT39" s="3">
        <f t="shared" si="23"/>
        <v>99137.5</v>
      </c>
      <c r="BU39" s="3" t="str">
        <f>INDEX(Sheet1!$BS$2:$BS$1000,MATCH($A39,Sheet1!$A$2:$A$1000,0))</f>
        <v>15</v>
      </c>
      <c r="BV39" s="3">
        <f>INDEX(Sheet1!$BT$2:$BT$1000,MATCH($A39,Sheet1!$A$2:$A$1000,0))</f>
        <v>99137.5</v>
      </c>
    </row>
    <row r="40" spans="1:74" x14ac:dyDescent="0.2">
      <c r="A40" s="11" t="s">
        <v>600</v>
      </c>
      <c r="B40" s="3">
        <f>MATCH($A40,Sheet1!ACCOUNTNO,0)</f>
        <v>29</v>
      </c>
      <c r="C40" s="3">
        <f t="shared" si="14"/>
        <v>29</v>
      </c>
      <c r="D40" s="3" t="str">
        <f>IF(D$3=0,0,INDEX(Sheet1!RawDataCols,$C40,D$5))</f>
        <v>28180A04</v>
      </c>
      <c r="E40" s="3" t="str">
        <f>IF(E$3=0,0,INDEX(Sheet1!RawDataCols,$C40,E$5))</f>
        <v xml:space="preserve">28180          </v>
      </c>
      <c r="F40" s="3" t="str">
        <f>IF(F$3=0,0,INDEX(Sheet1!RawDataCols,$C40,F$5))</f>
        <v xml:space="preserve">A04            </v>
      </c>
      <c r="G40" s="3" t="str">
        <f>IF(G$3=0,0,INDEX(Sheet1!RawDataCols,$C40,G$5))</f>
        <v xml:space="preserve">               </v>
      </c>
      <c r="H40" s="3" t="str">
        <f>IF(H$3=0,0,INDEX(Sheet1!RawDataCols,$C40,H$5))</f>
        <v xml:space="preserve">               </v>
      </c>
      <c r="I40" s="3" t="str">
        <f>IF(I$3=0,0,INDEX(Sheet1!RawDataCols,$C40,I$5))</f>
        <v xml:space="preserve">               </v>
      </c>
      <c r="J40" s="3" t="str">
        <f>IF(J$3=0,0,INDEX(Sheet1!RawDataCols,$C40,J$5))</f>
        <v xml:space="preserve">               </v>
      </c>
      <c r="K40" s="3" t="str">
        <f>IF(K$3=0,0,INDEX(Sheet1!RawDataCols,$C40,K$5))</f>
        <v xml:space="preserve">               </v>
      </c>
      <c r="L40" s="3" t="str">
        <f>IF(L$3=0,0,INDEX(Sheet1!RawDataCols,$C40,L$5))</f>
        <v xml:space="preserve">               </v>
      </c>
      <c r="M40" s="3" t="str">
        <f>IF(M$3=0,0,INDEX(Sheet1!RawDataCols,$C40,M$5))</f>
        <v xml:space="preserve">F006  </v>
      </c>
      <c r="N40" s="3" t="str">
        <f>IF(N$3=0,0,INDEX(Sheet1!RawDataCols,$C40,N$5))</f>
        <v>Depreciation - Build Improvements-174 Fullarton Rd</v>
      </c>
      <c r="O40" s="3">
        <f>INDEX(Sheet1!RawDataCols,$C40,O$5)</f>
        <v>13</v>
      </c>
      <c r="P40" s="3" t="str">
        <f>INDEX(Sheet1!RawDataCols,$C40,P$5)</f>
        <v>Cost and Expenses</v>
      </c>
      <c r="Q40" s="3" t="str">
        <f>IF(Q$3=0,0,INDEX(Sheet1!RawDataCols,$C40,Q$5))</f>
        <v>I</v>
      </c>
      <c r="R40" s="3">
        <f t="shared" si="15"/>
        <v>1</v>
      </c>
      <c r="S40" s="3">
        <f t="shared" si="16"/>
        <v>-1</v>
      </c>
      <c r="T40" s="3">
        <f>IF(T$3=0,0,INDEX(Sheet1!RawDataCols,$C40,T$5)*$R40)</f>
        <v>0</v>
      </c>
      <c r="U40" s="3">
        <f>IF(U$3=0,0,INDEX(Sheet1!RawDataCols,$C40,U$5)*$R40)</f>
        <v>2182.0100000000002</v>
      </c>
      <c r="V40" s="3">
        <f>IF(V$3=0,0,INDEX(Sheet1!RawDataCols,$C40,V$5)*$R40)</f>
        <v>2182.0100000000002</v>
      </c>
      <c r="W40" s="3">
        <f>IF(W$3=0,0,INDEX(Sheet1!RawDataCols,$C40,W$5)*$R40)</f>
        <v>2163.0700000000002</v>
      </c>
      <c r="X40" s="3">
        <f>IF(X$3=0,0,INDEX(Sheet1!RawDataCols,$C40,X$5)*$R40)</f>
        <v>1970.84</v>
      </c>
      <c r="Y40" s="3">
        <f>IF(Y$3=0,0,INDEX(Sheet1!RawDataCols,$C40,Y$5)*$R40)</f>
        <v>1970.84</v>
      </c>
      <c r="Z40" s="3">
        <f>IF(Z$3=0,0,INDEX(Sheet1!RawDataCols,$C40,Z$5)*$R40)</f>
        <v>1953.74</v>
      </c>
      <c r="AA40" s="3">
        <f>IF(AA$3=0,0,INDEX(Sheet1!RawDataCols,$C40,AA$5)*$R40)</f>
        <v>2182.0100000000002</v>
      </c>
      <c r="AB40" s="3">
        <f>IF(AB$3=0,0,INDEX(Sheet1!RawDataCols,$C40,AB$5)*$R40)</f>
        <v>2182.0100000000002</v>
      </c>
      <c r="AC40" s="3">
        <f>IF(AC$3=0,0,INDEX(Sheet1!RawDataCols,$C40,AC$5)*$R40)</f>
        <v>2163.0700000000002</v>
      </c>
      <c r="AD40" s="3">
        <f>IF(AD$3=0,0,INDEX(Sheet1!RawDataCols,$C40,AD$5)*$R40)</f>
        <v>2111.62</v>
      </c>
      <c r="AE40" s="3">
        <f>IF(AE$3=0,0,INDEX(Sheet1!RawDataCols,$C40,AE$5)*$R40)</f>
        <v>2111.62</v>
      </c>
      <c r="AF40" s="3">
        <f>IF(AF$3=0,0,INDEX(Sheet1!RawDataCols,$C40,AF$5)*$R40)</f>
        <v>2093.29</v>
      </c>
      <c r="AG40" s="3">
        <f>IF(AG$3=0,0,INDEX(Sheet1!RawDataCols,$C40,AG$5)*$R40)</f>
        <v>2182.0100000000002</v>
      </c>
      <c r="AH40" s="3">
        <f>IF(AH$3=0,0,INDEX(Sheet1!RawDataCols,$C40,AH$5)*$R40)</f>
        <v>2182.0100000000002</v>
      </c>
      <c r="AI40" s="3">
        <f>IF(AI$3=0,0,INDEX(Sheet1!RawDataCols,$C40,AI$5)*$R40)</f>
        <v>2163.0700000000002</v>
      </c>
      <c r="AJ40" s="3">
        <f>IF(AJ$3=0,0,INDEX(Sheet1!RawDataCols,$C40,AJ$5)*$R40)</f>
        <v>2090.0700000000002</v>
      </c>
      <c r="AK40" s="3">
        <f>IF(AK$3=0,0,INDEX(Sheet1!RawDataCols,$C40,AK$5)*$R40)</f>
        <v>2090.0700000000002</v>
      </c>
      <c r="AL40" s="3">
        <f>IF(AL$3=0,0,INDEX(Sheet1!RawDataCols,$C40,AL$5)*$R40)</f>
        <v>2093.29</v>
      </c>
      <c r="AM40" s="3">
        <f>IF(AM$3=0,0,INDEX(Sheet1!RawDataCols,$C40,AM$5)*$R40)</f>
        <v>2003.47</v>
      </c>
      <c r="AN40" s="3">
        <f>IF(AN$3=0,0,INDEX(Sheet1!RawDataCols,$C40,AN$5)*$R40)</f>
        <v>2003.47</v>
      </c>
      <c r="AO40" s="3">
        <f>IF(AO$3=0,0,INDEX(Sheet1!RawDataCols,$C40,AO$5)*$R40)</f>
        <v>2182.0100000000002</v>
      </c>
      <c r="AP40" s="3">
        <f>IF(AP$3=0,0,INDEX(Sheet1!RawDataCols,$C40,AP$5)*$R40)</f>
        <v>2003.47</v>
      </c>
      <c r="AQ40" s="3">
        <f>IF(AQ$3=0,0,INDEX(Sheet1!RawDataCols,$C40,AQ$5)*$R40)</f>
        <v>2003.47</v>
      </c>
      <c r="AR40" s="3">
        <f>IF(AR$3=0,0,INDEX(Sheet1!RawDataCols,$C40,AR$5)*$R40)</f>
        <v>2182.0100000000002</v>
      </c>
      <c r="AS40" s="3">
        <f>IF(AS$3=0,0,INDEX(Sheet1!RawDataCols,$C40,AS$5)*$R40)</f>
        <v>1938.84</v>
      </c>
      <c r="AT40" s="3">
        <f>IF(AT$3=0,0,INDEX(Sheet1!RawDataCols,$C40,AT$5)*$R40)</f>
        <v>1938.84</v>
      </c>
      <c r="AU40" s="3">
        <f>IF(AU$3=0,0,INDEX(Sheet1!RawDataCols,$C40,AU$5)*$R40)</f>
        <v>2111.62</v>
      </c>
      <c r="AV40" s="3">
        <f>IF(AV$3=0,0,INDEX(Sheet1!RawDataCols,$C40,AV$5)*$R40)</f>
        <v>2003.47</v>
      </c>
      <c r="AW40" s="3">
        <f>IF(AW$3=0,0,INDEX(Sheet1!RawDataCols,$C40,AW$5)*$R40)</f>
        <v>2003.47</v>
      </c>
      <c r="AX40" s="3">
        <f>IF(AX$3=0,0,INDEX(Sheet1!RawDataCols,$C40,AX$5)*$R40)</f>
        <v>2182.0100000000002</v>
      </c>
      <c r="AY40" s="3">
        <f>IF(AY$3=0,0,INDEX(Sheet1!RawDataCols,$C40,AY$5)*$R40)</f>
        <v>1938.84</v>
      </c>
      <c r="AZ40" s="3">
        <f>IF(AZ$3=0,0,INDEX(Sheet1!RawDataCols,$C40,AZ$5)*$R40)</f>
        <v>1938.84</v>
      </c>
      <c r="BA40" s="3">
        <f>IF(BA$3=0,0,INDEX(Sheet1!RawDataCols,$C40,BA$5)*$R40)</f>
        <v>2111.62</v>
      </c>
      <c r="BB40" s="3">
        <f>IF(BB$3=0,0,INDEX(Sheet1!RawDataCols,$C40,BB$5)*$R40)</f>
        <v>2003.47</v>
      </c>
      <c r="BC40" s="3">
        <f>IF(BC$3=0,0,INDEX(Sheet1!RawDataCols,$C40,BC$5)*$R40)</f>
        <v>2003.47</v>
      </c>
      <c r="BD40" s="3">
        <f>IF(BD$3=0,0,INDEX(Sheet1!RawDataCols,$C40,BD$5)*$R40)</f>
        <v>2182.0100000000002</v>
      </c>
      <c r="BE40" s="3">
        <f>IF(BE$3=0,0,INDEX(Sheet1!RawDataCols,$C40,BE$5)*$R40)</f>
        <v>2003.47</v>
      </c>
      <c r="BF40" s="3">
        <f>IF(BF$3=0,0,INDEX(Sheet1!RawDataCols,$C40,BF$5)*$R40)</f>
        <v>2003.47</v>
      </c>
      <c r="BG40" s="179">
        <f>IF(BG$3=0,0,INDEX(Sheet1!RawDataCols,$C40,BG$5)*$R40)</f>
        <v>2182.0100000000002</v>
      </c>
      <c r="BH40" s="33">
        <f t="shared" si="17"/>
        <v>24610.120000000003</v>
      </c>
      <c r="BI40" s="33">
        <f t="shared" si="18"/>
        <v>24610.120000000003</v>
      </c>
      <c r="BJ40" s="33">
        <f t="shared" si="19"/>
        <v>25580.809999999998</v>
      </c>
      <c r="BK40" s="3">
        <f>IF(BK$3=0,0,INDEX(Sheet1!RawDataCols,$C40,BK$5)*$R40)</f>
        <v>1604.365</v>
      </c>
      <c r="BL40" s="3">
        <f>IF(BL$3=0,0,INDEX(Sheet1!RawDataCols,$C40,BL$5)*$R40)</f>
        <v>1591.774375</v>
      </c>
      <c r="BM40" s="3">
        <f>IF(BM$3=0,0,INDEX(Sheet1!RawDataCols,$C40,BM$5)*$R40)</f>
        <v>1489.70875</v>
      </c>
      <c r="BN40" s="3">
        <f>IF(BN$3=0,0,INDEX(Sheet1!RawDataCols,$C40,BN$5)*$R40)</f>
        <v>1490.546875</v>
      </c>
      <c r="BO40" s="3">
        <f>IF(BO$3=0,0,INDEX(Sheet1!RawDataCols,$C40,BO$5)*$R40)</f>
        <v>1228.27</v>
      </c>
      <c r="BP40" s="3">
        <f>IF(BP$3=0,0,INDEX(Sheet1!RawDataCols,$C40,BP$5)*$R40)</f>
        <v>12838.86</v>
      </c>
      <c r="BQ40" s="3">
        <f t="shared" si="20"/>
        <v>6334.8600000000006</v>
      </c>
      <c r="BR40" s="3">
        <f t="shared" si="21"/>
        <v>6383.7000000000007</v>
      </c>
      <c r="BS40" s="3">
        <f t="shared" si="22"/>
        <v>5945.78</v>
      </c>
      <c r="BT40" s="3">
        <f t="shared" si="23"/>
        <v>11891.56</v>
      </c>
      <c r="BU40" s="3" t="str">
        <f>INDEX(Sheet1!$BS$2:$BS$1000,MATCH($A40,Sheet1!$A$2:$A$1000,0))</f>
        <v>15</v>
      </c>
      <c r="BV40" s="3">
        <f>INDEX(Sheet1!$BT$2:$BT$1000,MATCH($A40,Sheet1!$A$2:$A$1000,0))</f>
        <v>11891.56</v>
      </c>
    </row>
    <row r="41" spans="1:74" x14ac:dyDescent="0.2">
      <c r="A41" s="313" t="s">
        <v>601</v>
      </c>
      <c r="B41" s="3" t="e">
        <f>MATCH($A41,Sheet1!ACCOUNTNO,0)</f>
        <v>#N/A</v>
      </c>
      <c r="C41" s="3">
        <f t="shared" si="14"/>
        <v>65000</v>
      </c>
      <c r="D41" s="3">
        <f>IF(D$3=0,0,INDEX(Sheet1!RawDataCols,$C41,D$5))</f>
        <v>0</v>
      </c>
      <c r="E41" s="3">
        <f>IF(E$3=0,0,INDEX(Sheet1!RawDataCols,$C41,E$5))</f>
        <v>0</v>
      </c>
      <c r="F41" s="3">
        <f>IF(F$3=0,0,INDEX(Sheet1!RawDataCols,$C41,F$5))</f>
        <v>0</v>
      </c>
      <c r="G41" s="3">
        <f>IF(G$3=0,0,INDEX(Sheet1!RawDataCols,$C41,G$5))</f>
        <v>0</v>
      </c>
      <c r="H41" s="3">
        <f>IF(H$3=0,0,INDEX(Sheet1!RawDataCols,$C41,H$5))</f>
        <v>0</v>
      </c>
      <c r="I41" s="3">
        <f>IF(I$3=0,0,INDEX(Sheet1!RawDataCols,$C41,I$5))</f>
        <v>0</v>
      </c>
      <c r="J41" s="3">
        <f>IF(J$3=0,0,INDEX(Sheet1!RawDataCols,$C41,J$5))</f>
        <v>0</v>
      </c>
      <c r="K41" s="3">
        <f>IF(K$3=0,0,INDEX(Sheet1!RawDataCols,$C41,K$5))</f>
        <v>0</v>
      </c>
      <c r="L41" s="3">
        <f>IF(L$3=0,0,INDEX(Sheet1!RawDataCols,$C41,L$5))</f>
        <v>0</v>
      </c>
      <c r="M41" s="3">
        <f>IF(M$3=0,0,INDEX(Sheet1!RawDataCols,$C41,M$5))</f>
        <v>0</v>
      </c>
      <c r="N41" s="3">
        <f>IF(N$3=0,0,INDEX(Sheet1!RawDataCols,$C41,N$5))</f>
        <v>0</v>
      </c>
      <c r="O41" s="3">
        <f>INDEX(Sheet1!RawDataCols,$C41,O$5)</f>
        <v>0</v>
      </c>
      <c r="P41" s="3">
        <f>INDEX(Sheet1!RawDataCols,$C41,P$5)</f>
        <v>0</v>
      </c>
      <c r="Q41" s="3">
        <f>IF(Q$3=0,0,INDEX(Sheet1!RawDataCols,$C41,Q$5))</f>
        <v>0</v>
      </c>
      <c r="R41" s="3">
        <f t="shared" si="15"/>
        <v>1</v>
      </c>
      <c r="S41" s="3">
        <f t="shared" si="16"/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17"/>
        <v>0</v>
      </c>
      <c r="BI41" s="33">
        <f t="shared" si="18"/>
        <v>0</v>
      </c>
      <c r="BJ41" s="33">
        <f t="shared" si="19"/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0</v>
      </c>
      <c r="BN41" s="3">
        <f>IF(BN$3=0,0,INDEX(Sheet1!RawDataCols,$C41,BN$5)*$R41)</f>
        <v>0</v>
      </c>
      <c r="BO41" s="3">
        <f>IF(BO$3=0,0,INDEX(Sheet1!RawDataCols,$C41,BO$5)*$R41)</f>
        <v>0</v>
      </c>
      <c r="BP41" s="3">
        <f>IF(BP$3=0,0,INDEX(Sheet1!RawDataCols,$C41,BP$5)*$R41)</f>
        <v>0</v>
      </c>
      <c r="BQ41" s="3">
        <f t="shared" si="20"/>
        <v>0</v>
      </c>
      <c r="BR41" s="3">
        <f t="shared" si="21"/>
        <v>0</v>
      </c>
      <c r="BS41" s="3">
        <f t="shared" si="22"/>
        <v>0</v>
      </c>
      <c r="BT41" s="3">
        <f t="shared" si="23"/>
        <v>0</v>
      </c>
      <c r="BU41" s="3" t="e">
        <f>INDEX(Sheet1!$BS$2:$BS$1000,MATCH($A41,Sheet1!$A$2:$A$1000,0))</f>
        <v>#N/A</v>
      </c>
      <c r="BV41" s="3" t="e">
        <f>INDEX(Sheet1!$BT$2:$BT$1000,MATCH($A41,Sheet1!$A$2:$A$1000,0))</f>
        <v>#N/A</v>
      </c>
    </row>
    <row r="42" spans="1:74" x14ac:dyDescent="0.2">
      <c r="A42" s="11" t="s">
        <v>602</v>
      </c>
      <c r="B42" s="3">
        <f>MATCH($A42,Sheet1!ACCOUNTNO,0)</f>
        <v>30</v>
      </c>
      <c r="C42" s="3">
        <f t="shared" si="14"/>
        <v>30</v>
      </c>
      <c r="D42" s="3" t="str">
        <f>IF(D$3=0,0,INDEX(Sheet1!RawDataCols,$C42,D$5))</f>
        <v>28220A04</v>
      </c>
      <c r="E42" s="3" t="str">
        <f>IF(E$3=0,0,INDEX(Sheet1!RawDataCols,$C42,E$5))</f>
        <v xml:space="preserve">28220          </v>
      </c>
      <c r="F42" s="3" t="str">
        <f>IF(F$3=0,0,INDEX(Sheet1!RawDataCols,$C42,F$5))</f>
        <v xml:space="preserve">A04            </v>
      </c>
      <c r="G42" s="3" t="str">
        <f>IF(G$3=0,0,INDEX(Sheet1!RawDataCols,$C42,G$5))</f>
        <v xml:space="preserve">               </v>
      </c>
      <c r="H42" s="3" t="str">
        <f>IF(H$3=0,0,INDEX(Sheet1!RawDataCols,$C42,H$5))</f>
        <v xml:space="preserve">               </v>
      </c>
      <c r="I42" s="3" t="str">
        <f>IF(I$3=0,0,INDEX(Sheet1!RawDataCols,$C42,I$5))</f>
        <v xml:space="preserve">               </v>
      </c>
      <c r="J42" s="3" t="str">
        <f>IF(J$3=0,0,INDEX(Sheet1!RawDataCols,$C42,J$5))</f>
        <v xml:space="preserve">               </v>
      </c>
      <c r="K42" s="3" t="str">
        <f>IF(K$3=0,0,INDEX(Sheet1!RawDataCols,$C42,K$5))</f>
        <v xml:space="preserve">               </v>
      </c>
      <c r="L42" s="3" t="str">
        <f>IF(L$3=0,0,INDEX(Sheet1!RawDataCols,$C42,L$5))</f>
        <v xml:space="preserve">               </v>
      </c>
      <c r="M42" s="3" t="str">
        <f>IF(M$3=0,0,INDEX(Sheet1!RawDataCols,$C42,M$5))</f>
        <v xml:space="preserve">F006  </v>
      </c>
      <c r="N42" s="3" t="str">
        <f>IF(N$3=0,0,INDEX(Sheet1!RawDataCols,$C42,N$5))</f>
        <v>Depreciation - Furniture &amp; Fittings-174 Fullarton Rd</v>
      </c>
      <c r="O42" s="3">
        <f>INDEX(Sheet1!RawDataCols,$C42,O$5)</f>
        <v>13</v>
      </c>
      <c r="P42" s="3" t="str">
        <f>INDEX(Sheet1!RawDataCols,$C42,P$5)</f>
        <v>Cost and Expenses</v>
      </c>
      <c r="Q42" s="3" t="str">
        <f>IF(Q$3=0,0,INDEX(Sheet1!RawDataCols,$C42,Q$5))</f>
        <v>I</v>
      </c>
      <c r="R42" s="3">
        <f t="shared" si="15"/>
        <v>1</v>
      </c>
      <c r="S42" s="3">
        <f t="shared" si="16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135.88999999999999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122.74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135.88999999999999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131.51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135.88999999999999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131.51</v>
      </c>
      <c r="AM42" s="3">
        <f>IF(AM$3=0,0,INDEX(Sheet1!RawDataCols,$C42,AM$5)*$R42)</f>
        <v>0</v>
      </c>
      <c r="AN42" s="3">
        <f>IF(AN$3=0,0,INDEX(Sheet1!RawDataCols,$C42,AN$5)*$R42)</f>
        <v>123</v>
      </c>
      <c r="AO42" s="3">
        <f>IF(AO$3=0,0,INDEX(Sheet1!RawDataCols,$C42,AO$5)*$R42)</f>
        <v>123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123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17"/>
        <v>0</v>
      </c>
      <c r="BI42" s="33">
        <f t="shared" si="18"/>
        <v>123</v>
      </c>
      <c r="BJ42" s="33">
        <f t="shared" si="19"/>
        <v>1039.4299999999998</v>
      </c>
      <c r="BK42" s="3">
        <f>IF(BK$3=0,0,INDEX(Sheet1!RawDataCols,$C42,BK$5)*$R42)</f>
        <v>7.6875</v>
      </c>
      <c r="BL42" s="3">
        <f>IF(BL$3=0,0,INDEX(Sheet1!RawDataCols,$C42,BL$5)*$R42)</f>
        <v>100.000625</v>
      </c>
      <c r="BM42" s="3">
        <f>IF(BM$3=0,0,INDEX(Sheet1!RawDataCols,$C42,BM$5)*$R42)</f>
        <v>100.000625</v>
      </c>
      <c r="BN42" s="3">
        <f>IF(BN$3=0,0,INDEX(Sheet1!RawDataCols,$C42,BN$5)*$R42)</f>
        <v>100.000625</v>
      </c>
      <c r="BO42" s="3">
        <f>IF(BO$3=0,0,INDEX(Sheet1!RawDataCols,$C42,BO$5)*$R42)</f>
        <v>100.000625</v>
      </c>
      <c r="BP42" s="3">
        <f>IF(BP$3=0,0,INDEX(Sheet1!RawDataCols,$C42,BP$5)*$R42)</f>
        <v>806.58</v>
      </c>
      <c r="BQ42" s="3">
        <f t="shared" si="20"/>
        <v>0</v>
      </c>
      <c r="BR42" s="3">
        <f t="shared" si="21"/>
        <v>0</v>
      </c>
      <c r="BS42" s="3">
        <f t="shared" si="22"/>
        <v>0</v>
      </c>
      <c r="BT42" s="3">
        <f t="shared" si="23"/>
        <v>0</v>
      </c>
      <c r="BU42" s="3" t="str">
        <f>INDEX(Sheet1!$BS$2:$BS$1000,MATCH($A42,Sheet1!$A$2:$A$1000,0))</f>
        <v>15</v>
      </c>
      <c r="BV42" s="3">
        <f>INDEX(Sheet1!$BT$2:$BT$1000,MATCH($A42,Sheet1!$A$2:$A$1000,0))</f>
        <v>0</v>
      </c>
    </row>
    <row r="43" spans="1:74" x14ac:dyDescent="0.2">
      <c r="A43" s="11" t="s">
        <v>603</v>
      </c>
      <c r="B43" s="3">
        <f>MATCH($A43,Sheet1!ACCOUNTNO,0)</f>
        <v>31</v>
      </c>
      <c r="C43" s="3">
        <f t="shared" si="14"/>
        <v>31</v>
      </c>
      <c r="D43" s="3" t="str">
        <f>IF(D$3=0,0,INDEX(Sheet1!RawDataCols,$C43,D$5))</f>
        <v>28220A11</v>
      </c>
      <c r="E43" s="3" t="str">
        <f>IF(E$3=0,0,INDEX(Sheet1!RawDataCols,$C43,E$5))</f>
        <v xml:space="preserve">28220          </v>
      </c>
      <c r="F43" s="3" t="str">
        <f>IF(F$3=0,0,INDEX(Sheet1!RawDataCols,$C43,F$5))</f>
        <v xml:space="preserve">A11            </v>
      </c>
      <c r="G43" s="3" t="str">
        <f>IF(G$3=0,0,INDEX(Sheet1!RawDataCols,$C43,G$5))</f>
        <v xml:space="preserve">               </v>
      </c>
      <c r="H43" s="3" t="str">
        <f>IF(H$3=0,0,INDEX(Sheet1!RawDataCols,$C43,H$5))</f>
        <v xml:space="preserve">               </v>
      </c>
      <c r="I43" s="3" t="str">
        <f>IF(I$3=0,0,INDEX(Sheet1!RawDataCols,$C43,I$5))</f>
        <v xml:space="preserve">               </v>
      </c>
      <c r="J43" s="3" t="str">
        <f>IF(J$3=0,0,INDEX(Sheet1!RawDataCols,$C43,J$5))</f>
        <v xml:space="preserve">               </v>
      </c>
      <c r="K43" s="3" t="str">
        <f>IF(K$3=0,0,INDEX(Sheet1!RawDataCols,$C43,K$5))</f>
        <v xml:space="preserve">               </v>
      </c>
      <c r="L43" s="3" t="str">
        <f>IF(L$3=0,0,INDEX(Sheet1!RawDataCols,$C43,L$5))</f>
        <v xml:space="preserve">               </v>
      </c>
      <c r="M43" s="3" t="str">
        <f>IF(M$3=0,0,INDEX(Sheet1!RawDataCols,$C43,M$5))</f>
        <v xml:space="preserve">F006  </v>
      </c>
      <c r="N43" s="3" t="str">
        <f>IF(N$3=0,0,INDEX(Sheet1!RawDataCols,$C43,N$5))</f>
        <v>Depreciation - Furniture &amp; Fittings-25 Hutt St</v>
      </c>
      <c r="O43" s="3">
        <f>INDEX(Sheet1!RawDataCols,$C43,O$5)</f>
        <v>13</v>
      </c>
      <c r="P43" s="3" t="str">
        <f>INDEX(Sheet1!RawDataCols,$C43,P$5)</f>
        <v>Cost and Expenses</v>
      </c>
      <c r="Q43" s="3" t="str">
        <f>IF(Q$3=0,0,INDEX(Sheet1!RawDataCols,$C43,Q$5))</f>
        <v>I</v>
      </c>
      <c r="R43" s="3">
        <f t="shared" si="15"/>
        <v>1</v>
      </c>
      <c r="S43" s="3">
        <f t="shared" si="16"/>
        <v>-1</v>
      </c>
      <c r="T43" s="3">
        <f>IF(T$3=0,0,INDEX(Sheet1!RawDataCols,$C43,T$5)*$R43)</f>
        <v>0</v>
      </c>
      <c r="U43" s="3">
        <f>IF(U$3=0,0,INDEX(Sheet1!RawDataCols,$C43,U$5)*$R43)</f>
        <v>323.85000000000002</v>
      </c>
      <c r="V43" s="3">
        <f>IF(V$3=0,0,INDEX(Sheet1!RawDataCols,$C43,V$5)*$R43)</f>
        <v>172.99</v>
      </c>
      <c r="W43" s="3">
        <f>IF(W$3=0,0,INDEX(Sheet1!RawDataCols,$C43,W$5)*$R43)</f>
        <v>172.99</v>
      </c>
      <c r="X43" s="3">
        <f>IF(X$3=0,0,INDEX(Sheet1!RawDataCols,$C43,X$5)*$R43)</f>
        <v>292.51</v>
      </c>
      <c r="Y43" s="3">
        <f>IF(Y$3=0,0,INDEX(Sheet1!RawDataCols,$C43,Y$5)*$R43)</f>
        <v>156.25</v>
      </c>
      <c r="Z43" s="3">
        <f>IF(Z$3=0,0,INDEX(Sheet1!RawDataCols,$C43,Z$5)*$R43)</f>
        <v>156.25</v>
      </c>
      <c r="AA43" s="3">
        <f>IF(AA$3=0,0,INDEX(Sheet1!RawDataCols,$C43,AA$5)*$R43)</f>
        <v>323.85000000000002</v>
      </c>
      <c r="AB43" s="3">
        <f>IF(AB$3=0,0,INDEX(Sheet1!RawDataCols,$C43,AB$5)*$R43)</f>
        <v>172.99</v>
      </c>
      <c r="AC43" s="3">
        <f>IF(AC$3=0,0,INDEX(Sheet1!RawDataCols,$C43,AC$5)*$R43)</f>
        <v>172.99</v>
      </c>
      <c r="AD43" s="3">
        <f>IF(AD$3=0,0,INDEX(Sheet1!RawDataCols,$C43,AD$5)*$R43)</f>
        <v>313.39999999999998</v>
      </c>
      <c r="AE43" s="3">
        <f>IF(AE$3=0,0,INDEX(Sheet1!RawDataCols,$C43,AE$5)*$R43)</f>
        <v>167.41</v>
      </c>
      <c r="AF43" s="3">
        <f>IF(AF$3=0,0,INDEX(Sheet1!RawDataCols,$C43,AF$5)*$R43)</f>
        <v>167.41</v>
      </c>
      <c r="AG43" s="3">
        <f>IF(AG$3=0,0,INDEX(Sheet1!RawDataCols,$C43,AG$5)*$R43)</f>
        <v>323.85000000000002</v>
      </c>
      <c r="AH43" s="3">
        <f>IF(AH$3=0,0,INDEX(Sheet1!RawDataCols,$C43,AH$5)*$R43)</f>
        <v>172.99</v>
      </c>
      <c r="AI43" s="3">
        <f>IF(AI$3=0,0,INDEX(Sheet1!RawDataCols,$C43,AI$5)*$R43)</f>
        <v>172.99</v>
      </c>
      <c r="AJ43" s="3">
        <f>IF(AJ$3=0,0,INDEX(Sheet1!RawDataCols,$C43,AJ$5)*$R43)</f>
        <v>313.39999999999998</v>
      </c>
      <c r="AK43" s="3">
        <f>IF(AK$3=0,0,INDEX(Sheet1!RawDataCols,$C43,AK$5)*$R43)</f>
        <v>167.41</v>
      </c>
      <c r="AL43" s="3">
        <f>IF(AL$3=0,0,INDEX(Sheet1!RawDataCols,$C43,AL$5)*$R43)</f>
        <v>167.41</v>
      </c>
      <c r="AM43" s="3">
        <f>IF(AM$3=0,0,INDEX(Sheet1!RawDataCols,$C43,AM$5)*$R43)</f>
        <v>323.85000000000002</v>
      </c>
      <c r="AN43" s="3">
        <f>IF(AN$3=0,0,INDEX(Sheet1!RawDataCols,$C43,AN$5)*$R43)</f>
        <v>323.85000000000002</v>
      </c>
      <c r="AO43" s="3">
        <f>IF(AO$3=0,0,INDEX(Sheet1!RawDataCols,$C43,AO$5)*$R43)</f>
        <v>321.68</v>
      </c>
      <c r="AP43" s="3">
        <f>IF(AP$3=0,0,INDEX(Sheet1!RawDataCols,$C43,AP$5)*$R43)</f>
        <v>323.85000000000002</v>
      </c>
      <c r="AQ43" s="3">
        <f>IF(AQ$3=0,0,INDEX(Sheet1!RawDataCols,$C43,AQ$5)*$R43)</f>
        <v>323.85000000000002</v>
      </c>
      <c r="AR43" s="3">
        <f>IF(AR$3=0,0,INDEX(Sheet1!RawDataCols,$C43,AR$5)*$R43)</f>
        <v>321.68</v>
      </c>
      <c r="AS43" s="3">
        <f>IF(AS$3=0,0,INDEX(Sheet1!RawDataCols,$C43,AS$5)*$R43)</f>
        <v>313.39999999999998</v>
      </c>
      <c r="AT43" s="3">
        <f>IF(AT$3=0,0,INDEX(Sheet1!RawDataCols,$C43,AT$5)*$R43)</f>
        <v>313.39999999999998</v>
      </c>
      <c r="AU43" s="3">
        <f>IF(AU$3=0,0,INDEX(Sheet1!RawDataCols,$C43,AU$5)*$R43)</f>
        <v>311.31</v>
      </c>
      <c r="AV43" s="3">
        <f>IF(AV$3=0,0,INDEX(Sheet1!RawDataCols,$C43,AV$5)*$R43)</f>
        <v>323.85000000000002</v>
      </c>
      <c r="AW43" s="3">
        <f>IF(AW$3=0,0,INDEX(Sheet1!RawDataCols,$C43,AW$5)*$R43)</f>
        <v>323.85000000000002</v>
      </c>
      <c r="AX43" s="3">
        <f>IF(AX$3=0,0,INDEX(Sheet1!RawDataCols,$C43,AX$5)*$R43)</f>
        <v>321.68</v>
      </c>
      <c r="AY43" s="3">
        <f>IF(AY$3=0,0,INDEX(Sheet1!RawDataCols,$C43,AY$5)*$R43)</f>
        <v>313.39999999999998</v>
      </c>
      <c r="AZ43" s="3">
        <f>IF(AZ$3=0,0,INDEX(Sheet1!RawDataCols,$C43,AZ$5)*$R43)</f>
        <v>313.39999999999998</v>
      </c>
      <c r="BA43" s="3">
        <f>IF(BA$3=0,0,INDEX(Sheet1!RawDataCols,$C43,BA$5)*$R43)</f>
        <v>311.31</v>
      </c>
      <c r="BB43" s="3">
        <f>IF(BB$3=0,0,INDEX(Sheet1!RawDataCols,$C43,BB$5)*$R43)</f>
        <v>323.85000000000002</v>
      </c>
      <c r="BC43" s="3">
        <f>IF(BC$3=0,0,INDEX(Sheet1!RawDataCols,$C43,BC$5)*$R43)</f>
        <v>323.85000000000002</v>
      </c>
      <c r="BD43" s="3">
        <f>IF(BD$3=0,0,INDEX(Sheet1!RawDataCols,$C43,BD$5)*$R43)</f>
        <v>323.85000000000002</v>
      </c>
      <c r="BE43" s="3">
        <f>IF(BE$3=0,0,INDEX(Sheet1!RawDataCols,$C43,BE$5)*$R43)</f>
        <v>323.85000000000002</v>
      </c>
      <c r="BF43" s="3">
        <f>IF(BF$3=0,0,INDEX(Sheet1!RawDataCols,$C43,BF$5)*$R43)</f>
        <v>323.85000000000002</v>
      </c>
      <c r="BG43" s="179">
        <f>IF(BG$3=0,0,INDEX(Sheet1!RawDataCols,$C43,BG$5)*$R43)</f>
        <v>323.85000000000002</v>
      </c>
      <c r="BH43" s="33">
        <f t="shared" si="17"/>
        <v>3813.06</v>
      </c>
      <c r="BI43" s="33">
        <f t="shared" si="18"/>
        <v>2932.24</v>
      </c>
      <c r="BJ43" s="33">
        <f t="shared" si="19"/>
        <v>2921.5499999999997</v>
      </c>
      <c r="BK43" s="3">
        <f>IF(BK$3=0,0,INDEX(Sheet1!RawDataCols,$C43,BK$5)*$R43)</f>
        <v>127.30125</v>
      </c>
      <c r="BL43" s="3">
        <f>IF(BL$3=0,0,INDEX(Sheet1!RawDataCols,$C43,BL$5)*$R43)</f>
        <v>127.30125</v>
      </c>
      <c r="BM43" s="3">
        <f>IF(BM$3=0,0,INDEX(Sheet1!RawDataCols,$C43,BM$5)*$R43)</f>
        <v>21.260625000000001</v>
      </c>
      <c r="BN43" s="3">
        <f>IF(BN$3=0,0,INDEX(Sheet1!RawDataCols,$C43,BN$5)*$R43)</f>
        <v>21.260625000000001</v>
      </c>
      <c r="BO43" s="3">
        <f>IF(BO$3=0,0,INDEX(Sheet1!RawDataCols,$C43,BO$5)*$R43)</f>
        <v>21.260625000000001</v>
      </c>
      <c r="BP43" s="3">
        <f>IF(BP$3=0,0,INDEX(Sheet1!RawDataCols,$C43,BP$5)*$R43)</f>
        <v>1026.78</v>
      </c>
      <c r="BQ43" s="3">
        <f t="shared" si="20"/>
        <v>940.21</v>
      </c>
      <c r="BR43" s="3">
        <f t="shared" si="21"/>
        <v>950.65</v>
      </c>
      <c r="BS43" s="3">
        <f t="shared" si="22"/>
        <v>961.1</v>
      </c>
      <c r="BT43" s="3">
        <f t="shared" si="23"/>
        <v>1922.2</v>
      </c>
      <c r="BU43" s="3" t="str">
        <f>INDEX(Sheet1!$BS$2:$BS$1000,MATCH($A43,Sheet1!$A$2:$A$1000,0))</f>
        <v>15</v>
      </c>
      <c r="BV43" s="3">
        <f>INDEX(Sheet1!$BT$2:$BT$1000,MATCH($A43,Sheet1!$A$2:$A$1000,0))</f>
        <v>1922.2</v>
      </c>
    </row>
    <row r="44" spans="1:74" x14ac:dyDescent="0.2">
      <c r="A44" s="11" t="s">
        <v>604</v>
      </c>
      <c r="B44" s="3">
        <f>MATCH($A44,Sheet1!ACCOUNTNO,0)</f>
        <v>33</v>
      </c>
      <c r="C44" s="3">
        <f t="shared" si="14"/>
        <v>33</v>
      </c>
      <c r="D44" s="3" t="str">
        <f>IF(D$3=0,0,INDEX(Sheet1!RawDataCols,$C44,D$5))</f>
        <v>28280A03</v>
      </c>
      <c r="E44" s="3" t="str">
        <f>IF(E$3=0,0,INDEX(Sheet1!RawDataCols,$C44,E$5))</f>
        <v xml:space="preserve">28280          </v>
      </c>
      <c r="F44" s="3" t="str">
        <f>IF(F$3=0,0,INDEX(Sheet1!RawDataCols,$C44,F$5))</f>
        <v xml:space="preserve">A03            </v>
      </c>
      <c r="G44" s="3" t="str">
        <f>IF(G$3=0,0,INDEX(Sheet1!RawDataCols,$C44,G$5))</f>
        <v xml:space="preserve">               </v>
      </c>
      <c r="H44" s="3" t="str">
        <f>IF(H$3=0,0,INDEX(Sheet1!RawDataCols,$C44,H$5))</f>
        <v xml:space="preserve">               </v>
      </c>
      <c r="I44" s="3" t="str">
        <f>IF(I$3=0,0,INDEX(Sheet1!RawDataCols,$C44,I$5))</f>
        <v xml:space="preserve">               </v>
      </c>
      <c r="J44" s="3" t="str">
        <f>IF(J$3=0,0,INDEX(Sheet1!RawDataCols,$C44,J$5))</f>
        <v xml:space="preserve">               </v>
      </c>
      <c r="K44" s="3" t="str">
        <f>IF(K$3=0,0,INDEX(Sheet1!RawDataCols,$C44,K$5))</f>
        <v xml:space="preserve">               </v>
      </c>
      <c r="L44" s="3" t="str">
        <f>IF(L$3=0,0,INDEX(Sheet1!RawDataCols,$C44,L$5))</f>
        <v xml:space="preserve">               </v>
      </c>
      <c r="M44" s="3" t="str">
        <f>IF(M$3=0,0,INDEX(Sheet1!RawDataCols,$C44,M$5))</f>
        <v xml:space="preserve">F006  </v>
      </c>
      <c r="N44" s="3" t="str">
        <f>IF(N$3=0,0,INDEX(Sheet1!RawDataCols,$C44,N$5))</f>
        <v>Depreciation - Plant &amp; Equip-33 Franklin St</v>
      </c>
      <c r="O44" s="3">
        <f>INDEX(Sheet1!RawDataCols,$C44,O$5)</f>
        <v>13</v>
      </c>
      <c r="P44" s="3" t="str">
        <f>INDEX(Sheet1!RawDataCols,$C44,P$5)</f>
        <v>Cost and Expenses</v>
      </c>
      <c r="Q44" s="3" t="str">
        <f>IF(Q$3=0,0,INDEX(Sheet1!RawDataCols,$C44,Q$5))</f>
        <v>I</v>
      </c>
      <c r="R44" s="3">
        <f t="shared" si="15"/>
        <v>1</v>
      </c>
      <c r="S44" s="3">
        <f t="shared" si="16"/>
        <v>-1</v>
      </c>
      <c r="T44" s="3">
        <f>IF(T$3=0,0,INDEX(Sheet1!RawDataCols,$C44,T$5)*$R44)</f>
        <v>0</v>
      </c>
      <c r="U44" s="3">
        <f>IF(U$3=0,0,INDEX(Sheet1!RawDataCols,$C44,U$5)*$R44)</f>
        <v>244.14</v>
      </c>
      <c r="V44" s="3">
        <f>IF(V$3=0,0,INDEX(Sheet1!RawDataCols,$C44,V$5)*$R44)</f>
        <v>253.06</v>
      </c>
      <c r="W44" s="3">
        <f>IF(W$3=0,0,INDEX(Sheet1!RawDataCols,$C44,W$5)*$R44)</f>
        <v>253.06</v>
      </c>
      <c r="X44" s="3">
        <f>IF(X$3=0,0,INDEX(Sheet1!RawDataCols,$C44,X$5)*$R44)</f>
        <v>220.52</v>
      </c>
      <c r="Y44" s="3">
        <f>IF(Y$3=0,0,INDEX(Sheet1!RawDataCols,$C44,Y$5)*$R44)</f>
        <v>229.43</v>
      </c>
      <c r="Z44" s="3">
        <f>IF(Z$3=0,0,INDEX(Sheet1!RawDataCols,$C44,Z$5)*$R44)</f>
        <v>229.43</v>
      </c>
      <c r="AA44" s="3">
        <f>IF(AA$3=0,0,INDEX(Sheet1!RawDataCols,$C44,AA$5)*$R44)</f>
        <v>244.14</v>
      </c>
      <c r="AB44" s="3">
        <f>IF(AB$3=0,0,INDEX(Sheet1!RawDataCols,$C44,AB$5)*$R44)</f>
        <v>253.06</v>
      </c>
      <c r="AC44" s="3">
        <f>IF(AC$3=0,0,INDEX(Sheet1!RawDataCols,$C44,AC$5)*$R44)</f>
        <v>253.06</v>
      </c>
      <c r="AD44" s="3">
        <f>IF(AD$3=0,0,INDEX(Sheet1!RawDataCols,$C44,AD$5)*$R44)</f>
        <v>236.27</v>
      </c>
      <c r="AE44" s="3">
        <f>IF(AE$3=0,0,INDEX(Sheet1!RawDataCols,$C44,AE$5)*$R44)</f>
        <v>245.19</v>
      </c>
      <c r="AF44" s="3">
        <f>IF(AF$3=0,0,INDEX(Sheet1!RawDataCols,$C44,AF$5)*$R44)</f>
        <v>245.19</v>
      </c>
      <c r="AG44" s="3">
        <f>IF(AG$3=0,0,INDEX(Sheet1!RawDataCols,$C44,AG$5)*$R44)</f>
        <v>244.14</v>
      </c>
      <c r="AH44" s="3">
        <f>IF(AH$3=0,0,INDEX(Sheet1!RawDataCols,$C44,AH$5)*$R44)</f>
        <v>253.06</v>
      </c>
      <c r="AI44" s="3">
        <f>IF(AI$3=0,0,INDEX(Sheet1!RawDataCols,$C44,AI$5)*$R44)</f>
        <v>253.06</v>
      </c>
      <c r="AJ44" s="3">
        <f>IF(AJ$3=0,0,INDEX(Sheet1!RawDataCols,$C44,AJ$5)*$R44)</f>
        <v>236.27</v>
      </c>
      <c r="AK44" s="3">
        <f>IF(AK$3=0,0,INDEX(Sheet1!RawDataCols,$C44,AK$5)*$R44)</f>
        <v>245.19</v>
      </c>
      <c r="AL44" s="3">
        <f>IF(AL$3=0,0,INDEX(Sheet1!RawDataCols,$C44,AL$5)*$R44)</f>
        <v>245.19</v>
      </c>
      <c r="AM44" s="3">
        <f>IF(AM$3=0,0,INDEX(Sheet1!RawDataCols,$C44,AM$5)*$R44)</f>
        <v>225.81</v>
      </c>
      <c r="AN44" s="3">
        <f>IF(AN$3=0,0,INDEX(Sheet1!RawDataCols,$C44,AN$5)*$R44)</f>
        <v>243.5</v>
      </c>
      <c r="AO44" s="3">
        <f>IF(AO$3=0,0,INDEX(Sheet1!RawDataCols,$C44,AO$5)*$R44)</f>
        <v>244.14</v>
      </c>
      <c r="AP44" s="3">
        <f>IF(AP$3=0,0,INDEX(Sheet1!RawDataCols,$C44,AP$5)*$R44)</f>
        <v>225.81</v>
      </c>
      <c r="AQ44" s="3">
        <f>IF(AQ$3=0,0,INDEX(Sheet1!RawDataCols,$C44,AQ$5)*$R44)</f>
        <v>243.5</v>
      </c>
      <c r="AR44" s="3">
        <f>IF(AR$3=0,0,INDEX(Sheet1!RawDataCols,$C44,AR$5)*$R44)</f>
        <v>244.14</v>
      </c>
      <c r="AS44" s="3">
        <f>IF(AS$3=0,0,INDEX(Sheet1!RawDataCols,$C44,AS$5)*$R44)</f>
        <v>218.72</v>
      </c>
      <c r="AT44" s="3">
        <f>IF(AT$3=0,0,INDEX(Sheet1!RawDataCols,$C44,AT$5)*$R44)</f>
        <v>235.83</v>
      </c>
      <c r="AU44" s="3">
        <f>IF(AU$3=0,0,INDEX(Sheet1!RawDataCols,$C44,AU$5)*$R44)</f>
        <v>236.27</v>
      </c>
      <c r="AV44" s="3">
        <f>IF(AV$3=0,0,INDEX(Sheet1!RawDataCols,$C44,AV$5)*$R44)</f>
        <v>225.81</v>
      </c>
      <c r="AW44" s="3">
        <f>IF(AW$3=0,0,INDEX(Sheet1!RawDataCols,$C44,AW$5)*$R44)</f>
        <v>243.5</v>
      </c>
      <c r="AX44" s="3">
        <f>IF(AX$3=0,0,INDEX(Sheet1!RawDataCols,$C44,AX$5)*$R44)</f>
        <v>244.14</v>
      </c>
      <c r="AY44" s="3">
        <f>IF(AY$3=0,0,INDEX(Sheet1!RawDataCols,$C44,AY$5)*$R44)</f>
        <v>218.72</v>
      </c>
      <c r="AZ44" s="3">
        <f>IF(AZ$3=0,0,INDEX(Sheet1!RawDataCols,$C44,AZ$5)*$R44)</f>
        <v>235.83</v>
      </c>
      <c r="BA44" s="3">
        <f>IF(BA$3=0,0,INDEX(Sheet1!RawDataCols,$C44,BA$5)*$R44)</f>
        <v>236.27</v>
      </c>
      <c r="BB44" s="3">
        <f>IF(BB$3=0,0,INDEX(Sheet1!RawDataCols,$C44,BB$5)*$R44)</f>
        <v>225.81</v>
      </c>
      <c r="BC44" s="3">
        <f>IF(BC$3=0,0,INDEX(Sheet1!RawDataCols,$C44,BC$5)*$R44)</f>
        <v>243.5</v>
      </c>
      <c r="BD44" s="3">
        <f>IF(BD$3=0,0,INDEX(Sheet1!RawDataCols,$C44,BD$5)*$R44)</f>
        <v>244.14</v>
      </c>
      <c r="BE44" s="3">
        <f>IF(BE$3=0,0,INDEX(Sheet1!RawDataCols,$C44,BE$5)*$R44)</f>
        <v>225.81</v>
      </c>
      <c r="BF44" s="3">
        <f>IF(BF$3=0,0,INDEX(Sheet1!RawDataCols,$C44,BF$5)*$R44)</f>
        <v>243.5</v>
      </c>
      <c r="BG44" s="179">
        <f>IF(BG$3=0,0,INDEX(Sheet1!RawDataCols,$C44,BG$5)*$R44)</f>
        <v>244.14</v>
      </c>
      <c r="BH44" s="33">
        <f t="shared" si="17"/>
        <v>2766.1599999999994</v>
      </c>
      <c r="BI44" s="33">
        <f t="shared" si="18"/>
        <v>2924.65</v>
      </c>
      <c r="BJ44" s="33">
        <f t="shared" si="19"/>
        <v>2928.0899999999997</v>
      </c>
      <c r="BK44" s="3">
        <f>IF(BK$3=0,0,INDEX(Sheet1!RawDataCols,$C44,BK$5)*$R44)</f>
        <v>186.35062500000001</v>
      </c>
      <c r="BL44" s="3">
        <f>IF(BL$3=0,0,INDEX(Sheet1!RawDataCols,$C44,BL$5)*$R44)</f>
        <v>186.35062500000001</v>
      </c>
      <c r="BM44" s="3">
        <f>IF(BM$3=0,0,INDEX(Sheet1!RawDataCols,$C44,BM$5)*$R44)</f>
        <v>266.75375000000003</v>
      </c>
      <c r="BN44" s="3">
        <f>IF(BN$3=0,0,INDEX(Sheet1!RawDataCols,$C44,BN$5)*$R44)</f>
        <v>258.10374999999999</v>
      </c>
      <c r="BO44" s="3">
        <f>IF(BO$3=0,0,INDEX(Sheet1!RawDataCols,$C44,BO$5)*$R44)</f>
        <v>164.38874999999999</v>
      </c>
      <c r="BP44" s="3">
        <f>IF(BP$3=0,0,INDEX(Sheet1!RawDataCols,$C44,BP$5)*$R44)</f>
        <v>1502.62</v>
      </c>
      <c r="BQ44" s="3">
        <f t="shared" si="20"/>
        <v>708.8</v>
      </c>
      <c r="BR44" s="3">
        <f t="shared" si="21"/>
        <v>716.68</v>
      </c>
      <c r="BS44" s="3">
        <f t="shared" si="22"/>
        <v>670.34</v>
      </c>
      <c r="BT44" s="3">
        <f t="shared" si="23"/>
        <v>1340.6799999999998</v>
      </c>
      <c r="BU44" s="3" t="str">
        <f>INDEX(Sheet1!$BS$2:$BS$1000,MATCH($A44,Sheet1!$A$2:$A$1000,0))</f>
        <v>15</v>
      </c>
      <c r="BV44" s="3">
        <f>INDEX(Sheet1!$BT$2:$BT$1000,MATCH($A44,Sheet1!$A$2:$A$1000,0))</f>
        <v>1340.68</v>
      </c>
    </row>
    <row r="45" spans="1:74" x14ac:dyDescent="0.2">
      <c r="A45" s="11" t="s">
        <v>605</v>
      </c>
      <c r="B45" s="3">
        <f>MATCH($A45,Sheet1!ACCOUNTNO,0)</f>
        <v>34</v>
      </c>
      <c r="C45" s="3">
        <f t="shared" si="14"/>
        <v>34</v>
      </c>
      <c r="D45" s="3" t="str">
        <f>IF(D$3=0,0,INDEX(Sheet1!RawDataCols,$C45,D$5))</f>
        <v>28280A04</v>
      </c>
      <c r="E45" s="3" t="str">
        <f>IF(E$3=0,0,INDEX(Sheet1!RawDataCols,$C45,E$5))</f>
        <v xml:space="preserve">28280          </v>
      </c>
      <c r="F45" s="3" t="str">
        <f>IF(F$3=0,0,INDEX(Sheet1!RawDataCols,$C45,F$5))</f>
        <v xml:space="preserve">A04            </v>
      </c>
      <c r="G45" s="3" t="str">
        <f>IF(G$3=0,0,INDEX(Sheet1!RawDataCols,$C45,G$5))</f>
        <v xml:space="preserve">               </v>
      </c>
      <c r="H45" s="3" t="str">
        <f>IF(H$3=0,0,INDEX(Sheet1!RawDataCols,$C45,H$5))</f>
        <v xml:space="preserve">               </v>
      </c>
      <c r="I45" s="3" t="str">
        <f>IF(I$3=0,0,INDEX(Sheet1!RawDataCols,$C45,I$5))</f>
        <v xml:space="preserve">               </v>
      </c>
      <c r="J45" s="3" t="str">
        <f>IF(J$3=0,0,INDEX(Sheet1!RawDataCols,$C45,J$5))</f>
        <v xml:space="preserve">               </v>
      </c>
      <c r="K45" s="3" t="str">
        <f>IF(K$3=0,0,INDEX(Sheet1!RawDataCols,$C45,K$5))</f>
        <v xml:space="preserve">               </v>
      </c>
      <c r="L45" s="3" t="str">
        <f>IF(L$3=0,0,INDEX(Sheet1!RawDataCols,$C45,L$5))</f>
        <v xml:space="preserve">               </v>
      </c>
      <c r="M45" s="3" t="str">
        <f>IF(M$3=0,0,INDEX(Sheet1!RawDataCols,$C45,M$5))</f>
        <v xml:space="preserve">F006  </v>
      </c>
      <c r="N45" s="3" t="str">
        <f>IF(N$3=0,0,INDEX(Sheet1!RawDataCols,$C45,N$5))</f>
        <v>Depreciation - Plant &amp; Equip-174 Fullarton Rd</v>
      </c>
      <c r="O45" s="3">
        <f>INDEX(Sheet1!RawDataCols,$C45,O$5)</f>
        <v>13</v>
      </c>
      <c r="P45" s="3" t="str">
        <f>INDEX(Sheet1!RawDataCols,$C45,P$5)</f>
        <v>Cost and Expenses</v>
      </c>
      <c r="Q45" s="3" t="str">
        <f>IF(Q$3=0,0,INDEX(Sheet1!RawDataCols,$C45,Q$5))</f>
        <v>I</v>
      </c>
      <c r="R45" s="3">
        <f t="shared" si="15"/>
        <v>1</v>
      </c>
      <c r="S45" s="3">
        <f t="shared" si="16"/>
        <v>-1</v>
      </c>
      <c r="T45" s="3">
        <f>IF(T$3=0,0,INDEX(Sheet1!RawDataCols,$C45,T$5)*$R45)</f>
        <v>0</v>
      </c>
      <c r="U45" s="3">
        <f>IF(U$3=0,0,INDEX(Sheet1!RawDataCols,$C45,U$5)*$R45)</f>
        <v>51.8</v>
      </c>
      <c r="V45" s="3">
        <f>IF(V$3=0,0,INDEX(Sheet1!RawDataCols,$C45,V$5)*$R45)</f>
        <v>51.8</v>
      </c>
      <c r="W45" s="3">
        <f>IF(W$3=0,0,INDEX(Sheet1!RawDataCols,$C45,W$5)*$R45)</f>
        <v>121.46</v>
      </c>
      <c r="X45" s="3">
        <f>IF(X$3=0,0,INDEX(Sheet1!RawDataCols,$C45,X$5)*$R45)</f>
        <v>46.79</v>
      </c>
      <c r="Y45" s="3">
        <f>IF(Y$3=0,0,INDEX(Sheet1!RawDataCols,$C45,Y$5)*$R45)</f>
        <v>46.79</v>
      </c>
      <c r="Z45" s="3">
        <f>IF(Z$3=0,0,INDEX(Sheet1!RawDataCols,$C45,Z$5)*$R45)</f>
        <v>109.71</v>
      </c>
      <c r="AA45" s="3">
        <f>IF(AA$3=0,0,INDEX(Sheet1!RawDataCols,$C45,AA$5)*$R45)</f>
        <v>51.8</v>
      </c>
      <c r="AB45" s="3">
        <f>IF(AB$3=0,0,INDEX(Sheet1!RawDataCols,$C45,AB$5)*$R45)</f>
        <v>51.8</v>
      </c>
      <c r="AC45" s="3">
        <f>IF(AC$3=0,0,INDEX(Sheet1!RawDataCols,$C45,AC$5)*$R45)</f>
        <v>121.46</v>
      </c>
      <c r="AD45" s="3">
        <f>IF(AD$3=0,0,INDEX(Sheet1!RawDataCols,$C45,AD$5)*$R45)</f>
        <v>50.13</v>
      </c>
      <c r="AE45" s="3">
        <f>IF(AE$3=0,0,INDEX(Sheet1!RawDataCols,$C45,AE$5)*$R45)</f>
        <v>50.13</v>
      </c>
      <c r="AF45" s="3">
        <f>IF(AF$3=0,0,INDEX(Sheet1!RawDataCols,$C45,AF$5)*$R45)</f>
        <v>117.54</v>
      </c>
      <c r="AG45" s="3">
        <f>IF(AG$3=0,0,INDEX(Sheet1!RawDataCols,$C45,AG$5)*$R45)</f>
        <v>51.8</v>
      </c>
      <c r="AH45" s="3">
        <f>IF(AH$3=0,0,INDEX(Sheet1!RawDataCols,$C45,AH$5)*$R45)</f>
        <v>51.8</v>
      </c>
      <c r="AI45" s="3">
        <f>IF(AI$3=0,0,INDEX(Sheet1!RawDataCols,$C45,AI$5)*$R45)</f>
        <v>121.46</v>
      </c>
      <c r="AJ45" s="3">
        <f>IF(AJ$3=0,0,INDEX(Sheet1!RawDataCols,$C45,AJ$5)*$R45)</f>
        <v>50.13</v>
      </c>
      <c r="AK45" s="3">
        <f>IF(AK$3=0,0,INDEX(Sheet1!RawDataCols,$C45,AK$5)*$R45)</f>
        <v>50.13</v>
      </c>
      <c r="AL45" s="3">
        <f>IF(AL$3=0,0,INDEX(Sheet1!RawDataCols,$C45,AL$5)*$R45)</f>
        <v>50.13</v>
      </c>
      <c r="AM45" s="3">
        <f>IF(AM$3=0,0,INDEX(Sheet1!RawDataCols,$C45,AM$5)*$R45)</f>
        <v>51.8</v>
      </c>
      <c r="AN45" s="3">
        <f>IF(AN$3=0,0,INDEX(Sheet1!RawDataCols,$C45,AN$5)*$R45)</f>
        <v>51.8</v>
      </c>
      <c r="AO45" s="3">
        <f>IF(AO$3=0,0,INDEX(Sheet1!RawDataCols,$C45,AO$5)*$R45)</f>
        <v>51.8</v>
      </c>
      <c r="AP45" s="3">
        <f>IF(AP$3=0,0,INDEX(Sheet1!RawDataCols,$C45,AP$5)*$R45)</f>
        <v>51.8</v>
      </c>
      <c r="AQ45" s="3">
        <f>IF(AQ$3=0,0,INDEX(Sheet1!RawDataCols,$C45,AQ$5)*$R45)</f>
        <v>51.8</v>
      </c>
      <c r="AR45" s="3">
        <f>IF(AR$3=0,0,INDEX(Sheet1!RawDataCols,$C45,AR$5)*$R45)</f>
        <v>51.8</v>
      </c>
      <c r="AS45" s="3">
        <f>IF(AS$3=0,0,INDEX(Sheet1!RawDataCols,$C45,AS$5)*$R45)</f>
        <v>50.13</v>
      </c>
      <c r="AT45" s="3">
        <f>IF(AT$3=0,0,INDEX(Sheet1!RawDataCols,$C45,AT$5)*$R45)</f>
        <v>50.13</v>
      </c>
      <c r="AU45" s="3">
        <f>IF(AU$3=0,0,INDEX(Sheet1!RawDataCols,$C45,AU$5)*$R45)</f>
        <v>50.13</v>
      </c>
      <c r="AV45" s="3">
        <f>IF(AV$3=0,0,INDEX(Sheet1!RawDataCols,$C45,AV$5)*$R45)</f>
        <v>51.8</v>
      </c>
      <c r="AW45" s="3">
        <f>IF(AW$3=0,0,INDEX(Sheet1!RawDataCols,$C45,AW$5)*$R45)</f>
        <v>51.8</v>
      </c>
      <c r="AX45" s="3">
        <f>IF(AX$3=0,0,INDEX(Sheet1!RawDataCols,$C45,AX$5)*$R45)</f>
        <v>51.8</v>
      </c>
      <c r="AY45" s="3">
        <f>IF(AY$3=0,0,INDEX(Sheet1!RawDataCols,$C45,AY$5)*$R45)</f>
        <v>50.13</v>
      </c>
      <c r="AZ45" s="3">
        <f>IF(AZ$3=0,0,INDEX(Sheet1!RawDataCols,$C45,AZ$5)*$R45)</f>
        <v>50.13</v>
      </c>
      <c r="BA45" s="3">
        <f>IF(BA$3=0,0,INDEX(Sheet1!RawDataCols,$C45,BA$5)*$R45)</f>
        <v>50.13</v>
      </c>
      <c r="BB45" s="3">
        <f>IF(BB$3=0,0,INDEX(Sheet1!RawDataCols,$C45,BB$5)*$R45)</f>
        <v>51.8</v>
      </c>
      <c r="BC45" s="3">
        <f>IF(BC$3=0,0,INDEX(Sheet1!RawDataCols,$C45,BC$5)*$R45)</f>
        <v>51.8</v>
      </c>
      <c r="BD45" s="3">
        <f>IF(BD$3=0,0,INDEX(Sheet1!RawDataCols,$C45,BD$5)*$R45)</f>
        <v>51.8</v>
      </c>
      <c r="BE45" s="3">
        <f>IF(BE$3=0,0,INDEX(Sheet1!RawDataCols,$C45,BE$5)*$R45)</f>
        <v>51.8</v>
      </c>
      <c r="BF45" s="3">
        <f>IF(BF$3=0,0,INDEX(Sheet1!RawDataCols,$C45,BF$5)*$R45)</f>
        <v>51.8</v>
      </c>
      <c r="BG45" s="179">
        <f>IF(BG$3=0,0,INDEX(Sheet1!RawDataCols,$C45,BG$5)*$R45)</f>
        <v>51.8</v>
      </c>
      <c r="BH45" s="33">
        <f t="shared" si="17"/>
        <v>609.91</v>
      </c>
      <c r="BI45" s="33">
        <f t="shared" si="18"/>
        <v>609.91</v>
      </c>
      <c r="BJ45" s="33">
        <f t="shared" si="19"/>
        <v>949.2199999999998</v>
      </c>
      <c r="BK45" s="3">
        <f>IF(BK$3=0,0,INDEX(Sheet1!RawDataCols,$C45,BK$5)*$R45)</f>
        <v>38.119374999999998</v>
      </c>
      <c r="BL45" s="3">
        <f>IF(BL$3=0,0,INDEX(Sheet1!RawDataCols,$C45,BL$5)*$R45)</f>
        <v>85.167500000000004</v>
      </c>
      <c r="BM45" s="3">
        <f>IF(BM$3=0,0,INDEX(Sheet1!RawDataCols,$C45,BM$5)*$R45)</f>
        <v>89.380624999999995</v>
      </c>
      <c r="BN45" s="3">
        <f>IF(BN$3=0,0,INDEX(Sheet1!RawDataCols,$C45,BN$5)*$R45)</f>
        <v>247.23500000000001</v>
      </c>
      <c r="BO45" s="3">
        <f>IF(BO$3=0,0,INDEX(Sheet1!RawDataCols,$C45,BO$5)*$R45)</f>
        <v>248.105625</v>
      </c>
      <c r="BP45" s="3">
        <f>IF(BP$3=0,0,INDEX(Sheet1!RawDataCols,$C45,BP$5)*$R45)</f>
        <v>720.92</v>
      </c>
      <c r="BQ45" s="3">
        <f t="shared" si="20"/>
        <v>150.38999999999999</v>
      </c>
      <c r="BR45" s="3">
        <f t="shared" si="21"/>
        <v>152.06</v>
      </c>
      <c r="BS45" s="3">
        <f t="shared" si="22"/>
        <v>153.72999999999999</v>
      </c>
      <c r="BT45" s="3">
        <f t="shared" si="23"/>
        <v>307.46000000000004</v>
      </c>
      <c r="BU45" s="3" t="str">
        <f>INDEX(Sheet1!$BS$2:$BS$1000,MATCH($A45,Sheet1!$A$2:$A$1000,0))</f>
        <v>15</v>
      </c>
      <c r="BV45" s="3">
        <f>INDEX(Sheet1!$BT$2:$BT$1000,MATCH($A45,Sheet1!$A$2:$A$1000,0))</f>
        <v>307.45999999999998</v>
      </c>
    </row>
    <row r="46" spans="1:74" x14ac:dyDescent="0.2">
      <c r="A46" s="11" t="s">
        <v>606</v>
      </c>
      <c r="B46" s="3">
        <f>MATCH($A46,Sheet1!ACCOUNTNO,0)</f>
        <v>35</v>
      </c>
      <c r="C46" s="3">
        <f t="shared" si="14"/>
        <v>35</v>
      </c>
      <c r="D46" s="3" t="str">
        <f>IF(D$3=0,0,INDEX(Sheet1!RawDataCols,$C46,D$5))</f>
        <v>28280A11</v>
      </c>
      <c r="E46" s="3" t="str">
        <f>IF(E$3=0,0,INDEX(Sheet1!RawDataCols,$C46,E$5))</f>
        <v xml:space="preserve">28280          </v>
      </c>
      <c r="F46" s="3" t="str">
        <f>IF(F$3=0,0,INDEX(Sheet1!RawDataCols,$C46,F$5))</f>
        <v xml:space="preserve">A11            </v>
      </c>
      <c r="G46" s="3" t="str">
        <f>IF(G$3=0,0,INDEX(Sheet1!RawDataCols,$C46,G$5))</f>
        <v xml:space="preserve">               </v>
      </c>
      <c r="H46" s="3" t="str">
        <f>IF(H$3=0,0,INDEX(Sheet1!RawDataCols,$C46,H$5))</f>
        <v xml:space="preserve">               </v>
      </c>
      <c r="I46" s="3" t="str">
        <f>IF(I$3=0,0,INDEX(Sheet1!RawDataCols,$C46,I$5))</f>
        <v xml:space="preserve">               </v>
      </c>
      <c r="J46" s="3" t="str">
        <f>IF(J$3=0,0,INDEX(Sheet1!RawDataCols,$C46,J$5))</f>
        <v xml:space="preserve">               </v>
      </c>
      <c r="K46" s="3" t="str">
        <f>IF(K$3=0,0,INDEX(Sheet1!RawDataCols,$C46,K$5))</f>
        <v xml:space="preserve">               </v>
      </c>
      <c r="L46" s="3" t="str">
        <f>IF(L$3=0,0,INDEX(Sheet1!RawDataCols,$C46,L$5))</f>
        <v xml:space="preserve">               </v>
      </c>
      <c r="M46" s="3" t="str">
        <f>IF(M$3=0,0,INDEX(Sheet1!RawDataCols,$C46,M$5))</f>
        <v xml:space="preserve">F006  </v>
      </c>
      <c r="N46" s="3" t="str">
        <f>IF(N$3=0,0,INDEX(Sheet1!RawDataCols,$C46,N$5))</f>
        <v>Depreciation - Plant &amp; Equip-25 Hutt St</v>
      </c>
      <c r="O46" s="3">
        <f>INDEX(Sheet1!RawDataCols,$C46,O$5)</f>
        <v>13</v>
      </c>
      <c r="P46" s="3" t="str">
        <f>INDEX(Sheet1!RawDataCols,$C46,P$5)</f>
        <v>Cost and Expenses</v>
      </c>
      <c r="Q46" s="3" t="str">
        <f>IF(Q$3=0,0,INDEX(Sheet1!RawDataCols,$C46,Q$5))</f>
        <v>I</v>
      </c>
      <c r="R46" s="3">
        <f t="shared" si="15"/>
        <v>1</v>
      </c>
      <c r="S46" s="3">
        <f t="shared" si="16"/>
        <v>-1</v>
      </c>
      <c r="T46" s="3">
        <f>IF(T$3=0,0,INDEX(Sheet1!RawDataCols,$C46,T$5)*$R46)</f>
        <v>0</v>
      </c>
      <c r="U46" s="3">
        <f>IF(U$3=0,0,INDEX(Sheet1!RawDataCols,$C46,U$5)*$R46)</f>
        <v>116.41</v>
      </c>
      <c r="V46" s="3">
        <f>IF(V$3=0,0,INDEX(Sheet1!RawDataCols,$C46,V$5)*$R46)</f>
        <v>114.69</v>
      </c>
      <c r="W46" s="3">
        <f>IF(W$3=0,0,INDEX(Sheet1!RawDataCols,$C46,W$5)*$R46)</f>
        <v>114.69</v>
      </c>
      <c r="X46" s="3">
        <f>IF(X$3=0,0,INDEX(Sheet1!RawDataCols,$C46,X$5)*$R46)</f>
        <v>105.15</v>
      </c>
      <c r="Y46" s="3">
        <f>IF(Y$3=0,0,INDEX(Sheet1!RawDataCols,$C46,Y$5)*$R46)</f>
        <v>103.59</v>
      </c>
      <c r="Z46" s="3">
        <f>IF(Z$3=0,0,INDEX(Sheet1!RawDataCols,$C46,Z$5)*$R46)</f>
        <v>103.59</v>
      </c>
      <c r="AA46" s="3">
        <f>IF(AA$3=0,0,INDEX(Sheet1!RawDataCols,$C46,AA$5)*$R46)</f>
        <v>116.41</v>
      </c>
      <c r="AB46" s="3">
        <f>IF(AB$3=0,0,INDEX(Sheet1!RawDataCols,$C46,AB$5)*$R46)</f>
        <v>114.69</v>
      </c>
      <c r="AC46" s="3">
        <f>IF(AC$3=0,0,INDEX(Sheet1!RawDataCols,$C46,AC$5)*$R46)</f>
        <v>114.69</v>
      </c>
      <c r="AD46" s="3">
        <f>IF(AD$3=0,0,INDEX(Sheet1!RawDataCols,$C46,AD$5)*$R46)</f>
        <v>112.66</v>
      </c>
      <c r="AE46" s="3">
        <f>IF(AE$3=0,0,INDEX(Sheet1!RawDataCols,$C46,AE$5)*$R46)</f>
        <v>110.99</v>
      </c>
      <c r="AF46" s="3">
        <f>IF(AF$3=0,0,INDEX(Sheet1!RawDataCols,$C46,AF$5)*$R46)</f>
        <v>110.99</v>
      </c>
      <c r="AG46" s="3">
        <f>IF(AG$3=0,0,INDEX(Sheet1!RawDataCols,$C46,AG$5)*$R46)</f>
        <v>116.41</v>
      </c>
      <c r="AH46" s="3">
        <f>IF(AH$3=0,0,INDEX(Sheet1!RawDataCols,$C46,AH$5)*$R46)</f>
        <v>114.69</v>
      </c>
      <c r="AI46" s="3">
        <f>IF(AI$3=0,0,INDEX(Sheet1!RawDataCols,$C46,AI$5)*$R46)</f>
        <v>114.69</v>
      </c>
      <c r="AJ46" s="3">
        <f>IF(AJ$3=0,0,INDEX(Sheet1!RawDataCols,$C46,AJ$5)*$R46)</f>
        <v>112.66</v>
      </c>
      <c r="AK46" s="3">
        <f>IF(AK$3=0,0,INDEX(Sheet1!RawDataCols,$C46,AK$5)*$R46)</f>
        <v>110.99</v>
      </c>
      <c r="AL46" s="3">
        <f>IF(AL$3=0,0,INDEX(Sheet1!RawDataCols,$C46,AL$5)*$R46)</f>
        <v>110.99</v>
      </c>
      <c r="AM46" s="3">
        <f>IF(AM$3=0,0,INDEX(Sheet1!RawDataCols,$C46,AM$5)*$R46)</f>
        <v>116.41</v>
      </c>
      <c r="AN46" s="3">
        <f>IF(AN$3=0,0,INDEX(Sheet1!RawDataCols,$C46,AN$5)*$R46)</f>
        <v>116.41</v>
      </c>
      <c r="AO46" s="3">
        <f>IF(AO$3=0,0,INDEX(Sheet1!RawDataCols,$C46,AO$5)*$R46)</f>
        <v>116.41</v>
      </c>
      <c r="AP46" s="3">
        <f>IF(AP$3=0,0,INDEX(Sheet1!RawDataCols,$C46,AP$5)*$R46)</f>
        <v>116.41</v>
      </c>
      <c r="AQ46" s="3">
        <f>IF(AQ$3=0,0,INDEX(Sheet1!RawDataCols,$C46,AQ$5)*$R46)</f>
        <v>116.41</v>
      </c>
      <c r="AR46" s="3">
        <f>IF(AR$3=0,0,INDEX(Sheet1!RawDataCols,$C46,AR$5)*$R46)</f>
        <v>116.41</v>
      </c>
      <c r="AS46" s="3">
        <f>IF(AS$3=0,0,INDEX(Sheet1!RawDataCols,$C46,AS$5)*$R46)</f>
        <v>112.66</v>
      </c>
      <c r="AT46" s="3">
        <f>IF(AT$3=0,0,INDEX(Sheet1!RawDataCols,$C46,AT$5)*$R46)</f>
        <v>112.66</v>
      </c>
      <c r="AU46" s="3">
        <f>IF(AU$3=0,0,INDEX(Sheet1!RawDataCols,$C46,AU$5)*$R46)</f>
        <v>112.66</v>
      </c>
      <c r="AV46" s="3">
        <f>IF(AV$3=0,0,INDEX(Sheet1!RawDataCols,$C46,AV$5)*$R46)</f>
        <v>116.41</v>
      </c>
      <c r="AW46" s="3">
        <f>IF(AW$3=0,0,INDEX(Sheet1!RawDataCols,$C46,AW$5)*$R46)</f>
        <v>116.41</v>
      </c>
      <c r="AX46" s="3">
        <f>IF(AX$3=0,0,INDEX(Sheet1!RawDataCols,$C46,AX$5)*$R46)</f>
        <v>116.41</v>
      </c>
      <c r="AY46" s="3">
        <f>IF(AY$3=0,0,INDEX(Sheet1!RawDataCols,$C46,AY$5)*$R46)</f>
        <v>112.66</v>
      </c>
      <c r="AZ46" s="3">
        <f>IF(AZ$3=0,0,INDEX(Sheet1!RawDataCols,$C46,AZ$5)*$R46)</f>
        <v>112.66</v>
      </c>
      <c r="BA46" s="3">
        <f>IF(BA$3=0,0,INDEX(Sheet1!RawDataCols,$C46,BA$5)*$R46)</f>
        <v>112.66</v>
      </c>
      <c r="BB46" s="3">
        <f>IF(BB$3=0,0,INDEX(Sheet1!RawDataCols,$C46,BB$5)*$R46)</f>
        <v>116.41</v>
      </c>
      <c r="BC46" s="3">
        <f>IF(BC$3=0,0,INDEX(Sheet1!RawDataCols,$C46,BC$5)*$R46)</f>
        <v>116.41</v>
      </c>
      <c r="BD46" s="3">
        <f>IF(BD$3=0,0,INDEX(Sheet1!RawDataCols,$C46,BD$5)*$R46)</f>
        <v>116.41</v>
      </c>
      <c r="BE46" s="3">
        <f>IF(BE$3=0,0,INDEX(Sheet1!RawDataCols,$C46,BE$5)*$R46)</f>
        <v>116.41</v>
      </c>
      <c r="BF46" s="3">
        <f>IF(BF$3=0,0,INDEX(Sheet1!RawDataCols,$C46,BF$5)*$R46)</f>
        <v>116.41</v>
      </c>
      <c r="BG46" s="179">
        <f>IF(BG$3=0,0,INDEX(Sheet1!RawDataCols,$C46,BG$5)*$R46)</f>
        <v>116.41</v>
      </c>
      <c r="BH46" s="33">
        <f t="shared" si="17"/>
        <v>1370.66</v>
      </c>
      <c r="BI46" s="33">
        <f t="shared" si="18"/>
        <v>1360.6000000000001</v>
      </c>
      <c r="BJ46" s="33">
        <f t="shared" si="19"/>
        <v>1360.6000000000001</v>
      </c>
      <c r="BK46" s="3">
        <f>IF(BK$3=0,0,INDEX(Sheet1!RawDataCols,$C46,BK$5)*$R46)</f>
        <v>84.398750000000007</v>
      </c>
      <c r="BL46" s="3">
        <f>IF(BL$3=0,0,INDEX(Sheet1!RawDataCols,$C46,BL$5)*$R46)</f>
        <v>84.398750000000007</v>
      </c>
      <c r="BM46" s="3">
        <f>IF(BM$3=0,0,INDEX(Sheet1!RawDataCols,$C46,BM$5)*$R46)</f>
        <v>78.976249999999993</v>
      </c>
      <c r="BN46" s="3">
        <f>IF(BN$3=0,0,INDEX(Sheet1!RawDataCols,$C46,BN$5)*$R46)</f>
        <v>78.976249999999993</v>
      </c>
      <c r="BO46" s="3">
        <f>IF(BO$3=0,0,INDEX(Sheet1!RawDataCols,$C46,BO$5)*$R46)</f>
        <v>79.192499999999995</v>
      </c>
      <c r="BP46" s="3">
        <f>IF(BP$3=0,0,INDEX(Sheet1!RawDataCols,$C46,BP$5)*$R46)</f>
        <v>680.74</v>
      </c>
      <c r="BQ46" s="3">
        <f t="shared" si="20"/>
        <v>337.97</v>
      </c>
      <c r="BR46" s="3">
        <f t="shared" si="21"/>
        <v>341.73</v>
      </c>
      <c r="BS46" s="3">
        <f t="shared" si="22"/>
        <v>345.48</v>
      </c>
      <c r="BT46" s="3">
        <f t="shared" si="23"/>
        <v>690.96</v>
      </c>
      <c r="BU46" s="3" t="str">
        <f>INDEX(Sheet1!$BS$2:$BS$1000,MATCH($A46,Sheet1!$A$2:$A$1000,0))</f>
        <v>15</v>
      </c>
      <c r="BV46" s="3">
        <f>INDEX(Sheet1!$BT$2:$BT$1000,MATCH($A46,Sheet1!$A$2:$A$1000,0))</f>
        <v>690.96</v>
      </c>
    </row>
    <row r="47" spans="1:74" x14ac:dyDescent="0.2">
      <c r="A47" s="11" t="s">
        <v>607</v>
      </c>
      <c r="B47" s="3">
        <f>MATCH($A47,Sheet1!ACCOUNTNO,0)</f>
        <v>36</v>
      </c>
      <c r="C47" s="3">
        <f t="shared" si="14"/>
        <v>36</v>
      </c>
      <c r="D47" s="3" t="str">
        <f>IF(D$3=0,0,INDEX(Sheet1!RawDataCols,$C47,D$5))</f>
        <v>50100G06</v>
      </c>
      <c r="E47" s="3" t="str">
        <f>IF(E$3=0,0,INDEX(Sheet1!RawDataCols,$C47,E$5))</f>
        <v xml:space="preserve">50100          </v>
      </c>
      <c r="F47" s="3" t="str">
        <f>IF(F$3=0,0,INDEX(Sheet1!RawDataCols,$C47,F$5))</f>
        <v xml:space="preserve">G06            </v>
      </c>
      <c r="G47" s="3" t="str">
        <f>IF(G$3=0,0,INDEX(Sheet1!RawDataCols,$C47,G$5))</f>
        <v xml:space="preserve">               </v>
      </c>
      <c r="H47" s="3" t="str">
        <f>IF(H$3=0,0,INDEX(Sheet1!RawDataCols,$C47,H$5))</f>
        <v xml:space="preserve">               </v>
      </c>
      <c r="I47" s="3" t="str">
        <f>IF(I$3=0,0,INDEX(Sheet1!RawDataCols,$C47,I$5))</f>
        <v xml:space="preserve">               </v>
      </c>
      <c r="J47" s="3" t="str">
        <f>IF(J$3=0,0,INDEX(Sheet1!RawDataCols,$C47,J$5))</f>
        <v xml:space="preserve">               </v>
      </c>
      <c r="K47" s="3" t="str">
        <f>IF(K$3=0,0,INDEX(Sheet1!RawDataCols,$C47,K$5))</f>
        <v xml:space="preserve">               </v>
      </c>
      <c r="L47" s="3" t="str">
        <f>IF(L$3=0,0,INDEX(Sheet1!RawDataCols,$C47,L$5))</f>
        <v xml:space="preserve">               </v>
      </c>
      <c r="M47" s="3" t="str">
        <f>IF(M$3=0,0,INDEX(Sheet1!RawDataCols,$C47,M$5))</f>
        <v xml:space="preserve">F006  </v>
      </c>
      <c r="N47" s="3" t="str">
        <f>IF(N$3=0,0,INDEX(Sheet1!RawDataCols,$C47,N$5))</f>
        <v>National Australia Bank-GIP</v>
      </c>
      <c r="O47" s="3">
        <f>INDEX(Sheet1!RawDataCols,$C47,O$5)</f>
        <v>20</v>
      </c>
      <c r="P47" s="3" t="str">
        <f>INDEX(Sheet1!RawDataCols,$C47,P$5)</f>
        <v>Current Assets</v>
      </c>
      <c r="Q47" s="3" t="str">
        <f>IF(Q$3=0,0,INDEX(Sheet1!RawDataCols,$C47,Q$5))</f>
        <v>B</v>
      </c>
      <c r="R47" s="3">
        <f t="shared" si="15"/>
        <v>1</v>
      </c>
      <c r="S47" s="3">
        <f t="shared" si="16"/>
        <v>-1</v>
      </c>
      <c r="T47" s="3">
        <f>IF(T$3=0,0,INDEX(Sheet1!RawDataCols,$C47,T$5)*$R47)</f>
        <v>2995.34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-1000</v>
      </c>
      <c r="X47" s="3">
        <f>IF(X$3=0,0,INDEX(Sheet1!RawDataCols,$C47,X$5)*$R47)</f>
        <v>60000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-18879</v>
      </c>
      <c r="AB47" s="3">
        <f>IF(AB$3=0,0,INDEX(Sheet1!RawDataCols,$C47,AB$5)*$R47)</f>
        <v>0</v>
      </c>
      <c r="AC47" s="3">
        <f>IF(AC$3=0,0,INDEX(Sheet1!RawDataCols,$C47,AC$5)*$R47)</f>
        <v>-3650.45</v>
      </c>
      <c r="AD47" s="3">
        <f>IF(AD$3=0,0,INDEX(Sheet1!RawDataCols,$C47,AD$5)*$R47)</f>
        <v>5563.4</v>
      </c>
      <c r="AE47" s="3">
        <f>IF(AE$3=0,0,INDEX(Sheet1!RawDataCols,$C47,AE$5)*$R47)</f>
        <v>0</v>
      </c>
      <c r="AF47" s="3">
        <f>IF(AF$3=0,0,INDEX(Sheet1!RawDataCols,$C47,AF$5)*$R47)</f>
        <v>236.15</v>
      </c>
      <c r="AG47" s="3">
        <f>IF(AG$3=0,0,INDEX(Sheet1!RawDataCols,$C47,AG$5)*$R47)</f>
        <v>-900</v>
      </c>
      <c r="AH47" s="3">
        <f>IF(AH$3=0,0,INDEX(Sheet1!RawDataCols,$C47,AH$5)*$R47)</f>
        <v>0</v>
      </c>
      <c r="AI47" s="3">
        <f>IF(AI$3=0,0,INDEX(Sheet1!RawDataCols,$C47,AI$5)*$R47)</f>
        <v>0</v>
      </c>
      <c r="AJ47" s="3">
        <f>IF(AJ$3=0,0,INDEX(Sheet1!RawDataCols,$C47,AJ$5)*$R47)</f>
        <v>0</v>
      </c>
      <c r="AK47" s="3">
        <f>IF(AK$3=0,0,INDEX(Sheet1!RawDataCols,$C47,AK$5)*$R47)</f>
        <v>0</v>
      </c>
      <c r="AL47" s="3">
        <f>IF(AL$3=0,0,INDEX(Sheet1!RawDataCols,$C47,AL$5)*$R47)</f>
        <v>7325.51</v>
      </c>
      <c r="AM47" s="3">
        <f>IF(AM$3=0,0,INDEX(Sheet1!RawDataCols,$C47,AM$5)*$R47)</f>
        <v>18612</v>
      </c>
      <c r="AN47" s="3">
        <f>IF(AN$3=0,0,INDEX(Sheet1!RawDataCols,$C47,AN$5)*$R47)</f>
        <v>0</v>
      </c>
      <c r="AO47" s="3">
        <f>IF(AO$3=0,0,INDEX(Sheet1!RawDataCols,$C47,AO$5)*$R47)</f>
        <v>-3624.92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13481.1</v>
      </c>
      <c r="AS47" s="3">
        <f>IF(AS$3=0,0,INDEX(Sheet1!RawDataCols,$C47,AS$5)*$R47)</f>
        <v>-26950</v>
      </c>
      <c r="AT47" s="3">
        <f>IF(AT$3=0,0,INDEX(Sheet1!RawDataCols,$C47,AT$5)*$R47)</f>
        <v>0</v>
      </c>
      <c r="AU47" s="3">
        <f>IF(AU$3=0,0,INDEX(Sheet1!RawDataCols,$C47,AU$5)*$R47)</f>
        <v>24518.67</v>
      </c>
      <c r="AV47" s="3">
        <f>IF(AV$3=0,0,INDEX(Sheet1!RawDataCols,$C47,AV$5)*$R47)</f>
        <v>-649</v>
      </c>
      <c r="AW47" s="3">
        <f>IF(AW$3=0,0,INDEX(Sheet1!RawDataCols,$C47,AW$5)*$R47)</f>
        <v>0</v>
      </c>
      <c r="AX47" s="3">
        <f>IF(AX$3=0,0,INDEX(Sheet1!RawDataCols,$C47,AX$5)*$R47)</f>
        <v>-28931.360000000001</v>
      </c>
      <c r="AY47" s="3">
        <f>IF(AY$3=0,0,INDEX(Sheet1!RawDataCols,$C47,AY$5)*$R47)</f>
        <v>-11450.16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-10160.36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-10160.36</v>
      </c>
      <c r="BH47" s="33">
        <f t="shared" si="17"/>
        <v>28342.579999999991</v>
      </c>
      <c r="BI47" s="33">
        <f t="shared" si="18"/>
        <v>0</v>
      </c>
      <c r="BJ47" s="33">
        <f t="shared" si="19"/>
        <v>2995.3399999999965</v>
      </c>
      <c r="BK47" s="3">
        <f>IF(BK$3=0,0,INDEX(Sheet1!RawDataCols,$C47,BK$5)*$R47)</f>
        <v>0</v>
      </c>
      <c r="BL47" s="3">
        <f>IF(BL$3=0,0,INDEX(Sheet1!RawDataCols,$C47,BL$5)*$R47)</f>
        <v>964.02625</v>
      </c>
      <c r="BM47" s="3">
        <f>IF(BM$3=0,0,INDEX(Sheet1!RawDataCols,$C47,BM$5)*$R47)</f>
        <v>233.22375</v>
      </c>
      <c r="BN47" s="3">
        <f>IF(BN$3=0,0,INDEX(Sheet1!RawDataCols,$C47,BN$5)*$R47)</f>
        <v>84.064999999999998</v>
      </c>
      <c r="BO47" s="3">
        <f>IF(BO$3=0,0,INDEX(Sheet1!RawDataCols,$C47,BO$5)*$R47)</f>
        <v>222.89375000000001</v>
      </c>
      <c r="BP47" s="3">
        <f>IF(BP$3=0,0,INDEX(Sheet1!RawDataCols,$C47,BP$5)*$R47)</f>
        <v>4801</v>
      </c>
      <c r="BQ47" s="3">
        <f t="shared" si="20"/>
        <v>44116.34</v>
      </c>
      <c r="BR47" s="3">
        <f t="shared" si="21"/>
        <v>48779.74</v>
      </c>
      <c r="BS47" s="3">
        <f t="shared" si="22"/>
        <v>40441.74</v>
      </c>
      <c r="BT47" s="3">
        <f t="shared" si="23"/>
        <v>28342.579999999998</v>
      </c>
      <c r="BU47" s="3" t="str">
        <f>INDEX(Sheet1!$BS$2:$BS$1000,MATCH($A47,Sheet1!$A$2:$A$1000,0))</f>
        <v>20</v>
      </c>
      <c r="BV47" s="3">
        <f>INDEX(Sheet1!$BT$2:$BT$1000,MATCH($A47,Sheet1!$A$2:$A$1000,0))</f>
        <v>28342.58</v>
      </c>
    </row>
    <row r="48" spans="1:74" x14ac:dyDescent="0.2">
      <c r="A48" s="11" t="s">
        <v>608</v>
      </c>
      <c r="B48" s="3">
        <f>MATCH($A48,Sheet1!ACCOUNTNO,0)</f>
        <v>37</v>
      </c>
      <c r="C48" s="3">
        <f t="shared" si="14"/>
        <v>37</v>
      </c>
      <c r="D48" s="3" t="str">
        <f>IF(D$3=0,0,INDEX(Sheet1!RawDataCols,$C48,D$5))</f>
        <v>52200G06</v>
      </c>
      <c r="E48" s="3" t="str">
        <f>IF(E$3=0,0,INDEX(Sheet1!RawDataCols,$C48,E$5))</f>
        <v xml:space="preserve">52200          </v>
      </c>
      <c r="F48" s="3" t="str">
        <f>IF(F$3=0,0,INDEX(Sheet1!RawDataCols,$C48,F$5))</f>
        <v xml:space="preserve">G06            </v>
      </c>
      <c r="G48" s="3" t="str">
        <f>IF(G$3=0,0,INDEX(Sheet1!RawDataCols,$C48,G$5))</f>
        <v xml:space="preserve">               </v>
      </c>
      <c r="H48" s="3" t="str">
        <f>IF(H$3=0,0,INDEX(Sheet1!RawDataCols,$C48,H$5))</f>
        <v xml:space="preserve">               </v>
      </c>
      <c r="I48" s="3" t="str">
        <f>IF(I$3=0,0,INDEX(Sheet1!RawDataCols,$C48,I$5))</f>
        <v xml:space="preserve">               </v>
      </c>
      <c r="J48" s="3" t="str">
        <f>IF(J$3=0,0,INDEX(Sheet1!RawDataCols,$C48,J$5))</f>
        <v xml:space="preserve">               </v>
      </c>
      <c r="K48" s="3" t="str">
        <f>IF(K$3=0,0,INDEX(Sheet1!RawDataCols,$C48,K$5))</f>
        <v xml:space="preserve">               </v>
      </c>
      <c r="L48" s="3" t="str">
        <f>IF(L$3=0,0,INDEX(Sheet1!RawDataCols,$C48,L$5))</f>
        <v xml:space="preserve">               </v>
      </c>
      <c r="M48" s="3" t="str">
        <f>IF(M$3=0,0,INDEX(Sheet1!RawDataCols,$C48,M$5))</f>
        <v xml:space="preserve">F006  </v>
      </c>
      <c r="N48" s="3" t="str">
        <f>IF(N$3=0,0,INDEX(Sheet1!RawDataCols,$C48,N$5))</f>
        <v>Preliminary Expense-GIP</v>
      </c>
      <c r="O48" s="3">
        <f>INDEX(Sheet1!RawDataCols,$C48,O$5)</f>
        <v>20</v>
      </c>
      <c r="P48" s="3" t="str">
        <f>INDEX(Sheet1!RawDataCols,$C48,P$5)</f>
        <v>Current Assets</v>
      </c>
      <c r="Q48" s="3" t="str">
        <f>IF(Q$3=0,0,INDEX(Sheet1!RawDataCols,$C48,Q$5))</f>
        <v>B</v>
      </c>
      <c r="R48" s="3">
        <f t="shared" si="15"/>
        <v>1</v>
      </c>
      <c r="S48" s="3">
        <f t="shared" si="16"/>
        <v>-1</v>
      </c>
      <c r="T48" s="3">
        <f>IF(T$3=0,0,INDEX(Sheet1!RawDataCols,$C48,T$5)*$R48)</f>
        <v>781.75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17"/>
        <v>781.75</v>
      </c>
      <c r="BI48" s="33">
        <f t="shared" si="18"/>
        <v>0</v>
      </c>
      <c r="BJ48" s="33">
        <f t="shared" si="19"/>
        <v>781.75</v>
      </c>
      <c r="BK48" s="3">
        <f>IF(BK$3=0,0,INDEX(Sheet1!RawDataCols,$C48,BK$5)*$R48)</f>
        <v>0</v>
      </c>
      <c r="BL48" s="3">
        <f>IF(BL$3=0,0,INDEX(Sheet1!RawDataCols,$C48,BL$5)*$R48)</f>
        <v>97.71875</v>
      </c>
      <c r="BM48" s="3">
        <f>IF(BM$3=0,0,INDEX(Sheet1!RawDataCols,$C48,BM$5)*$R48)</f>
        <v>97.71875</v>
      </c>
      <c r="BN48" s="3">
        <f>IF(BN$3=0,0,INDEX(Sheet1!RawDataCols,$C48,BN$5)*$R48)</f>
        <v>97.71875</v>
      </c>
      <c r="BO48" s="3">
        <f>IF(BO$3=0,0,INDEX(Sheet1!RawDataCols,$C48,BO$5)*$R48)</f>
        <v>97.71875</v>
      </c>
      <c r="BP48" s="3">
        <f>IF(BP$3=0,0,INDEX(Sheet1!RawDataCols,$C48,BP$5)*$R48)</f>
        <v>781.75</v>
      </c>
      <c r="BQ48" s="3">
        <f t="shared" si="20"/>
        <v>781.75</v>
      </c>
      <c r="BR48" s="3">
        <f t="shared" si="21"/>
        <v>781.75</v>
      </c>
      <c r="BS48" s="3">
        <f t="shared" si="22"/>
        <v>781.75</v>
      </c>
      <c r="BT48" s="3">
        <f t="shared" si="23"/>
        <v>781.75</v>
      </c>
      <c r="BU48" s="3" t="str">
        <f>INDEX(Sheet1!$BS$2:$BS$1000,MATCH($A48,Sheet1!$A$2:$A$1000,0))</f>
        <v>22</v>
      </c>
      <c r="BV48" s="3">
        <f>INDEX(Sheet1!$BT$2:$BT$1000,MATCH($A48,Sheet1!$A$2:$A$1000,0))</f>
        <v>781.75</v>
      </c>
    </row>
    <row r="49" spans="1:74" x14ac:dyDescent="0.2">
      <c r="A49" s="11" t="s">
        <v>433</v>
      </c>
      <c r="B49" s="3">
        <f>MATCH($A49,Sheet1!ACCOUNTNO,0)</f>
        <v>39</v>
      </c>
      <c r="C49" s="3">
        <f t="shared" si="14"/>
        <v>39</v>
      </c>
      <c r="D49" s="3" t="str">
        <f>IF(D$3=0,0,INDEX(Sheet1!RawDataCols,$C49,D$5))</f>
        <v>52360S02</v>
      </c>
      <c r="E49" s="3" t="str">
        <f>IF(E$3=0,0,INDEX(Sheet1!RawDataCols,$C49,E$5))</f>
        <v xml:space="preserve">52360          </v>
      </c>
      <c r="F49" s="3" t="str">
        <f>IF(F$3=0,0,INDEX(Sheet1!RawDataCols,$C49,F$5))</f>
        <v xml:space="preserve">S02            </v>
      </c>
      <c r="G49" s="3" t="str">
        <f>IF(G$3=0,0,INDEX(Sheet1!RawDataCols,$C49,G$5))</f>
        <v xml:space="preserve">               </v>
      </c>
      <c r="H49" s="3" t="str">
        <f>IF(H$3=0,0,INDEX(Sheet1!RawDataCols,$C49,H$5))</f>
        <v xml:space="preserve">               </v>
      </c>
      <c r="I49" s="3" t="str">
        <f>IF(I$3=0,0,INDEX(Sheet1!RawDataCols,$C49,I$5))</f>
        <v xml:space="preserve">               </v>
      </c>
      <c r="J49" s="3" t="str">
        <f>IF(J$3=0,0,INDEX(Sheet1!RawDataCols,$C49,J$5))</f>
        <v xml:space="preserve">               </v>
      </c>
      <c r="K49" s="3" t="str">
        <f>IF(K$3=0,0,INDEX(Sheet1!RawDataCols,$C49,K$5))</f>
        <v xml:space="preserve">               </v>
      </c>
      <c r="L49" s="3" t="str">
        <f>IF(L$3=0,0,INDEX(Sheet1!RawDataCols,$C49,L$5))</f>
        <v xml:space="preserve">               </v>
      </c>
      <c r="M49" s="3" t="str">
        <f>IF(M$3=0,0,INDEX(Sheet1!RawDataCols,$C49,M$5))</f>
        <v xml:space="preserve">F006  </v>
      </c>
      <c r="N49" s="3" t="str">
        <f>IF(N$3=0,0,INDEX(Sheet1!RawDataCols,$C49,N$5))</f>
        <v>Suspense-Other</v>
      </c>
      <c r="O49" s="3">
        <f>INDEX(Sheet1!RawDataCols,$C49,O$5)</f>
        <v>20</v>
      </c>
      <c r="P49" s="3" t="str">
        <f>INDEX(Sheet1!RawDataCols,$C49,P$5)</f>
        <v>Current Assets</v>
      </c>
      <c r="Q49" s="3" t="str">
        <f>IF(Q$3=0,0,INDEX(Sheet1!RawDataCols,$C49,Q$5))</f>
        <v>B</v>
      </c>
      <c r="R49" s="3">
        <f t="shared" ref="R49:R80" si="24">IF(OR(GL_Cat_Code=8,GL_Cat_Code=12,GL_Cat_Code=28,GL_Cat_Code=32,GL_Cat_Code=36,GL_Cat_Code=40),-1,1)</f>
        <v>1</v>
      </c>
      <c r="S49" s="3">
        <f t="shared" ref="S49:S80" si="25">IF(OR(GL_Cat_Code=8,GL_Cat_Code=12,GL_Cat_Code=28,GL_Cat_Code=32,GL_Cat_Code=36,GL_Cat_Code=40),1,-1)</f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0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0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0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0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0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0</v>
      </c>
      <c r="AL49" s="3">
        <f>IF(AL$3=0,0,INDEX(Sheet1!RawDataCols,$C49,AL$5)*$R49)</f>
        <v>4101</v>
      </c>
      <c r="AM49" s="3">
        <f>IF(AM$3=0,0,INDEX(Sheet1!RawDataCols,$C49,AM$5)*$R49)</f>
        <v>0</v>
      </c>
      <c r="AN49" s="3">
        <f>IF(AN$3=0,0,INDEX(Sheet1!RawDataCols,$C49,AN$5)*$R49)</f>
        <v>0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0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0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0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0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0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0</v>
      </c>
      <c r="BG49" s="179">
        <f>IF(BG$3=0,0,INDEX(Sheet1!RawDataCols,$C49,BG$5)*$R49)</f>
        <v>0</v>
      </c>
      <c r="BH49" s="33">
        <f t="shared" si="17"/>
        <v>0</v>
      </c>
      <c r="BI49" s="33">
        <f t="shared" si="18"/>
        <v>0</v>
      </c>
      <c r="BJ49" s="33">
        <f t="shared" si="19"/>
        <v>0</v>
      </c>
      <c r="BK49" s="3">
        <f>IF(BK$3=0,0,INDEX(Sheet1!RawDataCols,$C49,BK$5)*$R49)</f>
        <v>0</v>
      </c>
      <c r="BL49" s="3">
        <f>IF(BL$3=0,0,INDEX(Sheet1!RawDataCols,$C49,BL$5)*$R49)</f>
        <v>0</v>
      </c>
      <c r="BM49" s="3">
        <f>IF(BM$3=0,0,INDEX(Sheet1!RawDataCols,$C49,BM$5)*$R49)</f>
        <v>-512.625</v>
      </c>
      <c r="BN49" s="3">
        <f>IF(BN$3=0,0,INDEX(Sheet1!RawDataCols,$C49,BN$5)*$R49)</f>
        <v>-512.625</v>
      </c>
      <c r="BO49" s="3">
        <f>IF(BO$3=0,0,INDEX(Sheet1!RawDataCols,$C49,BO$5)*$R49)</f>
        <v>-512.625</v>
      </c>
      <c r="BP49" s="3">
        <f>IF(BP$3=0,0,INDEX(Sheet1!RawDataCols,$C49,BP$5)*$R49)</f>
        <v>-4101</v>
      </c>
      <c r="BQ49" s="3">
        <f t="shared" si="20"/>
        <v>0</v>
      </c>
      <c r="BR49" s="3">
        <f t="shared" si="21"/>
        <v>0</v>
      </c>
      <c r="BS49" s="3">
        <f t="shared" si="22"/>
        <v>0</v>
      </c>
      <c r="BT49" s="3">
        <f t="shared" si="23"/>
        <v>0</v>
      </c>
      <c r="BU49" s="3" t="str">
        <f>INDEX(Sheet1!$BS$2:$BS$1000,MATCH($A49,Sheet1!$A$2:$A$1000,0))</f>
        <v>22</v>
      </c>
      <c r="BV49" s="3">
        <f>INDEX(Sheet1!$BT$2:$BT$1000,MATCH($A49,Sheet1!$A$2:$A$1000,0))</f>
        <v>0</v>
      </c>
    </row>
    <row r="50" spans="1:74" x14ac:dyDescent="0.2">
      <c r="A50" s="313" t="s">
        <v>609</v>
      </c>
      <c r="B50" s="3" t="e">
        <f>MATCH($A50,Sheet1!ACCOUNTNO,0)</f>
        <v>#N/A</v>
      </c>
      <c r="C50" s="3">
        <f t="shared" si="14"/>
        <v>65000</v>
      </c>
      <c r="D50" s="3">
        <f>IF(D$3=0,0,INDEX(Sheet1!RawDataCols,$C50,D$5))</f>
        <v>0</v>
      </c>
      <c r="E50" s="3">
        <f>IF(E$3=0,0,INDEX(Sheet1!RawDataCols,$C50,E$5))</f>
        <v>0</v>
      </c>
      <c r="F50" s="3">
        <f>IF(F$3=0,0,INDEX(Sheet1!RawDataCols,$C50,F$5))</f>
        <v>0</v>
      </c>
      <c r="G50" s="3">
        <f>IF(G$3=0,0,INDEX(Sheet1!RawDataCols,$C50,G$5))</f>
        <v>0</v>
      </c>
      <c r="H50" s="3">
        <f>IF(H$3=0,0,INDEX(Sheet1!RawDataCols,$C50,H$5))</f>
        <v>0</v>
      </c>
      <c r="I50" s="3">
        <f>IF(I$3=0,0,INDEX(Sheet1!RawDataCols,$C50,I$5))</f>
        <v>0</v>
      </c>
      <c r="J50" s="3">
        <f>IF(J$3=0,0,INDEX(Sheet1!RawDataCols,$C50,J$5))</f>
        <v>0</v>
      </c>
      <c r="K50" s="3">
        <f>IF(K$3=0,0,INDEX(Sheet1!RawDataCols,$C50,K$5))</f>
        <v>0</v>
      </c>
      <c r="L50" s="3">
        <f>IF(L$3=0,0,INDEX(Sheet1!RawDataCols,$C50,L$5))</f>
        <v>0</v>
      </c>
      <c r="M50" s="3">
        <f>IF(M$3=0,0,INDEX(Sheet1!RawDataCols,$C50,M$5))</f>
        <v>0</v>
      </c>
      <c r="N50" s="3">
        <f>IF(N$3=0,0,INDEX(Sheet1!RawDataCols,$C50,N$5))</f>
        <v>0</v>
      </c>
      <c r="O50" s="3">
        <f>INDEX(Sheet1!RawDataCols,$C50,O$5)</f>
        <v>0</v>
      </c>
      <c r="P50" s="3">
        <f>INDEX(Sheet1!RawDataCols,$C50,P$5)</f>
        <v>0</v>
      </c>
      <c r="Q50" s="3">
        <f>IF(Q$3=0,0,INDEX(Sheet1!RawDataCols,$C50,Q$5))</f>
        <v>0</v>
      </c>
      <c r="R50" s="3">
        <f t="shared" si="24"/>
        <v>1</v>
      </c>
      <c r="S50" s="3">
        <f t="shared" si="25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17"/>
        <v>0</v>
      </c>
      <c r="BI50" s="33">
        <f t="shared" si="18"/>
        <v>0</v>
      </c>
      <c r="BJ50" s="33">
        <f t="shared" si="19"/>
        <v>0</v>
      </c>
      <c r="BK50" s="3">
        <f>IF(BK$3=0,0,INDEX(Sheet1!RawDataCols,$C50,BK$5)*$R50)</f>
        <v>0</v>
      </c>
      <c r="BL50" s="3">
        <f>IF(BL$3=0,0,INDEX(Sheet1!RawDataCols,$C50,BL$5)*$R50)</f>
        <v>0</v>
      </c>
      <c r="BM50" s="3">
        <f>IF(BM$3=0,0,INDEX(Sheet1!RawDataCols,$C50,BM$5)*$R50)</f>
        <v>0</v>
      </c>
      <c r="BN50" s="3">
        <f>IF(BN$3=0,0,INDEX(Sheet1!RawDataCols,$C50,BN$5)*$R50)</f>
        <v>0</v>
      </c>
      <c r="BO50" s="3">
        <f>IF(BO$3=0,0,INDEX(Sheet1!RawDataCols,$C50,BO$5)*$R50)</f>
        <v>0</v>
      </c>
      <c r="BP50" s="3">
        <f>IF(BP$3=0,0,INDEX(Sheet1!RawDataCols,$C50,BP$5)*$R50)</f>
        <v>0</v>
      </c>
      <c r="BQ50" s="3">
        <f t="shared" si="20"/>
        <v>0</v>
      </c>
      <c r="BR50" s="3">
        <f t="shared" si="21"/>
        <v>0</v>
      </c>
      <c r="BS50" s="3">
        <f t="shared" si="22"/>
        <v>0</v>
      </c>
      <c r="BT50" s="3">
        <f t="shared" si="23"/>
        <v>0</v>
      </c>
      <c r="BU50" s="3" t="e">
        <f>INDEX(Sheet1!$BS$2:$BS$1000,MATCH($A50,Sheet1!$A$2:$A$1000,0))</f>
        <v>#N/A</v>
      </c>
      <c r="BV50" s="3" t="e">
        <f>INDEX(Sheet1!$BT$2:$BT$1000,MATCH($A50,Sheet1!$A$2:$A$1000,0))</f>
        <v>#N/A</v>
      </c>
    </row>
    <row r="51" spans="1:74" x14ac:dyDescent="0.2">
      <c r="A51" s="11" t="s">
        <v>610</v>
      </c>
      <c r="B51" s="3">
        <f>MATCH($A51,Sheet1!ACCOUNTNO,0)</f>
        <v>40</v>
      </c>
      <c r="C51" s="3">
        <f t="shared" si="14"/>
        <v>40</v>
      </c>
      <c r="D51" s="3" t="str">
        <f>IF(D$3=0,0,INDEX(Sheet1!RawDataCols,$C51,D$5))</f>
        <v>61180A02</v>
      </c>
      <c r="E51" s="3" t="str">
        <f>IF(E$3=0,0,INDEX(Sheet1!RawDataCols,$C51,E$5))</f>
        <v xml:space="preserve">61180          </v>
      </c>
      <c r="F51" s="3" t="str">
        <f>IF(F$3=0,0,INDEX(Sheet1!RawDataCols,$C51,F$5))</f>
        <v xml:space="preserve">A02            </v>
      </c>
      <c r="G51" s="3" t="str">
        <f>IF(G$3=0,0,INDEX(Sheet1!RawDataCols,$C51,G$5))</f>
        <v xml:space="preserve">               </v>
      </c>
      <c r="H51" s="3" t="str">
        <f>IF(H$3=0,0,INDEX(Sheet1!RawDataCols,$C51,H$5))</f>
        <v xml:space="preserve">               </v>
      </c>
      <c r="I51" s="3" t="str">
        <f>IF(I$3=0,0,INDEX(Sheet1!RawDataCols,$C51,I$5))</f>
        <v xml:space="preserve">               </v>
      </c>
      <c r="J51" s="3" t="str">
        <f>IF(J$3=0,0,INDEX(Sheet1!RawDataCols,$C51,J$5))</f>
        <v xml:space="preserve">               </v>
      </c>
      <c r="K51" s="3" t="str">
        <f>IF(K$3=0,0,INDEX(Sheet1!RawDataCols,$C51,K$5))</f>
        <v xml:space="preserve">               </v>
      </c>
      <c r="L51" s="3" t="str">
        <f>IF(L$3=0,0,INDEX(Sheet1!RawDataCols,$C51,L$5))</f>
        <v xml:space="preserve">               </v>
      </c>
      <c r="M51" s="3" t="str">
        <f>IF(M$3=0,0,INDEX(Sheet1!RawDataCols,$C51,M$5))</f>
        <v xml:space="preserve">F006  </v>
      </c>
      <c r="N51" s="3" t="str">
        <f>IF(N$3=0,0,INDEX(Sheet1!RawDataCols,$C51,N$5))</f>
        <v>Building Improvements-200 East Tce</v>
      </c>
      <c r="O51" s="3">
        <f>INDEX(Sheet1!RawDataCols,$C51,O$5)</f>
        <v>24</v>
      </c>
      <c r="P51" s="3" t="str">
        <f>INDEX(Sheet1!RawDataCols,$C51,P$5)</f>
        <v>Fixed Assets</v>
      </c>
      <c r="Q51" s="3" t="str">
        <f>IF(Q$3=0,0,INDEX(Sheet1!RawDataCols,$C51,Q$5))</f>
        <v>B</v>
      </c>
      <c r="R51" s="3">
        <f t="shared" si="24"/>
        <v>1</v>
      </c>
      <c r="S51" s="3">
        <f t="shared" si="25"/>
        <v>-1</v>
      </c>
      <c r="T51" s="3">
        <f>IF(T$3=0,0,INDEX(Sheet1!RawDataCols,$C51,T$5)*$R51)</f>
        <v>1538810.41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25389.09</v>
      </c>
      <c r="AB51" s="3">
        <f>IF(AB$3=0,0,INDEX(Sheet1!RawDataCols,$C51,AB$5)*$R51)</f>
        <v>0</v>
      </c>
      <c r="AC51" s="3">
        <f>IF(AC$3=0,0,INDEX(Sheet1!RawDataCols,$C51,AC$5)*$R51)</f>
        <v>1064.5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818.18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-16920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590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17"/>
        <v>1548687.68</v>
      </c>
      <c r="BI51" s="33">
        <f t="shared" si="18"/>
        <v>0</v>
      </c>
      <c r="BJ51" s="33">
        <f t="shared" si="19"/>
        <v>1538810.41</v>
      </c>
      <c r="BK51" s="3">
        <f>IF(BK$3=0,0,INDEX(Sheet1!RawDataCols,$C51,BK$5)*$R51)</f>
        <v>0</v>
      </c>
      <c r="BL51" s="3">
        <f>IF(BL$3=0,0,INDEX(Sheet1!RawDataCols,$C51,BL$5)*$R51)</f>
        <v>192351.30124999999</v>
      </c>
      <c r="BM51" s="3">
        <f>IF(BM$3=0,0,INDEX(Sheet1!RawDataCols,$C51,BM$5)*$R51)</f>
        <v>192218.23874999999</v>
      </c>
      <c r="BN51" s="3">
        <f>IF(BN$3=0,0,INDEX(Sheet1!RawDataCols,$C51,BN$5)*$R51)</f>
        <v>192252.09625</v>
      </c>
      <c r="BO51" s="3">
        <f>IF(BO$3=0,0,INDEX(Sheet1!RawDataCols,$C51,BO$5)*$R51)</f>
        <v>185744.82375000001</v>
      </c>
      <c r="BP51" s="3">
        <f>IF(BP$3=0,0,INDEX(Sheet1!RawDataCols,$C51,BP$5)*$R51)</f>
        <v>1537745.91</v>
      </c>
      <c r="BQ51" s="3">
        <f t="shared" si="20"/>
        <v>1564199.5</v>
      </c>
      <c r="BR51" s="3">
        <f t="shared" si="21"/>
        <v>1565017.68</v>
      </c>
      <c r="BS51" s="3">
        <f t="shared" si="22"/>
        <v>1548097.68</v>
      </c>
      <c r="BT51" s="3">
        <f t="shared" si="23"/>
        <v>1548687.68</v>
      </c>
      <c r="BU51" s="3" t="str">
        <f>INDEX(Sheet1!$BS$2:$BS$1000,MATCH($A51,Sheet1!$A$2:$A$1000,0))</f>
        <v>23</v>
      </c>
      <c r="BV51" s="3">
        <f>INDEX(Sheet1!$BT$2:$BT$1000,MATCH($A51,Sheet1!$A$2:$A$1000,0))</f>
        <v>1548687.68</v>
      </c>
    </row>
    <row r="52" spans="1:74" x14ac:dyDescent="0.2">
      <c r="A52" s="11" t="s">
        <v>611</v>
      </c>
      <c r="B52" s="3">
        <f>MATCH($A52,Sheet1!ACCOUNTNO,0)</f>
        <v>41</v>
      </c>
      <c r="C52" s="3">
        <f t="shared" si="14"/>
        <v>41</v>
      </c>
      <c r="D52" s="3" t="str">
        <f>IF(D$3=0,0,INDEX(Sheet1!RawDataCols,$C52,D$5))</f>
        <v>61180A03</v>
      </c>
      <c r="E52" s="3" t="str">
        <f>IF(E$3=0,0,INDEX(Sheet1!RawDataCols,$C52,E$5))</f>
        <v xml:space="preserve">61180          </v>
      </c>
      <c r="F52" s="3" t="str">
        <f>IF(F$3=0,0,INDEX(Sheet1!RawDataCols,$C52,F$5))</f>
        <v xml:space="preserve">A03            </v>
      </c>
      <c r="G52" s="3" t="str">
        <f>IF(G$3=0,0,INDEX(Sheet1!RawDataCols,$C52,G$5))</f>
        <v xml:space="preserve">               </v>
      </c>
      <c r="H52" s="3" t="str">
        <f>IF(H$3=0,0,INDEX(Sheet1!RawDataCols,$C52,H$5))</f>
        <v xml:space="preserve">               </v>
      </c>
      <c r="I52" s="3" t="str">
        <f>IF(I$3=0,0,INDEX(Sheet1!RawDataCols,$C52,I$5))</f>
        <v xml:space="preserve">               </v>
      </c>
      <c r="J52" s="3" t="str">
        <f>IF(J$3=0,0,INDEX(Sheet1!RawDataCols,$C52,J$5))</f>
        <v xml:space="preserve">               </v>
      </c>
      <c r="K52" s="3" t="str">
        <f>IF(K$3=0,0,INDEX(Sheet1!RawDataCols,$C52,K$5))</f>
        <v xml:space="preserve">               </v>
      </c>
      <c r="L52" s="3" t="str">
        <f>IF(L$3=0,0,INDEX(Sheet1!RawDataCols,$C52,L$5))</f>
        <v xml:space="preserve">               </v>
      </c>
      <c r="M52" s="3" t="str">
        <f>IF(M$3=0,0,INDEX(Sheet1!RawDataCols,$C52,M$5))</f>
        <v xml:space="preserve">F006  </v>
      </c>
      <c r="N52" s="3" t="str">
        <f>IF(N$3=0,0,INDEX(Sheet1!RawDataCols,$C52,N$5))</f>
        <v>Building Improvements-33 Franklin St</v>
      </c>
      <c r="O52" s="3">
        <f>INDEX(Sheet1!RawDataCols,$C52,O$5)</f>
        <v>24</v>
      </c>
      <c r="P52" s="3" t="str">
        <f>INDEX(Sheet1!RawDataCols,$C52,P$5)</f>
        <v>Fixed Assets</v>
      </c>
      <c r="Q52" s="3" t="str">
        <f>IF(Q$3=0,0,INDEX(Sheet1!RawDataCols,$C52,Q$5))</f>
        <v>B</v>
      </c>
      <c r="R52" s="3">
        <f t="shared" si="24"/>
        <v>1</v>
      </c>
      <c r="S52" s="3">
        <f t="shared" si="25"/>
        <v>-1</v>
      </c>
      <c r="T52" s="3">
        <f>IF(T$3=0,0,INDEX(Sheet1!RawDataCols,$C52,T$5)*$R52)</f>
        <v>2955572.7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10000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8000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31927.27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93646.94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73201.09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14579.21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145546.39000000001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43919.69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-6428.69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17"/>
        <v>2987499.97</v>
      </c>
      <c r="BI52" s="33">
        <f t="shared" si="18"/>
        <v>0</v>
      </c>
      <c r="BJ52" s="33">
        <f t="shared" si="19"/>
        <v>2955572.6999999997</v>
      </c>
      <c r="BK52" s="3">
        <f>IF(BK$3=0,0,INDEX(Sheet1!RawDataCols,$C52,BK$5)*$R52)</f>
        <v>0</v>
      </c>
      <c r="BL52" s="3">
        <f>IF(BL$3=0,0,INDEX(Sheet1!RawDataCols,$C52,BL$5)*$R52)</f>
        <v>335594.37624999997</v>
      </c>
      <c r="BM52" s="3">
        <f>IF(BM$3=0,0,INDEX(Sheet1!RawDataCols,$C52,BM$5)*$R52)</f>
        <v>316621.46375</v>
      </c>
      <c r="BN52" s="3">
        <f>IF(BN$3=0,0,INDEX(Sheet1!RawDataCols,$C52,BN$5)*$R52)</f>
        <v>314363.11125000002</v>
      </c>
      <c r="BO52" s="3">
        <f>IF(BO$3=0,0,INDEX(Sheet1!RawDataCols,$C52,BO$5)*$R52)</f>
        <v>268032.62874999997</v>
      </c>
      <c r="BP52" s="3">
        <f>IF(BP$3=0,0,INDEX(Sheet1!RawDataCols,$C52,BP$5)*$R52)</f>
        <v>2573108.0699999998</v>
      </c>
      <c r="BQ52" s="3">
        <f t="shared" si="20"/>
        <v>2955572.7</v>
      </c>
      <c r="BR52" s="3">
        <f t="shared" si="21"/>
        <v>2987499.97</v>
      </c>
      <c r="BS52" s="3">
        <f t="shared" si="22"/>
        <v>2987499.97</v>
      </c>
      <c r="BT52" s="3">
        <f t="shared" si="23"/>
        <v>2987499.97</v>
      </c>
      <c r="BU52" s="3" t="str">
        <f>INDEX(Sheet1!$BS$2:$BS$1000,MATCH($A52,Sheet1!$A$2:$A$1000,0))</f>
        <v>23</v>
      </c>
      <c r="BV52" s="3">
        <f>INDEX(Sheet1!$BT$2:$BT$1000,MATCH($A52,Sheet1!$A$2:$A$1000,0))</f>
        <v>2987499.97</v>
      </c>
    </row>
    <row r="53" spans="1:74" x14ac:dyDescent="0.2">
      <c r="A53" s="11" t="s">
        <v>612</v>
      </c>
      <c r="B53" s="3">
        <f>MATCH($A53,Sheet1!ACCOUNTNO,0)</f>
        <v>42</v>
      </c>
      <c r="C53" s="3">
        <f t="shared" si="14"/>
        <v>42</v>
      </c>
      <c r="D53" s="3" t="str">
        <f>IF(D$3=0,0,INDEX(Sheet1!RawDataCols,$C53,D$5))</f>
        <v>61180A04</v>
      </c>
      <c r="E53" s="3" t="str">
        <f>IF(E$3=0,0,INDEX(Sheet1!RawDataCols,$C53,E$5))</f>
        <v xml:space="preserve">61180          </v>
      </c>
      <c r="F53" s="3" t="str">
        <f>IF(F$3=0,0,INDEX(Sheet1!RawDataCols,$C53,F$5))</f>
        <v xml:space="preserve">A04            </v>
      </c>
      <c r="G53" s="3" t="str">
        <f>IF(G$3=0,0,INDEX(Sheet1!RawDataCols,$C53,G$5))</f>
        <v xml:space="preserve">               </v>
      </c>
      <c r="H53" s="3" t="str">
        <f>IF(H$3=0,0,INDEX(Sheet1!RawDataCols,$C53,H$5))</f>
        <v xml:space="preserve">               </v>
      </c>
      <c r="I53" s="3" t="str">
        <f>IF(I$3=0,0,INDEX(Sheet1!RawDataCols,$C53,I$5))</f>
        <v xml:space="preserve">               </v>
      </c>
      <c r="J53" s="3" t="str">
        <f>IF(J$3=0,0,INDEX(Sheet1!RawDataCols,$C53,J$5))</f>
        <v xml:space="preserve">               </v>
      </c>
      <c r="K53" s="3" t="str">
        <f>IF(K$3=0,0,INDEX(Sheet1!RawDataCols,$C53,K$5))</f>
        <v xml:space="preserve">               </v>
      </c>
      <c r="L53" s="3" t="str">
        <f>IF(L$3=0,0,INDEX(Sheet1!RawDataCols,$C53,L$5))</f>
        <v xml:space="preserve">               </v>
      </c>
      <c r="M53" s="3" t="str">
        <f>IF(M$3=0,0,INDEX(Sheet1!RawDataCols,$C53,M$5))</f>
        <v xml:space="preserve">F006  </v>
      </c>
      <c r="N53" s="3" t="str">
        <f>IF(N$3=0,0,INDEX(Sheet1!RawDataCols,$C53,N$5))</f>
        <v>Building Improvements-174 Fullarton Rd</v>
      </c>
      <c r="O53" s="3">
        <f>INDEX(Sheet1!RawDataCols,$C53,O$5)</f>
        <v>24</v>
      </c>
      <c r="P53" s="3" t="str">
        <f>INDEX(Sheet1!RawDataCols,$C53,P$5)</f>
        <v>Fixed Assets</v>
      </c>
      <c r="Q53" s="3" t="str">
        <f>IF(Q$3=0,0,INDEX(Sheet1!RawDataCols,$C53,Q$5))</f>
        <v>B</v>
      </c>
      <c r="R53" s="3">
        <f t="shared" si="24"/>
        <v>1</v>
      </c>
      <c r="S53" s="3">
        <f t="shared" si="25"/>
        <v>-1</v>
      </c>
      <c r="T53" s="3">
        <f>IF(T$3=0,0,INDEX(Sheet1!RawDataCols,$C53,T$5)*$R53)</f>
        <v>347770.67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3345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7805</v>
      </c>
      <c r="AP53" s="3">
        <f>IF(AP$3=0,0,INDEX(Sheet1!RawDataCols,$C53,AP$5)*$R53)</f>
        <v>7017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17483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10409.23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17"/>
        <v>382679.89999999997</v>
      </c>
      <c r="BI53" s="33">
        <f t="shared" si="18"/>
        <v>0</v>
      </c>
      <c r="BJ53" s="33">
        <f t="shared" si="19"/>
        <v>347770.67</v>
      </c>
      <c r="BK53" s="3">
        <f>IF(BK$3=0,0,INDEX(Sheet1!RawDataCols,$C53,BK$5)*$R53)</f>
        <v>0</v>
      </c>
      <c r="BL53" s="3">
        <f>IF(BL$3=0,0,INDEX(Sheet1!RawDataCols,$C53,BL$5)*$R53)</f>
        <v>42495.708749999998</v>
      </c>
      <c r="BM53" s="3">
        <f>IF(BM$3=0,0,INDEX(Sheet1!RawDataCols,$C53,BM$5)*$R53)</f>
        <v>39968.208749999998</v>
      </c>
      <c r="BN53" s="3">
        <f>IF(BN$3=0,0,INDEX(Sheet1!RawDataCols,$C53,BN$5)*$R53)</f>
        <v>36729.458749999998</v>
      </c>
      <c r="BO53" s="3">
        <f>IF(BO$3=0,0,INDEX(Sheet1!RawDataCols,$C53,BO$5)*$R53)</f>
        <v>35291.958749999998</v>
      </c>
      <c r="BP53" s="3">
        <f>IF(BP$3=0,0,INDEX(Sheet1!RawDataCols,$C53,BP$5)*$R53)</f>
        <v>336620.67</v>
      </c>
      <c r="BQ53" s="3">
        <f t="shared" si="20"/>
        <v>347770.67</v>
      </c>
      <c r="BR53" s="3">
        <f t="shared" si="21"/>
        <v>347770.67</v>
      </c>
      <c r="BS53" s="3">
        <f t="shared" si="22"/>
        <v>372270.67</v>
      </c>
      <c r="BT53" s="3">
        <f t="shared" si="23"/>
        <v>382679.89999999997</v>
      </c>
      <c r="BU53" s="3" t="str">
        <f>INDEX(Sheet1!$BS$2:$BS$1000,MATCH($A53,Sheet1!$A$2:$A$1000,0))</f>
        <v>23</v>
      </c>
      <c r="BV53" s="3">
        <f>INDEX(Sheet1!$BT$2:$BT$1000,MATCH($A53,Sheet1!$A$2:$A$1000,0))</f>
        <v>382679.9</v>
      </c>
    </row>
    <row r="54" spans="1:74" x14ac:dyDescent="0.2">
      <c r="A54" s="11" t="s">
        <v>613</v>
      </c>
      <c r="B54" s="3">
        <f>MATCH($A54,Sheet1!ACCOUNTNO,0)</f>
        <v>43</v>
      </c>
      <c r="C54" s="3">
        <f t="shared" si="14"/>
        <v>43</v>
      </c>
      <c r="D54" s="3" t="str">
        <f>IF(D$3=0,0,INDEX(Sheet1!RawDataCols,$C54,D$5))</f>
        <v>61180A11</v>
      </c>
      <c r="E54" s="3" t="str">
        <f>IF(E$3=0,0,INDEX(Sheet1!RawDataCols,$C54,E$5))</f>
        <v xml:space="preserve">61180          </v>
      </c>
      <c r="F54" s="3" t="str">
        <f>IF(F$3=0,0,INDEX(Sheet1!RawDataCols,$C54,F$5))</f>
        <v xml:space="preserve">A11            </v>
      </c>
      <c r="G54" s="3" t="str">
        <f>IF(G$3=0,0,INDEX(Sheet1!RawDataCols,$C54,G$5))</f>
        <v xml:space="preserve">               </v>
      </c>
      <c r="H54" s="3" t="str">
        <f>IF(H$3=0,0,INDEX(Sheet1!RawDataCols,$C54,H$5))</f>
        <v xml:space="preserve">               </v>
      </c>
      <c r="I54" s="3" t="str">
        <f>IF(I$3=0,0,INDEX(Sheet1!RawDataCols,$C54,I$5))</f>
        <v xml:space="preserve">               </v>
      </c>
      <c r="J54" s="3" t="str">
        <f>IF(J$3=0,0,INDEX(Sheet1!RawDataCols,$C54,J$5))</f>
        <v xml:space="preserve">               </v>
      </c>
      <c r="K54" s="3" t="str">
        <f>IF(K$3=0,0,INDEX(Sheet1!RawDataCols,$C54,K$5))</f>
        <v xml:space="preserve">               </v>
      </c>
      <c r="L54" s="3" t="str">
        <f>IF(L$3=0,0,INDEX(Sheet1!RawDataCols,$C54,L$5))</f>
        <v xml:space="preserve">               </v>
      </c>
      <c r="M54" s="3" t="str">
        <f>IF(M$3=0,0,INDEX(Sheet1!RawDataCols,$C54,M$5))</f>
        <v xml:space="preserve">F006  </v>
      </c>
      <c r="N54" s="3" t="str">
        <f>IF(N$3=0,0,INDEX(Sheet1!RawDataCols,$C54,N$5))</f>
        <v>Building Improvements-25 Hutt St</v>
      </c>
      <c r="O54" s="3">
        <f>INDEX(Sheet1!RawDataCols,$C54,O$5)</f>
        <v>24</v>
      </c>
      <c r="P54" s="3" t="str">
        <f>INDEX(Sheet1!RawDataCols,$C54,P$5)</f>
        <v>Fixed Assets</v>
      </c>
      <c r="Q54" s="3" t="str">
        <f>IF(Q$3=0,0,INDEX(Sheet1!RawDataCols,$C54,Q$5))</f>
        <v>B</v>
      </c>
      <c r="R54" s="3">
        <f t="shared" si="24"/>
        <v>1</v>
      </c>
      <c r="S54" s="3">
        <f t="shared" si="25"/>
        <v>-1</v>
      </c>
      <c r="T54" s="3">
        <f>IF(T$3=0,0,INDEX(Sheet1!RawDataCols,$C54,T$5)*$R54)</f>
        <v>58305.8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0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17"/>
        <v>58305.8</v>
      </c>
      <c r="BI54" s="33">
        <f t="shared" si="18"/>
        <v>0</v>
      </c>
      <c r="BJ54" s="33">
        <f t="shared" si="19"/>
        <v>58305.8</v>
      </c>
      <c r="BK54" s="3">
        <f>IF(BK$3=0,0,INDEX(Sheet1!RawDataCols,$C54,BK$5)*$R54)</f>
        <v>0</v>
      </c>
      <c r="BL54" s="3">
        <f>IF(BL$3=0,0,INDEX(Sheet1!RawDataCols,$C54,BL$5)*$R54)</f>
        <v>7288.2250000000004</v>
      </c>
      <c r="BM54" s="3">
        <f>IF(BM$3=0,0,INDEX(Sheet1!RawDataCols,$C54,BM$5)*$R54)</f>
        <v>5845.9</v>
      </c>
      <c r="BN54" s="3">
        <f>IF(BN$3=0,0,INDEX(Sheet1!RawDataCols,$C54,BN$5)*$R54)</f>
        <v>1579.5450000000001</v>
      </c>
      <c r="BO54" s="3">
        <f>IF(BO$3=0,0,INDEX(Sheet1!RawDataCols,$C54,BO$5)*$R54)</f>
        <v>1579.5450000000001</v>
      </c>
      <c r="BP54" s="3">
        <f>IF(BP$3=0,0,INDEX(Sheet1!RawDataCols,$C54,BP$5)*$R54)</f>
        <v>58305.8</v>
      </c>
      <c r="BQ54" s="3">
        <f t="shared" si="20"/>
        <v>58305.8</v>
      </c>
      <c r="BR54" s="3">
        <f t="shared" si="21"/>
        <v>58305.8</v>
      </c>
      <c r="BS54" s="3">
        <f t="shared" si="22"/>
        <v>58305.8</v>
      </c>
      <c r="BT54" s="3">
        <f t="shared" si="23"/>
        <v>58305.8</v>
      </c>
      <c r="BU54" s="3" t="str">
        <f>INDEX(Sheet1!$BS$2:$BS$1000,MATCH($A54,Sheet1!$A$2:$A$1000,0))</f>
        <v>23</v>
      </c>
      <c r="BV54" s="3">
        <f>INDEX(Sheet1!$BT$2:$BT$1000,MATCH($A54,Sheet1!$A$2:$A$1000,0))</f>
        <v>58305.8</v>
      </c>
    </row>
    <row r="55" spans="1:74" x14ac:dyDescent="0.2">
      <c r="A55" s="313" t="s">
        <v>614</v>
      </c>
      <c r="B55" s="3" t="e">
        <f>MATCH($A55,Sheet1!ACCOUNTNO,0)</f>
        <v>#N/A</v>
      </c>
      <c r="C55" s="3">
        <f t="shared" si="14"/>
        <v>65000</v>
      </c>
      <c r="D55" s="3">
        <f>IF(D$3=0,0,INDEX(Sheet1!RawDataCols,$C55,D$5))</f>
        <v>0</v>
      </c>
      <c r="E55" s="3">
        <f>IF(E$3=0,0,INDEX(Sheet1!RawDataCols,$C55,E$5))</f>
        <v>0</v>
      </c>
      <c r="F55" s="3">
        <f>IF(F$3=0,0,INDEX(Sheet1!RawDataCols,$C55,F$5))</f>
        <v>0</v>
      </c>
      <c r="G55" s="3">
        <f>IF(G$3=0,0,INDEX(Sheet1!RawDataCols,$C55,G$5))</f>
        <v>0</v>
      </c>
      <c r="H55" s="3">
        <f>IF(H$3=0,0,INDEX(Sheet1!RawDataCols,$C55,H$5))</f>
        <v>0</v>
      </c>
      <c r="I55" s="3">
        <f>IF(I$3=0,0,INDEX(Sheet1!RawDataCols,$C55,I$5))</f>
        <v>0</v>
      </c>
      <c r="J55" s="3">
        <f>IF(J$3=0,0,INDEX(Sheet1!RawDataCols,$C55,J$5))</f>
        <v>0</v>
      </c>
      <c r="K55" s="3">
        <f>IF(K$3=0,0,INDEX(Sheet1!RawDataCols,$C55,K$5))</f>
        <v>0</v>
      </c>
      <c r="L55" s="3">
        <f>IF(L$3=0,0,INDEX(Sheet1!RawDataCols,$C55,L$5))</f>
        <v>0</v>
      </c>
      <c r="M55" s="3">
        <f>IF(M$3=0,0,INDEX(Sheet1!RawDataCols,$C55,M$5))</f>
        <v>0</v>
      </c>
      <c r="N55" s="3">
        <f>IF(N$3=0,0,INDEX(Sheet1!RawDataCols,$C55,N$5))</f>
        <v>0</v>
      </c>
      <c r="O55" s="3">
        <f>INDEX(Sheet1!RawDataCols,$C55,O$5)</f>
        <v>0</v>
      </c>
      <c r="P55" s="3">
        <f>INDEX(Sheet1!RawDataCols,$C55,P$5)</f>
        <v>0</v>
      </c>
      <c r="Q55" s="3">
        <f>IF(Q$3=0,0,INDEX(Sheet1!RawDataCols,$C55,Q$5))</f>
        <v>0</v>
      </c>
      <c r="R55" s="3">
        <f t="shared" si="24"/>
        <v>1</v>
      </c>
      <c r="S55" s="3">
        <f t="shared" si="25"/>
        <v>-1</v>
      </c>
      <c r="T55" s="3">
        <f>IF(T$3=0,0,INDEX(Sheet1!RawDataCols,$C55,T$5)*$R55)</f>
        <v>0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0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17"/>
        <v>0</v>
      </c>
      <c r="BI55" s="33">
        <f t="shared" si="18"/>
        <v>0</v>
      </c>
      <c r="BJ55" s="33">
        <f t="shared" si="19"/>
        <v>0</v>
      </c>
      <c r="BK55" s="3">
        <f>IF(BK$3=0,0,INDEX(Sheet1!RawDataCols,$C55,BK$5)*$R55)</f>
        <v>0</v>
      </c>
      <c r="BL55" s="3">
        <f>IF(BL$3=0,0,INDEX(Sheet1!RawDataCols,$C55,BL$5)*$R55)</f>
        <v>0</v>
      </c>
      <c r="BM55" s="3">
        <f>IF(BM$3=0,0,INDEX(Sheet1!RawDataCols,$C55,BM$5)*$R55)</f>
        <v>0</v>
      </c>
      <c r="BN55" s="3">
        <f>IF(BN$3=0,0,INDEX(Sheet1!RawDataCols,$C55,BN$5)*$R55)</f>
        <v>0</v>
      </c>
      <c r="BO55" s="3">
        <f>IF(BO$3=0,0,INDEX(Sheet1!RawDataCols,$C55,BO$5)*$R55)</f>
        <v>0</v>
      </c>
      <c r="BP55" s="3">
        <f>IF(BP$3=0,0,INDEX(Sheet1!RawDataCols,$C55,BP$5)*$R55)</f>
        <v>0</v>
      </c>
      <c r="BQ55" s="3">
        <f t="shared" si="20"/>
        <v>0</v>
      </c>
      <c r="BR55" s="3">
        <f t="shared" si="21"/>
        <v>0</v>
      </c>
      <c r="BS55" s="3">
        <f t="shared" si="22"/>
        <v>0</v>
      </c>
      <c r="BT55" s="3">
        <f t="shared" si="23"/>
        <v>0</v>
      </c>
      <c r="BU55" s="3" t="e">
        <f>INDEX(Sheet1!$BS$2:$BS$1000,MATCH($A55,Sheet1!$A$2:$A$1000,0))</f>
        <v>#N/A</v>
      </c>
      <c r="BV55" s="3" t="e">
        <f>INDEX(Sheet1!$BT$2:$BT$1000,MATCH($A55,Sheet1!$A$2:$A$1000,0))</f>
        <v>#N/A</v>
      </c>
    </row>
    <row r="56" spans="1:74" x14ac:dyDescent="0.2">
      <c r="A56" s="11" t="s">
        <v>615</v>
      </c>
      <c r="B56" s="3">
        <f>MATCH($A56,Sheet1!ACCOUNTNO,0)</f>
        <v>44</v>
      </c>
      <c r="C56" s="3">
        <f t="shared" si="14"/>
        <v>44</v>
      </c>
      <c r="D56" s="3" t="str">
        <f>IF(D$3=0,0,INDEX(Sheet1!RawDataCols,$C56,D$5))</f>
        <v>61220A04</v>
      </c>
      <c r="E56" s="3" t="str">
        <f>IF(E$3=0,0,INDEX(Sheet1!RawDataCols,$C56,E$5))</f>
        <v xml:space="preserve">61220          </v>
      </c>
      <c r="F56" s="3" t="str">
        <f>IF(F$3=0,0,INDEX(Sheet1!RawDataCols,$C56,F$5))</f>
        <v xml:space="preserve">A04            </v>
      </c>
      <c r="G56" s="3" t="str">
        <f>IF(G$3=0,0,INDEX(Sheet1!RawDataCols,$C56,G$5))</f>
        <v xml:space="preserve">               </v>
      </c>
      <c r="H56" s="3" t="str">
        <f>IF(H$3=0,0,INDEX(Sheet1!RawDataCols,$C56,H$5))</f>
        <v xml:space="preserve">               </v>
      </c>
      <c r="I56" s="3" t="str">
        <f>IF(I$3=0,0,INDEX(Sheet1!RawDataCols,$C56,I$5))</f>
        <v xml:space="preserve">               </v>
      </c>
      <c r="J56" s="3" t="str">
        <f>IF(J$3=0,0,INDEX(Sheet1!RawDataCols,$C56,J$5))</f>
        <v xml:space="preserve">               </v>
      </c>
      <c r="K56" s="3" t="str">
        <f>IF(K$3=0,0,INDEX(Sheet1!RawDataCols,$C56,K$5))</f>
        <v xml:space="preserve">               </v>
      </c>
      <c r="L56" s="3" t="str">
        <f>IF(L$3=0,0,INDEX(Sheet1!RawDataCols,$C56,L$5))</f>
        <v xml:space="preserve">               </v>
      </c>
      <c r="M56" s="3" t="str">
        <f>IF(M$3=0,0,INDEX(Sheet1!RawDataCols,$C56,M$5))</f>
        <v xml:space="preserve">F006  </v>
      </c>
      <c r="N56" s="3" t="str">
        <f>IF(N$3=0,0,INDEX(Sheet1!RawDataCols,$C56,N$5))</f>
        <v>Furniture &amp; Fittings-174 Fullarton Rd</v>
      </c>
      <c r="O56" s="3">
        <f>INDEX(Sheet1!RawDataCols,$C56,O$5)</f>
        <v>24</v>
      </c>
      <c r="P56" s="3" t="str">
        <f>INDEX(Sheet1!RawDataCols,$C56,P$5)</f>
        <v>Fixed Assets</v>
      </c>
      <c r="Q56" s="3" t="str">
        <f>IF(Q$3=0,0,INDEX(Sheet1!RawDataCols,$C56,Q$5))</f>
        <v>B</v>
      </c>
      <c r="R56" s="3">
        <f t="shared" si="24"/>
        <v>1</v>
      </c>
      <c r="S56" s="3">
        <f t="shared" si="25"/>
        <v>-1</v>
      </c>
      <c r="T56" s="3">
        <f>IF(T$3=0,0,INDEX(Sheet1!RawDataCols,$C56,T$5)*$R56)</f>
        <v>16000</v>
      </c>
      <c r="U56" s="3">
        <f>IF(U$3=0,0,INDEX(Sheet1!RawDataCols,$C56,U$5)*$R56)</f>
        <v>0</v>
      </c>
      <c r="V56" s="3">
        <f>IF(V$3=0,0,INDEX(Sheet1!RawDataCols,$C56,V$5)*$R56)</f>
        <v>0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0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0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0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0</v>
      </c>
      <c r="AI56" s="3">
        <f>IF(AI$3=0,0,INDEX(Sheet1!RawDataCols,$C56,AI$5)*$R56)</f>
        <v>0</v>
      </c>
      <c r="AJ56" s="3">
        <f>IF(AJ$3=0,0,INDEX(Sheet1!RawDataCols,$C56,AJ$5)*$R56)</f>
        <v>0</v>
      </c>
      <c r="AK56" s="3">
        <f>IF(AK$3=0,0,INDEX(Sheet1!RawDataCols,$C56,AK$5)*$R56)</f>
        <v>0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0</v>
      </c>
      <c r="AP56" s="3">
        <f>IF(AP$3=0,0,INDEX(Sheet1!RawDataCols,$C56,AP$5)*$R56)</f>
        <v>0</v>
      </c>
      <c r="AQ56" s="3">
        <f>IF(AQ$3=0,0,INDEX(Sheet1!RawDataCols,$C56,AQ$5)*$R56)</f>
        <v>0</v>
      </c>
      <c r="AR56" s="3">
        <f>IF(AR$3=0,0,INDEX(Sheet1!RawDataCols,$C56,AR$5)*$R56)</f>
        <v>0</v>
      </c>
      <c r="AS56" s="3">
        <f>IF(AS$3=0,0,INDEX(Sheet1!RawDataCols,$C56,AS$5)*$R56)</f>
        <v>0</v>
      </c>
      <c r="AT56" s="3">
        <f>IF(AT$3=0,0,INDEX(Sheet1!RawDataCols,$C56,AT$5)*$R56)</f>
        <v>0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0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0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0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0</v>
      </c>
      <c r="BG56" s="179">
        <f>IF(BG$3=0,0,INDEX(Sheet1!RawDataCols,$C56,BG$5)*$R56)</f>
        <v>0</v>
      </c>
      <c r="BH56" s="33">
        <f t="shared" si="17"/>
        <v>16000</v>
      </c>
      <c r="BI56" s="33">
        <f t="shared" si="18"/>
        <v>0</v>
      </c>
      <c r="BJ56" s="33">
        <f t="shared" si="19"/>
        <v>16000</v>
      </c>
      <c r="BK56" s="3">
        <f>IF(BK$3=0,0,INDEX(Sheet1!RawDataCols,$C56,BK$5)*$R56)</f>
        <v>0</v>
      </c>
      <c r="BL56" s="3">
        <f>IF(BL$3=0,0,INDEX(Sheet1!RawDataCols,$C56,BL$5)*$R56)</f>
        <v>2000</v>
      </c>
      <c r="BM56" s="3">
        <f>IF(BM$3=0,0,INDEX(Sheet1!RawDataCols,$C56,BM$5)*$R56)</f>
        <v>2000</v>
      </c>
      <c r="BN56" s="3">
        <f>IF(BN$3=0,0,INDEX(Sheet1!RawDataCols,$C56,BN$5)*$R56)</f>
        <v>2000</v>
      </c>
      <c r="BO56" s="3">
        <f>IF(BO$3=0,0,INDEX(Sheet1!RawDataCols,$C56,BO$5)*$R56)</f>
        <v>2000</v>
      </c>
      <c r="BP56" s="3">
        <f>IF(BP$3=0,0,INDEX(Sheet1!RawDataCols,$C56,BP$5)*$R56)</f>
        <v>16000</v>
      </c>
      <c r="BQ56" s="3">
        <f t="shared" si="20"/>
        <v>16000</v>
      </c>
      <c r="BR56" s="3">
        <f t="shared" si="21"/>
        <v>16000</v>
      </c>
      <c r="BS56" s="3">
        <f t="shared" si="22"/>
        <v>16000</v>
      </c>
      <c r="BT56" s="3">
        <f t="shared" si="23"/>
        <v>16000</v>
      </c>
      <c r="BU56" s="3" t="str">
        <f>INDEX(Sheet1!$BS$2:$BS$1000,MATCH($A56,Sheet1!$A$2:$A$1000,0))</f>
        <v>23</v>
      </c>
      <c r="BV56" s="3">
        <f>INDEX(Sheet1!$BT$2:$BT$1000,MATCH($A56,Sheet1!$A$2:$A$1000,0))</f>
        <v>16000</v>
      </c>
    </row>
    <row r="57" spans="1:74" x14ac:dyDescent="0.2">
      <c r="A57" s="11" t="s">
        <v>616</v>
      </c>
      <c r="B57" s="3">
        <f>MATCH($A57,Sheet1!ACCOUNTNO,0)</f>
        <v>45</v>
      </c>
      <c r="C57" s="3">
        <f t="shared" si="14"/>
        <v>45</v>
      </c>
      <c r="D57" s="3" t="str">
        <f>IF(D$3=0,0,INDEX(Sheet1!RawDataCols,$C57,D$5))</f>
        <v>61220A11</v>
      </c>
      <c r="E57" s="3" t="str">
        <f>IF(E$3=0,0,INDEX(Sheet1!RawDataCols,$C57,E$5))</f>
        <v xml:space="preserve">61220          </v>
      </c>
      <c r="F57" s="3" t="str">
        <f>IF(F$3=0,0,INDEX(Sheet1!RawDataCols,$C57,F$5))</f>
        <v xml:space="preserve">A11            </v>
      </c>
      <c r="G57" s="3" t="str">
        <f>IF(G$3=0,0,INDEX(Sheet1!RawDataCols,$C57,G$5))</f>
        <v xml:space="preserve">               </v>
      </c>
      <c r="H57" s="3" t="str">
        <f>IF(H$3=0,0,INDEX(Sheet1!RawDataCols,$C57,H$5))</f>
        <v xml:space="preserve">               </v>
      </c>
      <c r="I57" s="3" t="str">
        <f>IF(I$3=0,0,INDEX(Sheet1!RawDataCols,$C57,I$5))</f>
        <v xml:space="preserve">               </v>
      </c>
      <c r="J57" s="3" t="str">
        <f>IF(J$3=0,0,INDEX(Sheet1!RawDataCols,$C57,J$5))</f>
        <v xml:space="preserve">               </v>
      </c>
      <c r="K57" s="3" t="str">
        <f>IF(K$3=0,0,INDEX(Sheet1!RawDataCols,$C57,K$5))</f>
        <v xml:space="preserve">               </v>
      </c>
      <c r="L57" s="3" t="str">
        <f>IF(L$3=0,0,INDEX(Sheet1!RawDataCols,$C57,L$5))</f>
        <v xml:space="preserve">               </v>
      </c>
      <c r="M57" s="3" t="str">
        <f>IF(M$3=0,0,INDEX(Sheet1!RawDataCols,$C57,M$5))</f>
        <v xml:space="preserve">F006  </v>
      </c>
      <c r="N57" s="3" t="str">
        <f>IF(N$3=0,0,INDEX(Sheet1!RawDataCols,$C57,N$5))</f>
        <v>Furniture &amp; Fittings-25 Hutt St</v>
      </c>
      <c r="O57" s="3">
        <f>INDEX(Sheet1!RawDataCols,$C57,O$5)</f>
        <v>24</v>
      </c>
      <c r="P57" s="3" t="str">
        <f>INDEX(Sheet1!RawDataCols,$C57,P$5)</f>
        <v>Fixed Assets</v>
      </c>
      <c r="Q57" s="3" t="str">
        <f>IF(Q$3=0,0,INDEX(Sheet1!RawDataCols,$C57,Q$5))</f>
        <v>B</v>
      </c>
      <c r="R57" s="3">
        <f t="shared" si="24"/>
        <v>1</v>
      </c>
      <c r="S57" s="3">
        <f t="shared" si="25"/>
        <v>-1</v>
      </c>
      <c r="T57" s="3">
        <f>IF(T$3=0,0,INDEX(Sheet1!RawDataCols,$C57,T$5)*$R57)</f>
        <v>23534.82</v>
      </c>
      <c r="U57" s="3">
        <f>IF(U$3=0,0,INDEX(Sheet1!RawDataCols,$C57,U$5)*$R57)</f>
        <v>0</v>
      </c>
      <c r="V57" s="3">
        <f>IF(V$3=0,0,INDEX(Sheet1!RawDataCols,$C57,V$5)*$R57)</f>
        <v>0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0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0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0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0</v>
      </c>
      <c r="AI57" s="3">
        <f>IF(AI$3=0,0,INDEX(Sheet1!RawDataCols,$C57,AI$5)*$R57)</f>
        <v>10137.6</v>
      </c>
      <c r="AJ57" s="3">
        <f>IF(AJ$3=0,0,INDEX(Sheet1!RawDataCols,$C57,AJ$5)*$R57)</f>
        <v>0</v>
      </c>
      <c r="AK57" s="3">
        <f>IF(AK$3=0,0,INDEX(Sheet1!RawDataCols,$C57,AK$5)*$R57)</f>
        <v>0</v>
      </c>
      <c r="AL57" s="3">
        <f>IF(AL$3=0,0,INDEX(Sheet1!RawDataCols,$C57,AL$5)*$R57)</f>
        <v>0</v>
      </c>
      <c r="AM57" s="3">
        <f>IF(AM$3=0,0,INDEX(Sheet1!RawDataCols,$C57,AM$5)*$R57)</f>
        <v>0</v>
      </c>
      <c r="AN57" s="3">
        <f>IF(AN$3=0,0,INDEX(Sheet1!RawDataCols,$C57,AN$5)*$R57)</f>
        <v>0</v>
      </c>
      <c r="AO57" s="3">
        <f>IF(AO$3=0,0,INDEX(Sheet1!RawDataCols,$C57,AO$5)*$R57)</f>
        <v>0</v>
      </c>
      <c r="AP57" s="3">
        <f>IF(AP$3=0,0,INDEX(Sheet1!RawDataCols,$C57,AP$5)*$R57)</f>
        <v>0</v>
      </c>
      <c r="AQ57" s="3">
        <f>IF(AQ$3=0,0,INDEX(Sheet1!RawDataCols,$C57,AQ$5)*$R57)</f>
        <v>0</v>
      </c>
      <c r="AR57" s="3">
        <f>IF(AR$3=0,0,INDEX(Sheet1!RawDataCols,$C57,AR$5)*$R57)</f>
        <v>0</v>
      </c>
      <c r="AS57" s="3">
        <f>IF(AS$3=0,0,INDEX(Sheet1!RawDataCols,$C57,AS$5)*$R57)</f>
        <v>0</v>
      </c>
      <c r="AT57" s="3">
        <f>IF(AT$3=0,0,INDEX(Sheet1!RawDataCols,$C57,AT$5)*$R57)</f>
        <v>0</v>
      </c>
      <c r="AU57" s="3">
        <f>IF(AU$3=0,0,INDEX(Sheet1!RawDataCols,$C57,AU$5)*$R57)</f>
        <v>0</v>
      </c>
      <c r="AV57" s="3">
        <f>IF(AV$3=0,0,INDEX(Sheet1!RawDataCols,$C57,AV$5)*$R57)</f>
        <v>0</v>
      </c>
      <c r="AW57" s="3">
        <f>IF(AW$3=0,0,INDEX(Sheet1!RawDataCols,$C57,AW$5)*$R57)</f>
        <v>0</v>
      </c>
      <c r="AX57" s="3">
        <f>IF(AX$3=0,0,INDEX(Sheet1!RawDataCols,$C57,AX$5)*$R57)</f>
        <v>0</v>
      </c>
      <c r="AY57" s="3">
        <f>IF(AY$3=0,0,INDEX(Sheet1!RawDataCols,$C57,AY$5)*$R57)</f>
        <v>0</v>
      </c>
      <c r="AZ57" s="3">
        <f>IF(AZ$3=0,0,INDEX(Sheet1!RawDataCols,$C57,AZ$5)*$R57)</f>
        <v>0</v>
      </c>
      <c r="BA57" s="3">
        <f>IF(BA$3=0,0,INDEX(Sheet1!RawDataCols,$C57,BA$5)*$R57)</f>
        <v>0</v>
      </c>
      <c r="BB57" s="3">
        <f>IF(BB$3=0,0,INDEX(Sheet1!RawDataCols,$C57,BB$5)*$R57)</f>
        <v>0</v>
      </c>
      <c r="BC57" s="3">
        <f>IF(BC$3=0,0,INDEX(Sheet1!RawDataCols,$C57,BC$5)*$R57)</f>
        <v>0</v>
      </c>
      <c r="BD57" s="3">
        <f>IF(BD$3=0,0,INDEX(Sheet1!RawDataCols,$C57,BD$5)*$R57)</f>
        <v>254.54</v>
      </c>
      <c r="BE57" s="3">
        <f>IF(BE$3=0,0,INDEX(Sheet1!RawDataCols,$C57,BE$5)*$R57)</f>
        <v>0</v>
      </c>
      <c r="BF57" s="3">
        <f>IF(BF$3=0,0,INDEX(Sheet1!RawDataCols,$C57,BF$5)*$R57)</f>
        <v>0</v>
      </c>
      <c r="BG57" s="179">
        <f>IF(BG$3=0,0,INDEX(Sheet1!RawDataCols,$C57,BG$5)*$R57)</f>
        <v>254.54</v>
      </c>
      <c r="BH57" s="33">
        <f t="shared" si="17"/>
        <v>23534.82</v>
      </c>
      <c r="BI57" s="33">
        <f t="shared" si="18"/>
        <v>0</v>
      </c>
      <c r="BJ57" s="33">
        <f t="shared" si="19"/>
        <v>23534.82</v>
      </c>
      <c r="BK57" s="3">
        <f>IF(BK$3=0,0,INDEX(Sheet1!RawDataCols,$C57,BK$5)*$R57)</f>
        <v>0</v>
      </c>
      <c r="BL57" s="3">
        <f>IF(BL$3=0,0,INDEX(Sheet1!RawDataCols,$C57,BL$5)*$R57)</f>
        <v>2910.0349999999999</v>
      </c>
      <c r="BM57" s="3">
        <f>IF(BM$3=0,0,INDEX(Sheet1!RawDataCols,$C57,BM$5)*$R57)</f>
        <v>1642.835</v>
      </c>
      <c r="BN57" s="3">
        <f>IF(BN$3=0,0,INDEX(Sheet1!RawDataCols,$C57,BN$5)*$R57)</f>
        <v>425.22750000000002</v>
      </c>
      <c r="BO57" s="3">
        <f>IF(BO$3=0,0,INDEX(Sheet1!RawDataCols,$C57,BO$5)*$R57)</f>
        <v>425.22750000000002</v>
      </c>
      <c r="BP57" s="3">
        <f>IF(BP$3=0,0,INDEX(Sheet1!RawDataCols,$C57,BP$5)*$R57)</f>
        <v>13142.68</v>
      </c>
      <c r="BQ57" s="3">
        <f t="shared" si="20"/>
        <v>23534.82</v>
      </c>
      <c r="BR57" s="3">
        <f t="shared" si="21"/>
        <v>23534.82</v>
      </c>
      <c r="BS57" s="3">
        <f t="shared" si="22"/>
        <v>23534.82</v>
      </c>
      <c r="BT57" s="3">
        <f t="shared" si="23"/>
        <v>23534.82</v>
      </c>
      <c r="BU57" s="3" t="str">
        <f>INDEX(Sheet1!$BS$2:$BS$1000,MATCH($A57,Sheet1!$A$2:$A$1000,0))</f>
        <v>23</v>
      </c>
      <c r="BV57" s="3">
        <f>INDEX(Sheet1!$BT$2:$BT$1000,MATCH($A57,Sheet1!$A$2:$A$1000,0))</f>
        <v>23534.82</v>
      </c>
    </row>
    <row r="58" spans="1:74" x14ac:dyDescent="0.2">
      <c r="A58" s="11" t="s">
        <v>617</v>
      </c>
      <c r="B58" s="3">
        <f>MATCH($A58,Sheet1!ACCOUNTNO,0)</f>
        <v>49</v>
      </c>
      <c r="C58" s="3">
        <f t="shared" si="14"/>
        <v>49</v>
      </c>
      <c r="D58" s="3" t="str">
        <f>IF(D$3=0,0,INDEX(Sheet1!RawDataCols,$C58,D$5))</f>
        <v>61280A03</v>
      </c>
      <c r="E58" s="3" t="str">
        <f>IF(E$3=0,0,INDEX(Sheet1!RawDataCols,$C58,E$5))</f>
        <v xml:space="preserve">61280          </v>
      </c>
      <c r="F58" s="3" t="str">
        <f>IF(F$3=0,0,INDEX(Sheet1!RawDataCols,$C58,F$5))</f>
        <v xml:space="preserve">A03            </v>
      </c>
      <c r="G58" s="3" t="str">
        <f>IF(G$3=0,0,INDEX(Sheet1!RawDataCols,$C58,G$5))</f>
        <v xml:space="preserve">               </v>
      </c>
      <c r="H58" s="3" t="str">
        <f>IF(H$3=0,0,INDEX(Sheet1!RawDataCols,$C58,H$5))</f>
        <v xml:space="preserve">               </v>
      </c>
      <c r="I58" s="3" t="str">
        <f>IF(I$3=0,0,INDEX(Sheet1!RawDataCols,$C58,I$5))</f>
        <v xml:space="preserve">               </v>
      </c>
      <c r="J58" s="3" t="str">
        <f>IF(J$3=0,0,INDEX(Sheet1!RawDataCols,$C58,J$5))</f>
        <v xml:space="preserve">               </v>
      </c>
      <c r="K58" s="3" t="str">
        <f>IF(K$3=0,0,INDEX(Sheet1!RawDataCols,$C58,K$5))</f>
        <v xml:space="preserve">               </v>
      </c>
      <c r="L58" s="3" t="str">
        <f>IF(L$3=0,0,INDEX(Sheet1!RawDataCols,$C58,L$5))</f>
        <v xml:space="preserve">               </v>
      </c>
      <c r="M58" s="3" t="str">
        <f>IF(M$3=0,0,INDEX(Sheet1!RawDataCols,$C58,M$5))</f>
        <v xml:space="preserve">F006  </v>
      </c>
      <c r="N58" s="3" t="str">
        <f>IF(N$3=0,0,INDEX(Sheet1!RawDataCols,$C58,N$5))</f>
        <v>Plant &amp; Equipment-33 Franklin St</v>
      </c>
      <c r="O58" s="3">
        <f>INDEX(Sheet1!RawDataCols,$C58,O$5)</f>
        <v>24</v>
      </c>
      <c r="P58" s="3" t="str">
        <f>INDEX(Sheet1!RawDataCols,$C58,P$5)</f>
        <v>Fixed Assets</v>
      </c>
      <c r="Q58" s="3" t="str">
        <f>IF(Q$3=0,0,INDEX(Sheet1!RawDataCols,$C58,Q$5))</f>
        <v>B</v>
      </c>
      <c r="R58" s="3">
        <f t="shared" si="24"/>
        <v>1</v>
      </c>
      <c r="S58" s="3">
        <f t="shared" si="25"/>
        <v>-1</v>
      </c>
      <c r="T58" s="3">
        <f>IF(T$3=0,0,INDEX(Sheet1!RawDataCols,$C58,T$5)*$R58)</f>
        <v>19331</v>
      </c>
      <c r="U58" s="3">
        <f>IF(U$3=0,0,INDEX(Sheet1!RawDataCols,$C58,U$5)*$R58)</f>
        <v>0</v>
      </c>
      <c r="V58" s="3">
        <f>IF(V$3=0,0,INDEX(Sheet1!RawDataCols,$C58,V$5)*$R58)</f>
        <v>0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0</v>
      </c>
      <c r="Z58" s="3">
        <f>IF(Z$3=0,0,INDEX(Sheet1!RawDataCols,$C58,Z$5)*$R58)</f>
        <v>0</v>
      </c>
      <c r="AA58" s="3">
        <f>IF(AA$3=0,0,INDEX(Sheet1!RawDataCols,$C58,AA$5)*$R58)</f>
        <v>0</v>
      </c>
      <c r="AB58" s="3">
        <f>IF(AB$3=0,0,INDEX(Sheet1!RawDataCols,$C58,AB$5)*$R58)</f>
        <v>0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0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0</v>
      </c>
      <c r="AI58" s="3">
        <f>IF(AI$3=0,0,INDEX(Sheet1!RawDataCols,$C58,AI$5)*$R58)</f>
        <v>0</v>
      </c>
      <c r="AJ58" s="3">
        <f>IF(AJ$3=0,0,INDEX(Sheet1!RawDataCols,$C58,AJ$5)*$R58)</f>
        <v>0</v>
      </c>
      <c r="AK58" s="3">
        <f>IF(AK$3=0,0,INDEX(Sheet1!RawDataCols,$C58,AK$5)*$R58)</f>
        <v>0</v>
      </c>
      <c r="AL58" s="3">
        <f>IF(AL$3=0,0,INDEX(Sheet1!RawDataCols,$C58,AL$5)*$R58)</f>
        <v>0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0</v>
      </c>
      <c r="AP58" s="3">
        <f>IF(AP$3=0,0,INDEX(Sheet1!RawDataCols,$C58,AP$5)*$R58)</f>
        <v>0</v>
      </c>
      <c r="AQ58" s="3">
        <f>IF(AQ$3=0,0,INDEX(Sheet1!RawDataCols,$C58,AQ$5)*$R58)</f>
        <v>0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0</v>
      </c>
      <c r="AU58" s="3">
        <f>IF(AU$3=0,0,INDEX(Sheet1!RawDataCols,$C58,AU$5)*$R58)</f>
        <v>0</v>
      </c>
      <c r="AV58" s="3">
        <f>IF(AV$3=0,0,INDEX(Sheet1!RawDataCols,$C58,AV$5)*$R58)</f>
        <v>0</v>
      </c>
      <c r="AW58" s="3">
        <f>IF(AW$3=0,0,INDEX(Sheet1!RawDataCols,$C58,AW$5)*$R58)</f>
        <v>0</v>
      </c>
      <c r="AX58" s="3">
        <f>IF(AX$3=0,0,INDEX(Sheet1!RawDataCols,$C58,AX$5)*$R58)</f>
        <v>0</v>
      </c>
      <c r="AY58" s="3">
        <f>IF(AY$3=0,0,INDEX(Sheet1!RawDataCols,$C58,AY$5)*$R58)</f>
        <v>0</v>
      </c>
      <c r="AZ58" s="3">
        <f>IF(AZ$3=0,0,INDEX(Sheet1!RawDataCols,$C58,AZ$5)*$R58)</f>
        <v>0</v>
      </c>
      <c r="BA58" s="3">
        <f>IF(BA$3=0,0,INDEX(Sheet1!RawDataCols,$C58,BA$5)*$R58)</f>
        <v>0</v>
      </c>
      <c r="BB58" s="3">
        <f>IF(BB$3=0,0,INDEX(Sheet1!RawDataCols,$C58,BB$5)*$R58)</f>
        <v>0</v>
      </c>
      <c r="BC58" s="3">
        <f>IF(BC$3=0,0,INDEX(Sheet1!RawDataCols,$C58,BC$5)*$R58)</f>
        <v>0</v>
      </c>
      <c r="BD58" s="3">
        <f>IF(BD$3=0,0,INDEX(Sheet1!RawDataCols,$C58,BD$5)*$R58)</f>
        <v>0</v>
      </c>
      <c r="BE58" s="3">
        <f>IF(BE$3=0,0,INDEX(Sheet1!RawDataCols,$C58,BE$5)*$R58)</f>
        <v>0</v>
      </c>
      <c r="BF58" s="3">
        <f>IF(BF$3=0,0,INDEX(Sheet1!RawDataCols,$C58,BF$5)*$R58)</f>
        <v>0</v>
      </c>
      <c r="BG58" s="179">
        <f>IF(BG$3=0,0,INDEX(Sheet1!RawDataCols,$C58,BG$5)*$R58)</f>
        <v>0</v>
      </c>
      <c r="BH58" s="33">
        <f t="shared" si="17"/>
        <v>19331</v>
      </c>
      <c r="BI58" s="33">
        <f t="shared" si="18"/>
        <v>0</v>
      </c>
      <c r="BJ58" s="33">
        <f t="shared" si="19"/>
        <v>19331</v>
      </c>
      <c r="BK58" s="3">
        <f>IF(BK$3=0,0,INDEX(Sheet1!RawDataCols,$C58,BK$5)*$R58)</f>
        <v>0</v>
      </c>
      <c r="BL58" s="3">
        <f>IF(BL$3=0,0,INDEX(Sheet1!RawDataCols,$C58,BL$5)*$R58)</f>
        <v>2416.375</v>
      </c>
      <c r="BM58" s="3">
        <f>IF(BM$3=0,0,INDEX(Sheet1!RawDataCols,$C58,BM$5)*$R58)</f>
        <v>2416.375</v>
      </c>
      <c r="BN58" s="3">
        <f>IF(BN$3=0,0,INDEX(Sheet1!RawDataCols,$C58,BN$5)*$R58)</f>
        <v>2416.375</v>
      </c>
      <c r="BO58" s="3">
        <f>IF(BO$3=0,0,INDEX(Sheet1!RawDataCols,$C58,BO$5)*$R58)</f>
        <v>2416.375</v>
      </c>
      <c r="BP58" s="3">
        <f>IF(BP$3=0,0,INDEX(Sheet1!RawDataCols,$C58,BP$5)*$R58)</f>
        <v>19331</v>
      </c>
      <c r="BQ58" s="3">
        <f t="shared" si="20"/>
        <v>19331</v>
      </c>
      <c r="BR58" s="3">
        <f t="shared" si="21"/>
        <v>19331</v>
      </c>
      <c r="BS58" s="3">
        <f t="shared" si="22"/>
        <v>19331</v>
      </c>
      <c r="BT58" s="3">
        <f t="shared" si="23"/>
        <v>19331</v>
      </c>
      <c r="BU58" s="3" t="str">
        <f>INDEX(Sheet1!$BS$2:$BS$1000,MATCH($A58,Sheet1!$A$2:$A$1000,0))</f>
        <v>23</v>
      </c>
      <c r="BV58" s="3">
        <f>INDEX(Sheet1!$BT$2:$BT$1000,MATCH($A58,Sheet1!$A$2:$A$1000,0))</f>
        <v>19331</v>
      </c>
    </row>
    <row r="59" spans="1:74" x14ac:dyDescent="0.2">
      <c r="A59" s="11" t="s">
        <v>618</v>
      </c>
      <c r="B59" s="3">
        <f>MATCH($A59,Sheet1!ACCOUNTNO,0)</f>
        <v>50</v>
      </c>
      <c r="C59" s="3">
        <f t="shared" si="14"/>
        <v>50</v>
      </c>
      <c r="D59" s="3" t="str">
        <f>IF(D$3=0,0,INDEX(Sheet1!RawDataCols,$C59,D$5))</f>
        <v>61280A04</v>
      </c>
      <c r="E59" s="3" t="str">
        <f>IF(E$3=0,0,INDEX(Sheet1!RawDataCols,$C59,E$5))</f>
        <v xml:space="preserve">61280          </v>
      </c>
      <c r="F59" s="3" t="str">
        <f>IF(F$3=0,0,INDEX(Sheet1!RawDataCols,$C59,F$5))</f>
        <v xml:space="preserve">A04            </v>
      </c>
      <c r="G59" s="3" t="str">
        <f>IF(G$3=0,0,INDEX(Sheet1!RawDataCols,$C59,G$5))</f>
        <v xml:space="preserve">               </v>
      </c>
      <c r="H59" s="3" t="str">
        <f>IF(H$3=0,0,INDEX(Sheet1!RawDataCols,$C59,H$5))</f>
        <v xml:space="preserve">               </v>
      </c>
      <c r="I59" s="3" t="str">
        <f>IF(I$3=0,0,INDEX(Sheet1!RawDataCols,$C59,I$5))</f>
        <v xml:space="preserve">               </v>
      </c>
      <c r="J59" s="3" t="str">
        <f>IF(J$3=0,0,INDEX(Sheet1!RawDataCols,$C59,J$5))</f>
        <v xml:space="preserve">               </v>
      </c>
      <c r="K59" s="3" t="str">
        <f>IF(K$3=0,0,INDEX(Sheet1!RawDataCols,$C59,K$5))</f>
        <v xml:space="preserve">               </v>
      </c>
      <c r="L59" s="3" t="str">
        <f>IF(L$3=0,0,INDEX(Sheet1!RawDataCols,$C59,L$5))</f>
        <v xml:space="preserve">               </v>
      </c>
      <c r="M59" s="3" t="str">
        <f>IF(M$3=0,0,INDEX(Sheet1!RawDataCols,$C59,M$5))</f>
        <v xml:space="preserve">F006  </v>
      </c>
      <c r="N59" s="3" t="str">
        <f>IF(N$3=0,0,INDEX(Sheet1!RawDataCols,$C59,N$5))</f>
        <v>Plant &amp; Equipment-174 Fullarton Rd</v>
      </c>
      <c r="O59" s="3">
        <f>INDEX(Sheet1!RawDataCols,$C59,O$5)</f>
        <v>24</v>
      </c>
      <c r="P59" s="3" t="str">
        <f>INDEX(Sheet1!RawDataCols,$C59,P$5)</f>
        <v>Fixed Assets</v>
      </c>
      <c r="Q59" s="3" t="str">
        <f>IF(Q$3=0,0,INDEX(Sheet1!RawDataCols,$C59,Q$5))</f>
        <v>B</v>
      </c>
      <c r="R59" s="3">
        <f t="shared" si="24"/>
        <v>1</v>
      </c>
      <c r="S59" s="3">
        <f t="shared" si="25"/>
        <v>-1</v>
      </c>
      <c r="T59" s="3">
        <f>IF(T$3=0,0,INDEX(Sheet1!RawDataCols,$C59,T$5)*$R59)</f>
        <v>22897</v>
      </c>
      <c r="U59" s="3">
        <f>IF(U$3=0,0,INDEX(Sheet1!RawDataCols,$C59,U$5)*$R59)</f>
        <v>0</v>
      </c>
      <c r="V59" s="3">
        <f>IF(V$3=0,0,INDEX(Sheet1!RawDataCols,$C59,V$5)*$R59)</f>
        <v>0</v>
      </c>
      <c r="W59" s="3">
        <f>IF(W$3=0,0,INDEX(Sheet1!RawDataCols,$C59,W$5)*$R59)</f>
        <v>0</v>
      </c>
      <c r="X59" s="3">
        <f>IF(X$3=0,0,INDEX(Sheet1!RawDataCols,$C59,X$5)*$R59)</f>
        <v>0</v>
      </c>
      <c r="Y59" s="3">
        <f>IF(Y$3=0,0,INDEX(Sheet1!RawDataCols,$C59,Y$5)*$R59)</f>
        <v>0</v>
      </c>
      <c r="Z59" s="3">
        <f>IF(Z$3=0,0,INDEX(Sheet1!RawDataCols,$C59,Z$5)*$R59)</f>
        <v>0</v>
      </c>
      <c r="AA59" s="3">
        <f>IF(AA$3=0,0,INDEX(Sheet1!RawDataCols,$C59,AA$5)*$R59)</f>
        <v>0</v>
      </c>
      <c r="AB59" s="3">
        <f>IF(AB$3=0,0,INDEX(Sheet1!RawDataCols,$C59,AB$5)*$R59)</f>
        <v>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0</v>
      </c>
      <c r="AF59" s="3">
        <f>IF(AF$3=0,0,INDEX(Sheet1!RawDataCols,$C59,AF$5)*$R59)</f>
        <v>0</v>
      </c>
      <c r="AG59" s="3">
        <f>IF(AG$3=0,0,INDEX(Sheet1!RawDataCols,$C59,AG$5)*$R59)</f>
        <v>0</v>
      </c>
      <c r="AH59" s="3">
        <f>IF(AH$3=0,0,INDEX(Sheet1!RawDataCols,$C59,AH$5)*$R59)</f>
        <v>0</v>
      </c>
      <c r="AI59" s="3">
        <f>IF(AI$3=0,0,INDEX(Sheet1!RawDataCols,$C59,AI$5)*$R59)</f>
        <v>0</v>
      </c>
      <c r="AJ59" s="3">
        <f>IF(AJ$3=0,0,INDEX(Sheet1!RawDataCols,$C59,AJ$5)*$R59)</f>
        <v>0</v>
      </c>
      <c r="AK59" s="3">
        <f>IF(AK$3=0,0,INDEX(Sheet1!RawDataCols,$C59,AK$5)*$R59)</f>
        <v>0</v>
      </c>
      <c r="AL59" s="3">
        <f>IF(AL$3=0,0,INDEX(Sheet1!RawDataCols,$C59,AL$5)*$R59)</f>
        <v>-8202</v>
      </c>
      <c r="AM59" s="3">
        <f>IF(AM$3=0,0,INDEX(Sheet1!RawDataCols,$C59,AM$5)*$R59)</f>
        <v>0</v>
      </c>
      <c r="AN59" s="3">
        <f>IF(AN$3=0,0,INDEX(Sheet1!RawDataCols,$C59,AN$5)*$R59)</f>
        <v>0</v>
      </c>
      <c r="AO59" s="3">
        <f>IF(AO$3=0,0,INDEX(Sheet1!RawDataCols,$C59,AO$5)*$R59)</f>
        <v>0</v>
      </c>
      <c r="AP59" s="3">
        <f>IF(AP$3=0,0,INDEX(Sheet1!RawDataCols,$C59,AP$5)*$R59)</f>
        <v>0</v>
      </c>
      <c r="AQ59" s="3">
        <f>IF(AQ$3=0,0,INDEX(Sheet1!RawDataCols,$C59,AQ$5)*$R59)</f>
        <v>0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0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0</v>
      </c>
      <c r="AX59" s="3">
        <f>IF(AX$3=0,0,INDEX(Sheet1!RawDataCols,$C59,AX$5)*$R59)</f>
        <v>0</v>
      </c>
      <c r="AY59" s="3">
        <f>IF(AY$3=0,0,INDEX(Sheet1!RawDataCols,$C59,AY$5)*$R59)</f>
        <v>0</v>
      </c>
      <c r="AZ59" s="3">
        <f>IF(AZ$3=0,0,INDEX(Sheet1!RawDataCols,$C59,AZ$5)*$R59)</f>
        <v>0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0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0</v>
      </c>
      <c r="BG59" s="179">
        <f>IF(BG$3=0,0,INDEX(Sheet1!RawDataCols,$C59,BG$5)*$R59)</f>
        <v>0</v>
      </c>
      <c r="BH59" s="33">
        <f t="shared" si="17"/>
        <v>22897</v>
      </c>
      <c r="BI59" s="33">
        <f t="shared" si="18"/>
        <v>0</v>
      </c>
      <c r="BJ59" s="33">
        <f t="shared" si="19"/>
        <v>22897</v>
      </c>
      <c r="BK59" s="3">
        <f>IF(BK$3=0,0,INDEX(Sheet1!RawDataCols,$C59,BK$5)*$R59)</f>
        <v>0</v>
      </c>
      <c r="BL59" s="3">
        <f>IF(BL$3=0,0,INDEX(Sheet1!RawDataCols,$C59,BL$5)*$R59)</f>
        <v>2862.125</v>
      </c>
      <c r="BM59" s="3">
        <f>IF(BM$3=0,0,INDEX(Sheet1!RawDataCols,$C59,BM$5)*$R59)</f>
        <v>3887.375</v>
      </c>
      <c r="BN59" s="3">
        <f>IF(BN$3=0,0,INDEX(Sheet1!RawDataCols,$C59,BN$5)*$R59)</f>
        <v>3887.375</v>
      </c>
      <c r="BO59" s="3">
        <f>IF(BO$3=0,0,INDEX(Sheet1!RawDataCols,$C59,BO$5)*$R59)</f>
        <v>3887.375</v>
      </c>
      <c r="BP59" s="3">
        <f>IF(BP$3=0,0,INDEX(Sheet1!RawDataCols,$C59,BP$5)*$R59)</f>
        <v>31099</v>
      </c>
      <c r="BQ59" s="3">
        <f t="shared" si="20"/>
        <v>22897</v>
      </c>
      <c r="BR59" s="3">
        <f t="shared" si="21"/>
        <v>22897</v>
      </c>
      <c r="BS59" s="3">
        <f t="shared" si="22"/>
        <v>22897</v>
      </c>
      <c r="BT59" s="3">
        <f t="shared" si="23"/>
        <v>22897</v>
      </c>
      <c r="BU59" s="3" t="str">
        <f>INDEX(Sheet1!$BS$2:$BS$1000,MATCH($A59,Sheet1!$A$2:$A$1000,0))</f>
        <v>23</v>
      </c>
      <c r="BV59" s="3">
        <f>INDEX(Sheet1!$BT$2:$BT$1000,MATCH($A59,Sheet1!$A$2:$A$1000,0))</f>
        <v>22897</v>
      </c>
    </row>
    <row r="60" spans="1:74" x14ac:dyDescent="0.2">
      <c r="A60" s="11" t="s">
        <v>619</v>
      </c>
      <c r="B60" s="3">
        <f>MATCH($A60,Sheet1!ACCOUNTNO,0)</f>
        <v>51</v>
      </c>
      <c r="C60" s="3">
        <f t="shared" si="14"/>
        <v>51</v>
      </c>
      <c r="D60" s="3" t="str">
        <f>IF(D$3=0,0,INDEX(Sheet1!RawDataCols,$C60,D$5))</f>
        <v>61440A02</v>
      </c>
      <c r="E60" s="3" t="str">
        <f>IF(E$3=0,0,INDEX(Sheet1!RawDataCols,$C60,E$5))</f>
        <v xml:space="preserve">61440          </v>
      </c>
      <c r="F60" s="3" t="str">
        <f>IF(F$3=0,0,INDEX(Sheet1!RawDataCols,$C60,F$5))</f>
        <v xml:space="preserve">A02            </v>
      </c>
      <c r="G60" s="3" t="str">
        <f>IF(G$3=0,0,INDEX(Sheet1!RawDataCols,$C60,G$5))</f>
        <v xml:space="preserve">               </v>
      </c>
      <c r="H60" s="3" t="str">
        <f>IF(H$3=0,0,INDEX(Sheet1!RawDataCols,$C60,H$5))</f>
        <v xml:space="preserve">               </v>
      </c>
      <c r="I60" s="3" t="str">
        <f>IF(I$3=0,0,INDEX(Sheet1!RawDataCols,$C60,I$5))</f>
        <v xml:space="preserve">               </v>
      </c>
      <c r="J60" s="3" t="str">
        <f>IF(J$3=0,0,INDEX(Sheet1!RawDataCols,$C60,J$5))</f>
        <v xml:space="preserve">               </v>
      </c>
      <c r="K60" s="3" t="str">
        <f>IF(K$3=0,0,INDEX(Sheet1!RawDataCols,$C60,K$5))</f>
        <v xml:space="preserve">               </v>
      </c>
      <c r="L60" s="3" t="str">
        <f>IF(L$3=0,0,INDEX(Sheet1!RawDataCols,$C60,L$5))</f>
        <v xml:space="preserve">               </v>
      </c>
      <c r="M60" s="3" t="str">
        <f>IF(M$3=0,0,INDEX(Sheet1!RawDataCols,$C60,M$5))</f>
        <v xml:space="preserve">F006  </v>
      </c>
      <c r="N60" s="3" t="str">
        <f>IF(N$3=0,0,INDEX(Sheet1!RawDataCols,$C60,N$5))</f>
        <v>Less Accum Depn - Build Improvements-200 East Tce</v>
      </c>
      <c r="O60" s="3">
        <f>INDEX(Sheet1!RawDataCols,$C60,O$5)</f>
        <v>24</v>
      </c>
      <c r="P60" s="3" t="str">
        <f>INDEX(Sheet1!RawDataCols,$C60,P$5)</f>
        <v>Fixed Assets</v>
      </c>
      <c r="Q60" s="3" t="str">
        <f>IF(Q$3=0,0,INDEX(Sheet1!RawDataCols,$C60,Q$5))</f>
        <v>B</v>
      </c>
      <c r="R60" s="3">
        <f t="shared" si="24"/>
        <v>1</v>
      </c>
      <c r="S60" s="3">
        <f t="shared" si="25"/>
        <v>-1</v>
      </c>
      <c r="T60" s="3">
        <f>IF(T$3=0,0,INDEX(Sheet1!RawDataCols,$C60,T$5)*$R60)</f>
        <v>-151284.63</v>
      </c>
      <c r="U60" s="3">
        <f>IF(U$3=0,0,INDEX(Sheet1!RawDataCols,$C60,U$5)*$R60)</f>
        <v>-2778.17</v>
      </c>
      <c r="V60" s="3">
        <f>IF(V$3=0,0,INDEX(Sheet1!RawDataCols,$C60,V$5)*$R60)</f>
        <v>0</v>
      </c>
      <c r="W60" s="3">
        <f>IF(W$3=0,0,INDEX(Sheet1!RawDataCols,$C60,W$5)*$R60)</f>
        <v>-2778.17</v>
      </c>
      <c r="X60" s="3">
        <f>IF(X$3=0,0,INDEX(Sheet1!RawDataCols,$C60,X$5)*$R60)</f>
        <v>-2598.9299999999998</v>
      </c>
      <c r="Y60" s="3">
        <f>IF(Y$3=0,0,INDEX(Sheet1!RawDataCols,$C60,Y$5)*$R60)</f>
        <v>0</v>
      </c>
      <c r="Z60" s="3">
        <f>IF(Z$3=0,0,INDEX(Sheet1!RawDataCols,$C60,Z$5)*$R60)</f>
        <v>-2509.3200000000002</v>
      </c>
      <c r="AA60" s="3">
        <f>IF(AA$3=0,0,INDEX(Sheet1!RawDataCols,$C60,AA$5)*$R60)</f>
        <v>-2778.17</v>
      </c>
      <c r="AB60" s="3">
        <f>IF(AB$3=0,0,INDEX(Sheet1!RawDataCols,$C60,AB$5)*$R60)</f>
        <v>0</v>
      </c>
      <c r="AC60" s="3">
        <f>IF(AC$3=0,0,INDEX(Sheet1!RawDataCols,$C60,AC$5)*$R60)</f>
        <v>-2778.17</v>
      </c>
      <c r="AD60" s="3">
        <f>IF(AD$3=0,0,INDEX(Sheet1!RawDataCols,$C60,AD$5)*$R60)</f>
        <v>-2688.55</v>
      </c>
      <c r="AE60" s="3">
        <f>IF(AE$3=0,0,INDEX(Sheet1!RawDataCols,$C60,AE$5)*$R60)</f>
        <v>0</v>
      </c>
      <c r="AF60" s="3">
        <f>IF(AF$3=0,0,INDEX(Sheet1!RawDataCols,$C60,AF$5)*$R60)</f>
        <v>-2688.55</v>
      </c>
      <c r="AG60" s="3">
        <f>IF(AG$3=0,0,INDEX(Sheet1!RawDataCols,$C60,AG$5)*$R60)</f>
        <v>-2778.17</v>
      </c>
      <c r="AH60" s="3">
        <f>IF(AH$3=0,0,INDEX(Sheet1!RawDataCols,$C60,AH$5)*$R60)</f>
        <v>0</v>
      </c>
      <c r="AI60" s="3">
        <f>IF(AI$3=0,0,INDEX(Sheet1!RawDataCols,$C60,AI$5)*$R60)</f>
        <v>-2778.17</v>
      </c>
      <c r="AJ60" s="3">
        <f>IF(AJ$3=0,0,INDEX(Sheet1!RawDataCols,$C60,AJ$5)*$R60)</f>
        <v>-2688.55</v>
      </c>
      <c r="AK60" s="3">
        <f>IF(AK$3=0,0,INDEX(Sheet1!RawDataCols,$C60,AK$5)*$R60)</f>
        <v>0</v>
      </c>
      <c r="AL60" s="3">
        <f>IF(AL$3=0,0,INDEX(Sheet1!RawDataCols,$C60,AL$5)*$R60)</f>
        <v>-2688.55</v>
      </c>
      <c r="AM60" s="3">
        <f>IF(AM$3=0,0,INDEX(Sheet1!RawDataCols,$C60,AM$5)*$R60)</f>
        <v>-2864.54</v>
      </c>
      <c r="AN60" s="3">
        <f>IF(AN$3=0,0,INDEX(Sheet1!RawDataCols,$C60,AN$5)*$R60)</f>
        <v>0</v>
      </c>
      <c r="AO60" s="3">
        <f>IF(AO$3=0,0,INDEX(Sheet1!RawDataCols,$C60,AO$5)*$R60)</f>
        <v>-2811.95</v>
      </c>
      <c r="AP60" s="3">
        <f>IF(AP$3=0,0,INDEX(Sheet1!RawDataCols,$C60,AP$5)*$R60)</f>
        <v>-2862.76</v>
      </c>
      <c r="AQ60" s="3">
        <f>IF(AQ$3=0,0,INDEX(Sheet1!RawDataCols,$C60,AQ$5)*$R60)</f>
        <v>0</v>
      </c>
      <c r="AR60" s="3">
        <f>IF(AR$3=0,0,INDEX(Sheet1!RawDataCols,$C60,AR$5)*$R60)</f>
        <v>-2811.95</v>
      </c>
      <c r="AS60" s="3">
        <f>IF(AS$3=0,0,INDEX(Sheet1!RawDataCols,$C60,AS$5)*$R60)</f>
        <v>-2739.44</v>
      </c>
      <c r="AT60" s="3">
        <f>IF(AT$3=0,0,INDEX(Sheet1!RawDataCols,$C60,AT$5)*$R60)</f>
        <v>0</v>
      </c>
      <c r="AU60" s="3">
        <f>IF(AU$3=0,0,INDEX(Sheet1!RawDataCols,$C60,AU$5)*$R60)</f>
        <v>-2688.55</v>
      </c>
      <c r="AV60" s="3">
        <f>IF(AV$3=0,0,INDEX(Sheet1!RawDataCols,$C60,AV$5)*$R60)</f>
        <v>-2830.76</v>
      </c>
      <c r="AW60" s="3">
        <f>IF(AW$3=0,0,INDEX(Sheet1!RawDataCols,$C60,AW$5)*$R60)</f>
        <v>0</v>
      </c>
      <c r="AX60" s="3">
        <f>IF(AX$3=0,0,INDEX(Sheet1!RawDataCols,$C60,AX$5)*$R60)</f>
        <v>-2778.17</v>
      </c>
      <c r="AY60" s="3">
        <f>IF(AY$3=0,0,INDEX(Sheet1!RawDataCols,$C60,AY$5)*$R60)</f>
        <v>-2739.44</v>
      </c>
      <c r="AZ60" s="3">
        <f>IF(AZ$3=0,0,INDEX(Sheet1!RawDataCols,$C60,AZ$5)*$R60)</f>
        <v>0</v>
      </c>
      <c r="BA60" s="3">
        <f>IF(BA$3=0,0,INDEX(Sheet1!RawDataCols,$C60,BA$5)*$R60)</f>
        <v>-2688.55</v>
      </c>
      <c r="BB60" s="3">
        <f>IF(BB$3=0,0,INDEX(Sheet1!RawDataCols,$C60,BB$5)*$R60)</f>
        <v>-2830.76</v>
      </c>
      <c r="BC60" s="3">
        <f>IF(BC$3=0,0,INDEX(Sheet1!RawDataCols,$C60,BC$5)*$R60)</f>
        <v>0</v>
      </c>
      <c r="BD60" s="3">
        <f>IF(BD$3=0,0,INDEX(Sheet1!RawDataCols,$C60,BD$5)*$R60)</f>
        <v>-2778.17</v>
      </c>
      <c r="BE60" s="3">
        <f>IF(BE$3=0,0,INDEX(Sheet1!RawDataCols,$C60,BE$5)*$R60)</f>
        <v>-2830.76</v>
      </c>
      <c r="BF60" s="3">
        <f>IF(BF$3=0,0,INDEX(Sheet1!RawDataCols,$C60,BF$5)*$R60)</f>
        <v>0</v>
      </c>
      <c r="BG60" s="179">
        <f>IF(BG$3=0,0,INDEX(Sheet1!RawDataCols,$C60,BG$5)*$R60)</f>
        <v>-2778.17</v>
      </c>
      <c r="BH60" s="33">
        <f t="shared" si="17"/>
        <v>-184462.87000000005</v>
      </c>
      <c r="BI60" s="33">
        <f t="shared" si="18"/>
        <v>0</v>
      </c>
      <c r="BJ60" s="33">
        <f t="shared" si="19"/>
        <v>-151284.63</v>
      </c>
      <c r="BK60" s="3">
        <f>IF(BK$3=0,0,INDEX(Sheet1!RawDataCols,$C60,BK$5)*$R60)</f>
        <v>0</v>
      </c>
      <c r="BL60" s="3">
        <f>IF(BL$3=0,0,INDEX(Sheet1!RawDataCols,$C60,BL$5)*$R60)</f>
        <v>-16840.911250000001</v>
      </c>
      <c r="BM60" s="3">
        <f>IF(BM$3=0,0,INDEX(Sheet1!RawDataCols,$C60,BM$5)*$R60)</f>
        <v>-12743.85</v>
      </c>
      <c r="BN60" s="3">
        <f>IF(BN$3=0,0,INDEX(Sheet1!RawDataCols,$C60,BN$5)*$R60)</f>
        <v>-8711.6662500000002</v>
      </c>
      <c r="BO60" s="3">
        <f>IF(BO$3=0,0,INDEX(Sheet1!RawDataCols,$C60,BO$5)*$R60)</f>
        <v>-4637.9887500000004</v>
      </c>
      <c r="BP60" s="3">
        <f>IF(BP$3=0,0,INDEX(Sheet1!RawDataCols,$C60,BP$5)*$R60)</f>
        <v>-118506.36</v>
      </c>
      <c r="BQ60" s="3">
        <f t="shared" si="20"/>
        <v>-159439.90000000002</v>
      </c>
      <c r="BR60" s="3">
        <f t="shared" si="21"/>
        <v>-167595.17000000001</v>
      </c>
      <c r="BS60" s="3">
        <f t="shared" si="22"/>
        <v>-176061.91</v>
      </c>
      <c r="BT60" s="3">
        <f t="shared" si="23"/>
        <v>-184462.87</v>
      </c>
      <c r="BU60" s="3" t="str">
        <f>INDEX(Sheet1!$BS$2:$BS$1000,MATCH($A60,Sheet1!$A$2:$A$1000,0))</f>
        <v>23</v>
      </c>
      <c r="BV60" s="3">
        <f>INDEX(Sheet1!$BT$2:$BT$1000,MATCH($A60,Sheet1!$A$2:$A$1000,0))</f>
        <v>-184462.87</v>
      </c>
    </row>
    <row r="61" spans="1:74" x14ac:dyDescent="0.2">
      <c r="A61" s="11" t="s">
        <v>620</v>
      </c>
      <c r="B61" s="3">
        <f>MATCH($A61,Sheet1!ACCOUNTNO,0)</f>
        <v>52</v>
      </c>
      <c r="C61" s="3">
        <f t="shared" si="14"/>
        <v>52</v>
      </c>
      <c r="D61" s="3" t="str">
        <f>IF(D$3=0,0,INDEX(Sheet1!RawDataCols,$C61,D$5))</f>
        <v>61440A03</v>
      </c>
      <c r="E61" s="3" t="str">
        <f>IF(E$3=0,0,INDEX(Sheet1!RawDataCols,$C61,E$5))</f>
        <v xml:space="preserve">61440          </v>
      </c>
      <c r="F61" s="3" t="str">
        <f>IF(F$3=0,0,INDEX(Sheet1!RawDataCols,$C61,F$5))</f>
        <v xml:space="preserve">A03            </v>
      </c>
      <c r="G61" s="3" t="str">
        <f>IF(G$3=0,0,INDEX(Sheet1!RawDataCols,$C61,G$5))</f>
        <v xml:space="preserve">               </v>
      </c>
      <c r="H61" s="3" t="str">
        <f>IF(H$3=0,0,INDEX(Sheet1!RawDataCols,$C61,H$5))</f>
        <v xml:space="preserve">               </v>
      </c>
      <c r="I61" s="3" t="str">
        <f>IF(I$3=0,0,INDEX(Sheet1!RawDataCols,$C61,I$5))</f>
        <v xml:space="preserve">               </v>
      </c>
      <c r="J61" s="3" t="str">
        <f>IF(J$3=0,0,INDEX(Sheet1!RawDataCols,$C61,J$5))</f>
        <v xml:space="preserve">               </v>
      </c>
      <c r="K61" s="3" t="str">
        <f>IF(K$3=0,0,INDEX(Sheet1!RawDataCols,$C61,K$5))</f>
        <v xml:space="preserve">               </v>
      </c>
      <c r="L61" s="3" t="str">
        <f>IF(L$3=0,0,INDEX(Sheet1!RawDataCols,$C61,L$5))</f>
        <v xml:space="preserve">               </v>
      </c>
      <c r="M61" s="3" t="str">
        <f>IF(M$3=0,0,INDEX(Sheet1!RawDataCols,$C61,M$5))</f>
        <v xml:space="preserve">F006  </v>
      </c>
      <c r="N61" s="3" t="str">
        <f>IF(N$3=0,0,INDEX(Sheet1!RawDataCols,$C61,N$5))</f>
        <v>Less Accum Depn - Build Improvements-33 Franklin St</v>
      </c>
      <c r="O61" s="3">
        <f>INDEX(Sheet1!RawDataCols,$C61,O$5)</f>
        <v>24</v>
      </c>
      <c r="P61" s="3" t="str">
        <f>INDEX(Sheet1!RawDataCols,$C61,P$5)</f>
        <v>Fixed Assets</v>
      </c>
      <c r="Q61" s="3" t="str">
        <f>IF(Q$3=0,0,INDEX(Sheet1!RawDataCols,$C61,Q$5))</f>
        <v>B</v>
      </c>
      <c r="R61" s="3">
        <f t="shared" si="24"/>
        <v>1</v>
      </c>
      <c r="S61" s="3">
        <f t="shared" si="25"/>
        <v>-1</v>
      </c>
      <c r="T61" s="3">
        <f>IF(T$3=0,0,INDEX(Sheet1!RawDataCols,$C61,T$5)*$R61)</f>
        <v>-744015.17</v>
      </c>
      <c r="U61" s="3">
        <f>IF(U$3=0,0,INDEX(Sheet1!RawDataCols,$C61,U$5)*$R61)</f>
        <v>-14704.4</v>
      </c>
      <c r="V61" s="3">
        <f>IF(V$3=0,0,INDEX(Sheet1!RawDataCols,$C61,V$5)*$R61)</f>
        <v>0</v>
      </c>
      <c r="W61" s="3">
        <f>IF(W$3=0,0,INDEX(Sheet1!RawDataCols,$C61,W$5)*$R61)</f>
        <v>-13430.37</v>
      </c>
      <c r="X61" s="3">
        <f>IF(X$3=0,0,INDEX(Sheet1!RawDataCols,$C61,X$5)*$R61)</f>
        <v>-13281.39</v>
      </c>
      <c r="Y61" s="3">
        <f>IF(Y$3=0,0,INDEX(Sheet1!RawDataCols,$C61,Y$5)*$R61)</f>
        <v>0</v>
      </c>
      <c r="Z61" s="3">
        <f>IF(Z$3=0,0,INDEX(Sheet1!RawDataCols,$C61,Z$5)*$R61)</f>
        <v>-12130.65</v>
      </c>
      <c r="AA61" s="3">
        <f>IF(AA$3=0,0,INDEX(Sheet1!RawDataCols,$C61,AA$5)*$R61)</f>
        <v>-14704.4</v>
      </c>
      <c r="AB61" s="3">
        <f>IF(AB$3=0,0,INDEX(Sheet1!RawDataCols,$C61,AB$5)*$R61)</f>
        <v>0</v>
      </c>
      <c r="AC61" s="3">
        <f>IF(AC$3=0,0,INDEX(Sheet1!RawDataCols,$C61,AC$5)*$R61)</f>
        <v>-13430.37</v>
      </c>
      <c r="AD61" s="3">
        <f>IF(AD$3=0,0,INDEX(Sheet1!RawDataCols,$C61,AD$5)*$R61)</f>
        <v>-14230.06</v>
      </c>
      <c r="AE61" s="3">
        <f>IF(AE$3=0,0,INDEX(Sheet1!RawDataCols,$C61,AE$5)*$R61)</f>
        <v>0</v>
      </c>
      <c r="AF61" s="3">
        <f>IF(AF$3=0,0,INDEX(Sheet1!RawDataCols,$C61,AF$5)*$R61)</f>
        <v>-12997.13</v>
      </c>
      <c r="AG61" s="3">
        <f>IF(AG$3=0,0,INDEX(Sheet1!RawDataCols,$C61,AG$5)*$R61)</f>
        <v>-14704.4</v>
      </c>
      <c r="AH61" s="3">
        <f>IF(AH$3=0,0,INDEX(Sheet1!RawDataCols,$C61,AH$5)*$R61)</f>
        <v>0</v>
      </c>
      <c r="AI61" s="3">
        <f>IF(AI$3=0,0,INDEX(Sheet1!RawDataCols,$C61,AI$5)*$R61)</f>
        <v>-13430.37</v>
      </c>
      <c r="AJ61" s="3">
        <f>IF(AJ$3=0,0,INDEX(Sheet1!RawDataCols,$C61,AJ$5)*$R61)</f>
        <v>-14230.06</v>
      </c>
      <c r="AK61" s="3">
        <f>IF(AK$3=0,0,INDEX(Sheet1!RawDataCols,$C61,AK$5)*$R61)</f>
        <v>0</v>
      </c>
      <c r="AL61" s="3">
        <f>IF(AL$3=0,0,INDEX(Sheet1!RawDataCols,$C61,AL$5)*$R61)</f>
        <v>-12997.13</v>
      </c>
      <c r="AM61" s="3">
        <f>IF(AM$3=0,0,INDEX(Sheet1!RawDataCols,$C61,AM$5)*$R61)</f>
        <v>-16584.060000000001</v>
      </c>
      <c r="AN61" s="3">
        <f>IF(AN$3=0,0,INDEX(Sheet1!RawDataCols,$C61,AN$5)*$R61)</f>
        <v>0</v>
      </c>
      <c r="AO61" s="3">
        <f>IF(AO$3=0,0,INDEX(Sheet1!RawDataCols,$C61,AO$5)*$R61)</f>
        <v>-14436.95</v>
      </c>
      <c r="AP61" s="3">
        <f>IF(AP$3=0,0,INDEX(Sheet1!RawDataCols,$C61,AP$5)*$R61)</f>
        <v>-16721.080000000002</v>
      </c>
      <c r="AQ61" s="3">
        <f>IF(AQ$3=0,0,INDEX(Sheet1!RawDataCols,$C61,AQ$5)*$R61)</f>
        <v>0</v>
      </c>
      <c r="AR61" s="3">
        <f>IF(AR$3=0,0,INDEX(Sheet1!RawDataCols,$C61,AR$5)*$R61)</f>
        <v>-14436.95</v>
      </c>
      <c r="AS61" s="3">
        <f>IF(AS$3=0,0,INDEX(Sheet1!RawDataCols,$C61,AS$5)*$R61)</f>
        <v>-16186.61</v>
      </c>
      <c r="AT61" s="3">
        <f>IF(AT$3=0,0,INDEX(Sheet1!RawDataCols,$C61,AT$5)*$R61)</f>
        <v>0</v>
      </c>
      <c r="AU61" s="3">
        <f>IF(AU$3=0,0,INDEX(Sheet1!RawDataCols,$C61,AU$5)*$R61)</f>
        <v>-14190.06</v>
      </c>
      <c r="AV61" s="3">
        <f>IF(AV$3=0,0,INDEX(Sheet1!RawDataCols,$C61,AV$5)*$R61)</f>
        <v>-16729.57</v>
      </c>
      <c r="AW61" s="3">
        <f>IF(AW$3=0,0,INDEX(Sheet1!RawDataCols,$C61,AW$5)*$R61)</f>
        <v>0</v>
      </c>
      <c r="AX61" s="3">
        <f>IF(AX$3=0,0,INDEX(Sheet1!RawDataCols,$C61,AX$5)*$R61)</f>
        <v>-14704.4</v>
      </c>
      <c r="AY61" s="3">
        <f>IF(AY$3=0,0,INDEX(Sheet1!RawDataCols,$C61,AY$5)*$R61)</f>
        <v>-16186.61</v>
      </c>
      <c r="AZ61" s="3">
        <f>IF(AZ$3=0,0,INDEX(Sheet1!RawDataCols,$C61,AZ$5)*$R61)</f>
        <v>0</v>
      </c>
      <c r="BA61" s="3">
        <f>IF(BA$3=0,0,INDEX(Sheet1!RawDataCols,$C61,BA$5)*$R61)</f>
        <v>-14230.06</v>
      </c>
      <c r="BB61" s="3">
        <f>IF(BB$3=0,0,INDEX(Sheet1!RawDataCols,$C61,BB$5)*$R61)</f>
        <v>-16729.57</v>
      </c>
      <c r="BC61" s="3">
        <f>IF(BC$3=0,0,INDEX(Sheet1!RawDataCols,$C61,BC$5)*$R61)</f>
        <v>0</v>
      </c>
      <c r="BD61" s="3">
        <f>IF(BD$3=0,0,INDEX(Sheet1!RawDataCols,$C61,BD$5)*$R61)</f>
        <v>-14704.4</v>
      </c>
      <c r="BE61" s="3">
        <f>IF(BE$3=0,0,INDEX(Sheet1!RawDataCols,$C61,BE$5)*$R61)</f>
        <v>-16729.57</v>
      </c>
      <c r="BF61" s="3">
        <f>IF(BF$3=0,0,INDEX(Sheet1!RawDataCols,$C61,BF$5)*$R61)</f>
        <v>0</v>
      </c>
      <c r="BG61" s="179">
        <f>IF(BG$3=0,0,INDEX(Sheet1!RawDataCols,$C61,BG$5)*$R61)</f>
        <v>-14704.4</v>
      </c>
      <c r="BH61" s="33">
        <f t="shared" si="17"/>
        <v>-929007.38000000012</v>
      </c>
      <c r="BI61" s="33">
        <f t="shared" si="18"/>
        <v>0</v>
      </c>
      <c r="BJ61" s="33">
        <f t="shared" si="19"/>
        <v>-744015.16999999993</v>
      </c>
      <c r="BK61" s="3">
        <f>IF(BK$3=0,0,INDEX(Sheet1!RawDataCols,$C61,BK$5)*$R61)</f>
        <v>0</v>
      </c>
      <c r="BL61" s="3">
        <f>IF(BL$3=0,0,INDEX(Sheet1!RawDataCols,$C61,BL$5)*$R61)</f>
        <v>-82164.043749999997</v>
      </c>
      <c r="BM61" s="3">
        <f>IF(BM$3=0,0,INDEX(Sheet1!RawDataCols,$C61,BM$5)*$R61)</f>
        <v>-62437.067499999997</v>
      </c>
      <c r="BN61" s="3">
        <f>IF(BN$3=0,0,INDEX(Sheet1!RawDataCols,$C61,BN$5)*$R61)</f>
        <v>-42849.714999999997</v>
      </c>
      <c r="BO61" s="3">
        <f>IF(BO$3=0,0,INDEX(Sheet1!RawDataCols,$C61,BO$5)*$R61)</f>
        <v>-26057.681250000001</v>
      </c>
      <c r="BP61" s="3">
        <f>IF(BP$3=0,0,INDEX(Sheet1!RawDataCols,$C61,BP$5)*$R61)</f>
        <v>-578896.32999999996</v>
      </c>
      <c r="BQ61" s="3">
        <f t="shared" si="20"/>
        <v>-786705.3600000001</v>
      </c>
      <c r="BR61" s="3">
        <f t="shared" si="21"/>
        <v>-829869.88000000012</v>
      </c>
      <c r="BS61" s="3">
        <f t="shared" si="22"/>
        <v>-879361.63000000012</v>
      </c>
      <c r="BT61" s="3">
        <f t="shared" si="23"/>
        <v>-929007.38000000012</v>
      </c>
      <c r="BU61" s="3" t="str">
        <f>INDEX(Sheet1!$BS$2:$BS$1000,MATCH($A61,Sheet1!$A$2:$A$1000,0))</f>
        <v>23</v>
      </c>
      <c r="BV61" s="3">
        <f>INDEX(Sheet1!$BT$2:$BT$1000,MATCH($A61,Sheet1!$A$2:$A$1000,0))</f>
        <v>-929007.38</v>
      </c>
    </row>
    <row r="62" spans="1:74" x14ac:dyDescent="0.2">
      <c r="A62" s="11" t="s">
        <v>621</v>
      </c>
      <c r="B62" s="3">
        <f>MATCH($A62,Sheet1!ACCOUNTNO,0)</f>
        <v>53</v>
      </c>
      <c r="C62" s="3">
        <f t="shared" si="14"/>
        <v>53</v>
      </c>
      <c r="D62" s="3" t="str">
        <f>IF(D$3=0,0,INDEX(Sheet1!RawDataCols,$C62,D$5))</f>
        <v>61440A04</v>
      </c>
      <c r="E62" s="3" t="str">
        <f>IF(E$3=0,0,INDEX(Sheet1!RawDataCols,$C62,E$5))</f>
        <v xml:space="preserve">61440          </v>
      </c>
      <c r="F62" s="3" t="str">
        <f>IF(F$3=0,0,INDEX(Sheet1!RawDataCols,$C62,F$5))</f>
        <v xml:space="preserve">A04            </v>
      </c>
      <c r="G62" s="3" t="str">
        <f>IF(G$3=0,0,INDEX(Sheet1!RawDataCols,$C62,G$5))</f>
        <v xml:space="preserve">               </v>
      </c>
      <c r="H62" s="3" t="str">
        <f>IF(H$3=0,0,INDEX(Sheet1!RawDataCols,$C62,H$5))</f>
        <v xml:space="preserve">               </v>
      </c>
      <c r="I62" s="3" t="str">
        <f>IF(I$3=0,0,INDEX(Sheet1!RawDataCols,$C62,I$5))</f>
        <v xml:space="preserve">               </v>
      </c>
      <c r="J62" s="3" t="str">
        <f>IF(J$3=0,0,INDEX(Sheet1!RawDataCols,$C62,J$5))</f>
        <v xml:space="preserve">               </v>
      </c>
      <c r="K62" s="3" t="str">
        <f>IF(K$3=0,0,INDEX(Sheet1!RawDataCols,$C62,K$5))</f>
        <v xml:space="preserve">               </v>
      </c>
      <c r="L62" s="3" t="str">
        <f>IF(L$3=0,0,INDEX(Sheet1!RawDataCols,$C62,L$5))</f>
        <v xml:space="preserve">               </v>
      </c>
      <c r="M62" s="3" t="str">
        <f>IF(M$3=0,0,INDEX(Sheet1!RawDataCols,$C62,M$5))</f>
        <v xml:space="preserve">F006  </v>
      </c>
      <c r="N62" s="3" t="str">
        <f>IF(N$3=0,0,INDEX(Sheet1!RawDataCols,$C62,N$5))</f>
        <v>Less Accum Depn - Build Improvements-174 Fullarton Rd</v>
      </c>
      <c r="O62" s="3">
        <f>INDEX(Sheet1!RawDataCols,$C62,O$5)</f>
        <v>24</v>
      </c>
      <c r="P62" s="3" t="str">
        <f>INDEX(Sheet1!RawDataCols,$C62,P$5)</f>
        <v>Fixed Assets</v>
      </c>
      <c r="Q62" s="3" t="str">
        <f>IF(Q$3=0,0,INDEX(Sheet1!RawDataCols,$C62,Q$5))</f>
        <v>B</v>
      </c>
      <c r="R62" s="3">
        <f t="shared" si="24"/>
        <v>1</v>
      </c>
      <c r="S62" s="3">
        <f t="shared" si="25"/>
        <v>-1</v>
      </c>
      <c r="T62" s="3">
        <f>IF(T$3=0,0,INDEX(Sheet1!RawDataCols,$C62,T$5)*$R62)</f>
        <v>-172997.27</v>
      </c>
      <c r="U62" s="3">
        <f>IF(U$3=0,0,INDEX(Sheet1!RawDataCols,$C62,U$5)*$R62)</f>
        <v>-2182.0100000000002</v>
      </c>
      <c r="V62" s="3">
        <f>IF(V$3=0,0,INDEX(Sheet1!RawDataCols,$C62,V$5)*$R62)</f>
        <v>0</v>
      </c>
      <c r="W62" s="3">
        <f>IF(W$3=0,0,INDEX(Sheet1!RawDataCols,$C62,W$5)*$R62)</f>
        <v>-2163.0700000000002</v>
      </c>
      <c r="X62" s="3">
        <f>IF(X$3=0,0,INDEX(Sheet1!RawDataCols,$C62,X$5)*$R62)</f>
        <v>-1970.84</v>
      </c>
      <c r="Y62" s="3">
        <f>IF(Y$3=0,0,INDEX(Sheet1!RawDataCols,$C62,Y$5)*$R62)</f>
        <v>0</v>
      </c>
      <c r="Z62" s="3">
        <f>IF(Z$3=0,0,INDEX(Sheet1!RawDataCols,$C62,Z$5)*$R62)</f>
        <v>-1953.74</v>
      </c>
      <c r="AA62" s="3">
        <f>IF(AA$3=0,0,INDEX(Sheet1!RawDataCols,$C62,AA$5)*$R62)</f>
        <v>-2182.0100000000002</v>
      </c>
      <c r="AB62" s="3">
        <f>IF(AB$3=0,0,INDEX(Sheet1!RawDataCols,$C62,AB$5)*$R62)</f>
        <v>0</v>
      </c>
      <c r="AC62" s="3">
        <f>IF(AC$3=0,0,INDEX(Sheet1!RawDataCols,$C62,AC$5)*$R62)</f>
        <v>-2163.0700000000002</v>
      </c>
      <c r="AD62" s="3">
        <f>IF(AD$3=0,0,INDEX(Sheet1!RawDataCols,$C62,AD$5)*$R62)</f>
        <v>-2111.62</v>
      </c>
      <c r="AE62" s="3">
        <f>IF(AE$3=0,0,INDEX(Sheet1!RawDataCols,$C62,AE$5)*$R62)</f>
        <v>0</v>
      </c>
      <c r="AF62" s="3">
        <f>IF(AF$3=0,0,INDEX(Sheet1!RawDataCols,$C62,AF$5)*$R62)</f>
        <v>-2093.29</v>
      </c>
      <c r="AG62" s="3">
        <f>IF(AG$3=0,0,INDEX(Sheet1!RawDataCols,$C62,AG$5)*$R62)</f>
        <v>-2182.0100000000002</v>
      </c>
      <c r="AH62" s="3">
        <f>IF(AH$3=0,0,INDEX(Sheet1!RawDataCols,$C62,AH$5)*$R62)</f>
        <v>0</v>
      </c>
      <c r="AI62" s="3">
        <f>IF(AI$3=0,0,INDEX(Sheet1!RawDataCols,$C62,AI$5)*$R62)</f>
        <v>-2163.0700000000002</v>
      </c>
      <c r="AJ62" s="3">
        <f>IF(AJ$3=0,0,INDEX(Sheet1!RawDataCols,$C62,AJ$5)*$R62)</f>
        <v>-2090.0700000000002</v>
      </c>
      <c r="AK62" s="3">
        <f>IF(AK$3=0,0,INDEX(Sheet1!RawDataCols,$C62,AK$5)*$R62)</f>
        <v>0</v>
      </c>
      <c r="AL62" s="3">
        <f>IF(AL$3=0,0,INDEX(Sheet1!RawDataCols,$C62,AL$5)*$R62)</f>
        <v>-2093.29</v>
      </c>
      <c r="AM62" s="3">
        <f>IF(AM$3=0,0,INDEX(Sheet1!RawDataCols,$C62,AM$5)*$R62)</f>
        <v>-2003.47</v>
      </c>
      <c r="AN62" s="3">
        <f>IF(AN$3=0,0,INDEX(Sheet1!RawDataCols,$C62,AN$5)*$R62)</f>
        <v>0</v>
      </c>
      <c r="AO62" s="3">
        <f>IF(AO$3=0,0,INDEX(Sheet1!RawDataCols,$C62,AO$5)*$R62)</f>
        <v>-2182.0100000000002</v>
      </c>
      <c r="AP62" s="3">
        <f>IF(AP$3=0,0,INDEX(Sheet1!RawDataCols,$C62,AP$5)*$R62)</f>
        <v>-2003.47</v>
      </c>
      <c r="AQ62" s="3">
        <f>IF(AQ$3=0,0,INDEX(Sheet1!RawDataCols,$C62,AQ$5)*$R62)</f>
        <v>0</v>
      </c>
      <c r="AR62" s="3">
        <f>IF(AR$3=0,0,INDEX(Sheet1!RawDataCols,$C62,AR$5)*$R62)</f>
        <v>-2182.0100000000002</v>
      </c>
      <c r="AS62" s="3">
        <f>IF(AS$3=0,0,INDEX(Sheet1!RawDataCols,$C62,AS$5)*$R62)</f>
        <v>-1938.84</v>
      </c>
      <c r="AT62" s="3">
        <f>IF(AT$3=0,0,INDEX(Sheet1!RawDataCols,$C62,AT$5)*$R62)</f>
        <v>0</v>
      </c>
      <c r="AU62" s="3">
        <f>IF(AU$3=0,0,INDEX(Sheet1!RawDataCols,$C62,AU$5)*$R62)</f>
        <v>-2111.62</v>
      </c>
      <c r="AV62" s="3">
        <f>IF(AV$3=0,0,INDEX(Sheet1!RawDataCols,$C62,AV$5)*$R62)</f>
        <v>-2003.47</v>
      </c>
      <c r="AW62" s="3">
        <f>IF(AW$3=0,0,INDEX(Sheet1!RawDataCols,$C62,AW$5)*$R62)</f>
        <v>0</v>
      </c>
      <c r="AX62" s="3">
        <f>IF(AX$3=0,0,INDEX(Sheet1!RawDataCols,$C62,AX$5)*$R62)</f>
        <v>-2182.0100000000002</v>
      </c>
      <c r="AY62" s="3">
        <f>IF(AY$3=0,0,INDEX(Sheet1!RawDataCols,$C62,AY$5)*$R62)</f>
        <v>-1938.84</v>
      </c>
      <c r="AZ62" s="3">
        <f>IF(AZ$3=0,0,INDEX(Sheet1!RawDataCols,$C62,AZ$5)*$R62)</f>
        <v>0</v>
      </c>
      <c r="BA62" s="3">
        <f>IF(BA$3=0,0,INDEX(Sheet1!RawDataCols,$C62,BA$5)*$R62)</f>
        <v>-2111.62</v>
      </c>
      <c r="BB62" s="3">
        <f>IF(BB$3=0,0,INDEX(Sheet1!RawDataCols,$C62,BB$5)*$R62)</f>
        <v>-2003.47</v>
      </c>
      <c r="BC62" s="3">
        <f>IF(BC$3=0,0,INDEX(Sheet1!RawDataCols,$C62,BC$5)*$R62)</f>
        <v>0</v>
      </c>
      <c r="BD62" s="3">
        <f>IF(BD$3=0,0,INDEX(Sheet1!RawDataCols,$C62,BD$5)*$R62)</f>
        <v>-2182.0100000000002</v>
      </c>
      <c r="BE62" s="3">
        <f>IF(BE$3=0,0,INDEX(Sheet1!RawDataCols,$C62,BE$5)*$R62)</f>
        <v>-2003.47</v>
      </c>
      <c r="BF62" s="3">
        <f>IF(BF$3=0,0,INDEX(Sheet1!RawDataCols,$C62,BF$5)*$R62)</f>
        <v>0</v>
      </c>
      <c r="BG62" s="179">
        <f>IF(BG$3=0,0,INDEX(Sheet1!RawDataCols,$C62,BG$5)*$R62)</f>
        <v>-2182.0100000000002</v>
      </c>
      <c r="BH62" s="33">
        <f t="shared" si="17"/>
        <v>-197607.39</v>
      </c>
      <c r="BI62" s="33">
        <f t="shared" si="18"/>
        <v>0</v>
      </c>
      <c r="BJ62" s="33">
        <f t="shared" si="19"/>
        <v>-172997.27</v>
      </c>
      <c r="BK62" s="3">
        <f>IF(BK$3=0,0,INDEX(Sheet1!RawDataCols,$C62,BK$5)*$R62)</f>
        <v>0</v>
      </c>
      <c r="BL62" s="3">
        <f>IF(BL$3=0,0,INDEX(Sheet1!RawDataCols,$C62,BL$5)*$R62)</f>
        <v>-20005.748749999999</v>
      </c>
      <c r="BM62" s="3">
        <f>IF(BM$3=0,0,INDEX(Sheet1!RawDataCols,$C62,BM$5)*$R62)</f>
        <v>-16822.2</v>
      </c>
      <c r="BN62" s="3">
        <f>IF(BN$3=0,0,INDEX(Sheet1!RawDataCols,$C62,BN$5)*$R62)</f>
        <v>-13842.782499999999</v>
      </c>
      <c r="BO62" s="3">
        <f>IF(BO$3=0,0,INDEX(Sheet1!RawDataCols,$C62,BO$5)*$R62)</f>
        <v>-10861.688749999999</v>
      </c>
      <c r="BP62" s="3">
        <f>IF(BP$3=0,0,INDEX(Sheet1!RawDataCols,$C62,BP$5)*$R62)</f>
        <v>-147416.46</v>
      </c>
      <c r="BQ62" s="3">
        <f t="shared" si="20"/>
        <v>-179332.13</v>
      </c>
      <c r="BR62" s="3">
        <f t="shared" si="21"/>
        <v>-185715.83000000002</v>
      </c>
      <c r="BS62" s="3">
        <f t="shared" si="22"/>
        <v>-191661.61000000002</v>
      </c>
      <c r="BT62" s="3">
        <f t="shared" si="23"/>
        <v>-197607.39</v>
      </c>
      <c r="BU62" s="3" t="str">
        <f>INDEX(Sheet1!$BS$2:$BS$1000,MATCH($A62,Sheet1!$A$2:$A$1000,0))</f>
        <v>23</v>
      </c>
      <c r="BV62" s="3">
        <f>INDEX(Sheet1!$BT$2:$BT$1000,MATCH($A62,Sheet1!$A$2:$A$1000,0))</f>
        <v>-197607.39</v>
      </c>
    </row>
    <row r="63" spans="1:74" x14ac:dyDescent="0.2">
      <c r="A63" s="11" t="s">
        <v>622</v>
      </c>
      <c r="B63" s="3">
        <f>MATCH($A63,Sheet1!ACCOUNTNO,0)</f>
        <v>54</v>
      </c>
      <c r="C63" s="3">
        <f t="shared" si="14"/>
        <v>54</v>
      </c>
      <c r="D63" s="3" t="str">
        <f>IF(D$3=0,0,INDEX(Sheet1!RawDataCols,$C63,D$5))</f>
        <v>61480A02</v>
      </c>
      <c r="E63" s="3" t="str">
        <f>IF(E$3=0,0,INDEX(Sheet1!RawDataCols,$C63,E$5))</f>
        <v xml:space="preserve">61480          </v>
      </c>
      <c r="F63" s="3" t="str">
        <f>IF(F$3=0,0,INDEX(Sheet1!RawDataCols,$C63,F$5))</f>
        <v xml:space="preserve">A02            </v>
      </c>
      <c r="G63" s="3" t="str">
        <f>IF(G$3=0,0,INDEX(Sheet1!RawDataCols,$C63,G$5))</f>
        <v xml:space="preserve">               </v>
      </c>
      <c r="H63" s="3" t="str">
        <f>IF(H$3=0,0,INDEX(Sheet1!RawDataCols,$C63,H$5))</f>
        <v xml:space="preserve">               </v>
      </c>
      <c r="I63" s="3" t="str">
        <f>IF(I$3=0,0,INDEX(Sheet1!RawDataCols,$C63,I$5))</f>
        <v xml:space="preserve">               </v>
      </c>
      <c r="J63" s="3" t="str">
        <f>IF(J$3=0,0,INDEX(Sheet1!RawDataCols,$C63,J$5))</f>
        <v xml:space="preserve">               </v>
      </c>
      <c r="K63" s="3" t="str">
        <f>IF(K$3=0,0,INDEX(Sheet1!RawDataCols,$C63,K$5))</f>
        <v xml:space="preserve">               </v>
      </c>
      <c r="L63" s="3" t="str">
        <f>IF(L$3=0,0,INDEX(Sheet1!RawDataCols,$C63,L$5))</f>
        <v xml:space="preserve">               </v>
      </c>
      <c r="M63" s="3" t="str">
        <f>IF(M$3=0,0,INDEX(Sheet1!RawDataCols,$C63,M$5))</f>
        <v xml:space="preserve">F006  </v>
      </c>
      <c r="N63" s="3" t="str">
        <f>IF(N$3=0,0,INDEX(Sheet1!RawDataCols,$C63,N$5))</f>
        <v>Less Accum Depn - Furniture &amp; Fittings-200 East Tce</v>
      </c>
      <c r="O63" s="3">
        <f>INDEX(Sheet1!RawDataCols,$C63,O$5)</f>
        <v>24</v>
      </c>
      <c r="P63" s="3" t="str">
        <f>INDEX(Sheet1!RawDataCols,$C63,P$5)</f>
        <v>Fixed Assets</v>
      </c>
      <c r="Q63" s="3" t="str">
        <f>IF(Q$3=0,0,INDEX(Sheet1!RawDataCols,$C63,Q$5))</f>
        <v>B</v>
      </c>
      <c r="R63" s="3">
        <f t="shared" si="24"/>
        <v>1</v>
      </c>
      <c r="S63" s="3">
        <f t="shared" si="25"/>
        <v>-1</v>
      </c>
      <c r="T63" s="3">
        <f>IF(T$3=0,0,INDEX(Sheet1!RawDataCols,$C63,T$5)*$R63)</f>
        <v>-271.77999999999997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17"/>
        <v>-271.77999999999997</v>
      </c>
      <c r="BI63" s="33">
        <f t="shared" si="18"/>
        <v>0</v>
      </c>
      <c r="BJ63" s="33">
        <f t="shared" si="19"/>
        <v>-271.77999999999997</v>
      </c>
      <c r="BK63" s="3">
        <f>IF(BK$3=0,0,INDEX(Sheet1!RawDataCols,$C63,BK$5)*$R63)</f>
        <v>0</v>
      </c>
      <c r="BL63" s="3">
        <f>IF(BL$3=0,0,INDEX(Sheet1!RawDataCols,$C63,BL$5)*$R63)</f>
        <v>-33.972499999999997</v>
      </c>
      <c r="BM63" s="3">
        <f>IF(BM$3=0,0,INDEX(Sheet1!RawDataCols,$C63,BM$5)*$R63)</f>
        <v>-33.972499999999997</v>
      </c>
      <c r="BN63" s="3">
        <f>IF(BN$3=0,0,INDEX(Sheet1!RawDataCols,$C63,BN$5)*$R63)</f>
        <v>-33.972499999999997</v>
      </c>
      <c r="BO63" s="3">
        <f>IF(BO$3=0,0,INDEX(Sheet1!RawDataCols,$C63,BO$5)*$R63)</f>
        <v>-33.972499999999997</v>
      </c>
      <c r="BP63" s="3">
        <f>IF(BP$3=0,0,INDEX(Sheet1!RawDataCols,$C63,BP$5)*$R63)</f>
        <v>-271.77999999999997</v>
      </c>
      <c r="BQ63" s="3">
        <f t="shared" si="20"/>
        <v>-271.77999999999997</v>
      </c>
      <c r="BR63" s="3">
        <f t="shared" si="21"/>
        <v>-271.77999999999997</v>
      </c>
      <c r="BS63" s="3">
        <f t="shared" si="22"/>
        <v>-271.77999999999997</v>
      </c>
      <c r="BT63" s="3">
        <f t="shared" si="23"/>
        <v>-271.77999999999997</v>
      </c>
      <c r="BU63" s="3" t="str">
        <f>INDEX(Sheet1!$BS$2:$BS$1000,MATCH($A63,Sheet1!$A$2:$A$1000,0))</f>
        <v>23</v>
      </c>
      <c r="BV63" s="3">
        <f>INDEX(Sheet1!$BT$2:$BT$1000,MATCH($A63,Sheet1!$A$2:$A$1000,0))</f>
        <v>-271.77999999999997</v>
      </c>
    </row>
    <row r="64" spans="1:74" x14ac:dyDescent="0.2">
      <c r="A64" s="11" t="s">
        <v>623</v>
      </c>
      <c r="B64" s="3">
        <f>MATCH($A64,Sheet1!ACCOUNTNO,0)</f>
        <v>55</v>
      </c>
      <c r="C64" s="3">
        <f t="shared" si="14"/>
        <v>55</v>
      </c>
      <c r="D64" s="3" t="str">
        <f>IF(D$3=0,0,INDEX(Sheet1!RawDataCols,$C64,D$5))</f>
        <v>61480A04</v>
      </c>
      <c r="E64" s="3" t="str">
        <f>IF(E$3=0,0,INDEX(Sheet1!RawDataCols,$C64,E$5))</f>
        <v xml:space="preserve">61480          </v>
      </c>
      <c r="F64" s="3" t="str">
        <f>IF(F$3=0,0,INDEX(Sheet1!RawDataCols,$C64,F$5))</f>
        <v xml:space="preserve">A04            </v>
      </c>
      <c r="G64" s="3" t="str">
        <f>IF(G$3=0,0,INDEX(Sheet1!RawDataCols,$C64,G$5))</f>
        <v xml:space="preserve">               </v>
      </c>
      <c r="H64" s="3" t="str">
        <f>IF(H$3=0,0,INDEX(Sheet1!RawDataCols,$C64,H$5))</f>
        <v xml:space="preserve">               </v>
      </c>
      <c r="I64" s="3" t="str">
        <f>IF(I$3=0,0,INDEX(Sheet1!RawDataCols,$C64,I$5))</f>
        <v xml:space="preserve">               </v>
      </c>
      <c r="J64" s="3" t="str">
        <f>IF(J$3=0,0,INDEX(Sheet1!RawDataCols,$C64,J$5))</f>
        <v xml:space="preserve">               </v>
      </c>
      <c r="K64" s="3" t="str">
        <f>IF(K$3=0,0,INDEX(Sheet1!RawDataCols,$C64,K$5))</f>
        <v xml:space="preserve">               </v>
      </c>
      <c r="L64" s="3" t="str">
        <f>IF(L$3=0,0,INDEX(Sheet1!RawDataCols,$C64,L$5))</f>
        <v xml:space="preserve">               </v>
      </c>
      <c r="M64" s="3" t="str">
        <f>IF(M$3=0,0,INDEX(Sheet1!RawDataCols,$C64,M$5))</f>
        <v xml:space="preserve">F006  </v>
      </c>
      <c r="N64" s="3" t="str">
        <f>IF(N$3=0,0,INDEX(Sheet1!RawDataCols,$C64,N$5))</f>
        <v>Less Accum Depn - Furniture &amp; Fittings-174 Fullarton Rd</v>
      </c>
      <c r="O64" s="3">
        <f>INDEX(Sheet1!RawDataCols,$C64,O$5)</f>
        <v>24</v>
      </c>
      <c r="P64" s="3" t="str">
        <f>INDEX(Sheet1!RawDataCols,$C64,P$5)</f>
        <v>Fixed Assets</v>
      </c>
      <c r="Q64" s="3" t="str">
        <f>IF(Q$3=0,0,INDEX(Sheet1!RawDataCols,$C64,Q$5))</f>
        <v>B</v>
      </c>
      <c r="R64" s="3">
        <f t="shared" si="24"/>
        <v>1</v>
      </c>
      <c r="S64" s="3">
        <f t="shared" si="25"/>
        <v>-1</v>
      </c>
      <c r="T64" s="3">
        <f>IF(T$3=0,0,INDEX(Sheet1!RawDataCols,$C64,T$5)*$R64)</f>
        <v>-15847.18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-135.88999999999999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-122.74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-135.88999999999999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-131.51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-135.88999999999999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-131.51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-123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-123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17"/>
        <v>-15847.18</v>
      </c>
      <c r="BI64" s="33">
        <f t="shared" si="18"/>
        <v>0</v>
      </c>
      <c r="BJ64" s="33">
        <f t="shared" si="19"/>
        <v>-15847.18</v>
      </c>
      <c r="BK64" s="3">
        <f>IF(BK$3=0,0,INDEX(Sheet1!RawDataCols,$C64,BK$5)*$R64)</f>
        <v>0</v>
      </c>
      <c r="BL64" s="3">
        <f>IF(BL$3=0,0,INDEX(Sheet1!RawDataCols,$C64,BL$5)*$R64)</f>
        <v>-1950.1475</v>
      </c>
      <c r="BM64" s="3">
        <f>IF(BM$3=0,0,INDEX(Sheet1!RawDataCols,$C64,BM$5)*$R64)</f>
        <v>-1750.14625</v>
      </c>
      <c r="BN64" s="3">
        <f>IF(BN$3=0,0,INDEX(Sheet1!RawDataCols,$C64,BN$5)*$R64)</f>
        <v>-1550.145</v>
      </c>
      <c r="BO64" s="3">
        <f>IF(BO$3=0,0,INDEX(Sheet1!RawDataCols,$C64,BO$5)*$R64)</f>
        <v>-1350.14375</v>
      </c>
      <c r="BP64" s="3">
        <f>IF(BP$3=0,0,INDEX(Sheet1!RawDataCols,$C64,BP$5)*$R64)</f>
        <v>-14807.75</v>
      </c>
      <c r="BQ64" s="3">
        <f t="shared" si="20"/>
        <v>-15847.18</v>
      </c>
      <c r="BR64" s="3">
        <f t="shared" si="21"/>
        <v>-15847.18</v>
      </c>
      <c r="BS64" s="3">
        <f t="shared" si="22"/>
        <v>-15847.18</v>
      </c>
      <c r="BT64" s="3">
        <f t="shared" si="23"/>
        <v>-15847.18</v>
      </c>
      <c r="BU64" s="3" t="str">
        <f>INDEX(Sheet1!$BS$2:$BS$1000,MATCH($A64,Sheet1!$A$2:$A$1000,0))</f>
        <v>23</v>
      </c>
      <c r="BV64" s="3">
        <f>INDEX(Sheet1!$BT$2:$BT$1000,MATCH($A64,Sheet1!$A$2:$A$1000,0))</f>
        <v>-15847.18</v>
      </c>
    </row>
    <row r="65" spans="1:74" x14ac:dyDescent="0.2">
      <c r="A65" s="11" t="s">
        <v>624</v>
      </c>
      <c r="B65" s="3">
        <f>MATCH($A65,Sheet1!ACCOUNTNO,0)</f>
        <v>56</v>
      </c>
      <c r="C65" s="3">
        <f t="shared" si="14"/>
        <v>56</v>
      </c>
      <c r="D65" s="3" t="str">
        <f>IF(D$3=0,0,INDEX(Sheet1!RawDataCols,$C65,D$5))</f>
        <v>61480A11</v>
      </c>
      <c r="E65" s="3" t="str">
        <f>IF(E$3=0,0,INDEX(Sheet1!RawDataCols,$C65,E$5))</f>
        <v xml:space="preserve">61480          </v>
      </c>
      <c r="F65" s="3" t="str">
        <f>IF(F$3=0,0,INDEX(Sheet1!RawDataCols,$C65,F$5))</f>
        <v xml:space="preserve">A11            </v>
      </c>
      <c r="G65" s="3" t="str">
        <f>IF(G$3=0,0,INDEX(Sheet1!RawDataCols,$C65,G$5))</f>
        <v xml:space="preserve">               </v>
      </c>
      <c r="H65" s="3" t="str">
        <f>IF(H$3=0,0,INDEX(Sheet1!RawDataCols,$C65,H$5))</f>
        <v xml:space="preserve">               </v>
      </c>
      <c r="I65" s="3" t="str">
        <f>IF(I$3=0,0,INDEX(Sheet1!RawDataCols,$C65,I$5))</f>
        <v xml:space="preserve">               </v>
      </c>
      <c r="J65" s="3" t="str">
        <f>IF(J$3=0,0,INDEX(Sheet1!RawDataCols,$C65,J$5))</f>
        <v xml:space="preserve">               </v>
      </c>
      <c r="K65" s="3" t="str">
        <f>IF(K$3=0,0,INDEX(Sheet1!RawDataCols,$C65,K$5))</f>
        <v xml:space="preserve">               </v>
      </c>
      <c r="L65" s="3" t="str">
        <f>IF(L$3=0,0,INDEX(Sheet1!RawDataCols,$C65,L$5))</f>
        <v xml:space="preserve">               </v>
      </c>
      <c r="M65" s="3" t="str">
        <f>IF(M$3=0,0,INDEX(Sheet1!RawDataCols,$C65,M$5))</f>
        <v xml:space="preserve">F006  </v>
      </c>
      <c r="N65" s="3" t="str">
        <f>IF(N$3=0,0,INDEX(Sheet1!RawDataCols,$C65,N$5))</f>
        <v>Less Accum Depn - Furniture &amp; Fittings-25 Hutt St</v>
      </c>
      <c r="O65" s="3">
        <f>INDEX(Sheet1!RawDataCols,$C65,O$5)</f>
        <v>24</v>
      </c>
      <c r="P65" s="3" t="str">
        <f>INDEX(Sheet1!RawDataCols,$C65,P$5)</f>
        <v>Fixed Assets</v>
      </c>
      <c r="Q65" s="3" t="str">
        <f>IF(Q$3=0,0,INDEX(Sheet1!RawDataCols,$C65,Q$5))</f>
        <v>B</v>
      </c>
      <c r="R65" s="3">
        <f t="shared" si="24"/>
        <v>1</v>
      </c>
      <c r="S65" s="3">
        <f t="shared" si="25"/>
        <v>-1</v>
      </c>
      <c r="T65" s="3">
        <f>IF(T$3=0,0,INDEX(Sheet1!RawDataCols,$C65,T$5)*$R65)</f>
        <v>-5393.82</v>
      </c>
      <c r="U65" s="3">
        <f>IF(U$3=0,0,INDEX(Sheet1!RawDataCols,$C65,U$5)*$R65)</f>
        <v>-323.85000000000002</v>
      </c>
      <c r="V65" s="3">
        <f>IF(V$3=0,0,INDEX(Sheet1!RawDataCols,$C65,V$5)*$R65)</f>
        <v>0</v>
      </c>
      <c r="W65" s="3">
        <f>IF(W$3=0,0,INDEX(Sheet1!RawDataCols,$C65,W$5)*$R65)</f>
        <v>-172.99</v>
      </c>
      <c r="X65" s="3">
        <f>IF(X$3=0,0,INDEX(Sheet1!RawDataCols,$C65,X$5)*$R65)</f>
        <v>-292.51</v>
      </c>
      <c r="Y65" s="3">
        <f>IF(Y$3=0,0,INDEX(Sheet1!RawDataCols,$C65,Y$5)*$R65)</f>
        <v>0</v>
      </c>
      <c r="Z65" s="3">
        <f>IF(Z$3=0,0,INDEX(Sheet1!RawDataCols,$C65,Z$5)*$R65)</f>
        <v>-156.25</v>
      </c>
      <c r="AA65" s="3">
        <f>IF(AA$3=0,0,INDEX(Sheet1!RawDataCols,$C65,AA$5)*$R65)</f>
        <v>-323.85000000000002</v>
      </c>
      <c r="AB65" s="3">
        <f>IF(AB$3=0,0,INDEX(Sheet1!RawDataCols,$C65,AB$5)*$R65)</f>
        <v>0</v>
      </c>
      <c r="AC65" s="3">
        <f>IF(AC$3=0,0,INDEX(Sheet1!RawDataCols,$C65,AC$5)*$R65)</f>
        <v>-172.99</v>
      </c>
      <c r="AD65" s="3">
        <f>IF(AD$3=0,0,INDEX(Sheet1!RawDataCols,$C65,AD$5)*$R65)</f>
        <v>-313.39999999999998</v>
      </c>
      <c r="AE65" s="3">
        <f>IF(AE$3=0,0,INDEX(Sheet1!RawDataCols,$C65,AE$5)*$R65)</f>
        <v>0</v>
      </c>
      <c r="AF65" s="3">
        <f>IF(AF$3=0,0,INDEX(Sheet1!RawDataCols,$C65,AF$5)*$R65)</f>
        <v>-167.41</v>
      </c>
      <c r="AG65" s="3">
        <f>IF(AG$3=0,0,INDEX(Sheet1!RawDataCols,$C65,AG$5)*$R65)</f>
        <v>-323.85000000000002</v>
      </c>
      <c r="AH65" s="3">
        <f>IF(AH$3=0,0,INDEX(Sheet1!RawDataCols,$C65,AH$5)*$R65)</f>
        <v>0</v>
      </c>
      <c r="AI65" s="3">
        <f>IF(AI$3=0,0,INDEX(Sheet1!RawDataCols,$C65,AI$5)*$R65)</f>
        <v>-172.99</v>
      </c>
      <c r="AJ65" s="3">
        <f>IF(AJ$3=0,0,INDEX(Sheet1!RawDataCols,$C65,AJ$5)*$R65)</f>
        <v>-313.39999999999998</v>
      </c>
      <c r="AK65" s="3">
        <f>IF(AK$3=0,0,INDEX(Sheet1!RawDataCols,$C65,AK$5)*$R65)</f>
        <v>0</v>
      </c>
      <c r="AL65" s="3">
        <f>IF(AL$3=0,0,INDEX(Sheet1!RawDataCols,$C65,AL$5)*$R65)</f>
        <v>-167.41</v>
      </c>
      <c r="AM65" s="3">
        <f>IF(AM$3=0,0,INDEX(Sheet1!RawDataCols,$C65,AM$5)*$R65)</f>
        <v>-323.85000000000002</v>
      </c>
      <c r="AN65" s="3">
        <f>IF(AN$3=0,0,INDEX(Sheet1!RawDataCols,$C65,AN$5)*$R65)</f>
        <v>0</v>
      </c>
      <c r="AO65" s="3">
        <f>IF(AO$3=0,0,INDEX(Sheet1!RawDataCols,$C65,AO$5)*$R65)</f>
        <v>-321.68</v>
      </c>
      <c r="AP65" s="3">
        <f>IF(AP$3=0,0,INDEX(Sheet1!RawDataCols,$C65,AP$5)*$R65)</f>
        <v>-323.85000000000002</v>
      </c>
      <c r="AQ65" s="3">
        <f>IF(AQ$3=0,0,INDEX(Sheet1!RawDataCols,$C65,AQ$5)*$R65)</f>
        <v>0</v>
      </c>
      <c r="AR65" s="3">
        <f>IF(AR$3=0,0,INDEX(Sheet1!RawDataCols,$C65,AR$5)*$R65)</f>
        <v>-321.68</v>
      </c>
      <c r="AS65" s="3">
        <f>IF(AS$3=0,0,INDEX(Sheet1!RawDataCols,$C65,AS$5)*$R65)</f>
        <v>-313.39999999999998</v>
      </c>
      <c r="AT65" s="3">
        <f>IF(AT$3=0,0,INDEX(Sheet1!RawDataCols,$C65,AT$5)*$R65)</f>
        <v>0</v>
      </c>
      <c r="AU65" s="3">
        <f>IF(AU$3=0,0,INDEX(Sheet1!RawDataCols,$C65,AU$5)*$R65)</f>
        <v>-311.31</v>
      </c>
      <c r="AV65" s="3">
        <f>IF(AV$3=0,0,INDEX(Sheet1!RawDataCols,$C65,AV$5)*$R65)</f>
        <v>-323.85000000000002</v>
      </c>
      <c r="AW65" s="3">
        <f>IF(AW$3=0,0,INDEX(Sheet1!RawDataCols,$C65,AW$5)*$R65)</f>
        <v>0</v>
      </c>
      <c r="AX65" s="3">
        <f>IF(AX$3=0,0,INDEX(Sheet1!RawDataCols,$C65,AX$5)*$R65)</f>
        <v>-321.68</v>
      </c>
      <c r="AY65" s="3">
        <f>IF(AY$3=0,0,INDEX(Sheet1!RawDataCols,$C65,AY$5)*$R65)</f>
        <v>-313.39999999999998</v>
      </c>
      <c r="AZ65" s="3">
        <f>IF(AZ$3=0,0,INDEX(Sheet1!RawDataCols,$C65,AZ$5)*$R65)</f>
        <v>0</v>
      </c>
      <c r="BA65" s="3">
        <f>IF(BA$3=0,0,INDEX(Sheet1!RawDataCols,$C65,BA$5)*$R65)</f>
        <v>-311.31</v>
      </c>
      <c r="BB65" s="3">
        <f>IF(BB$3=0,0,INDEX(Sheet1!RawDataCols,$C65,BB$5)*$R65)</f>
        <v>-323.85000000000002</v>
      </c>
      <c r="BC65" s="3">
        <f>IF(BC$3=0,0,INDEX(Sheet1!RawDataCols,$C65,BC$5)*$R65)</f>
        <v>0</v>
      </c>
      <c r="BD65" s="3">
        <f>IF(BD$3=0,0,INDEX(Sheet1!RawDataCols,$C65,BD$5)*$R65)</f>
        <v>-323.85000000000002</v>
      </c>
      <c r="BE65" s="3">
        <f>IF(BE$3=0,0,INDEX(Sheet1!RawDataCols,$C65,BE$5)*$R65)</f>
        <v>-323.85000000000002</v>
      </c>
      <c r="BF65" s="3">
        <f>IF(BF$3=0,0,INDEX(Sheet1!RawDataCols,$C65,BF$5)*$R65)</f>
        <v>0</v>
      </c>
      <c r="BG65" s="179">
        <f>IF(BG$3=0,0,INDEX(Sheet1!RawDataCols,$C65,BG$5)*$R65)</f>
        <v>-323.85000000000002</v>
      </c>
      <c r="BH65" s="33">
        <f t="shared" si="17"/>
        <v>-9206.880000000001</v>
      </c>
      <c r="BI65" s="33">
        <f t="shared" si="18"/>
        <v>0</v>
      </c>
      <c r="BJ65" s="33">
        <f t="shared" si="19"/>
        <v>-5393.82</v>
      </c>
      <c r="BK65" s="3">
        <f>IF(BK$3=0,0,INDEX(Sheet1!RawDataCols,$C65,BK$5)*$R65)</f>
        <v>0</v>
      </c>
      <c r="BL65" s="3">
        <f>IF(BL$3=0,0,INDEX(Sheet1!RawDataCols,$C65,BL$5)*$R65)</f>
        <v>-435.28874999999999</v>
      </c>
      <c r="BM65" s="3">
        <f>IF(BM$3=0,0,INDEX(Sheet1!RawDataCols,$C65,BM$5)*$R65)</f>
        <v>-180.68625</v>
      </c>
      <c r="BN65" s="3">
        <f>IF(BN$3=0,0,INDEX(Sheet1!RawDataCols,$C65,BN$5)*$R65)</f>
        <v>-138.16499999999999</v>
      </c>
      <c r="BO65" s="3">
        <f>IF(BO$3=0,0,INDEX(Sheet1!RawDataCols,$C65,BO$5)*$R65)</f>
        <v>-95.643749999999997</v>
      </c>
      <c r="BP65" s="3">
        <f>IF(BP$3=0,0,INDEX(Sheet1!RawDataCols,$C65,BP$5)*$R65)</f>
        <v>-2472.27</v>
      </c>
      <c r="BQ65" s="3">
        <f t="shared" si="20"/>
        <v>-6334.0300000000007</v>
      </c>
      <c r="BR65" s="3">
        <f t="shared" si="21"/>
        <v>-7284.68</v>
      </c>
      <c r="BS65" s="3">
        <f t="shared" si="22"/>
        <v>-8245.7800000000007</v>
      </c>
      <c r="BT65" s="3">
        <f t="shared" si="23"/>
        <v>-9206.880000000001</v>
      </c>
      <c r="BU65" s="3" t="str">
        <f>INDEX(Sheet1!$BS$2:$BS$1000,MATCH($A65,Sheet1!$A$2:$A$1000,0))</f>
        <v>23</v>
      </c>
      <c r="BV65" s="3">
        <f>INDEX(Sheet1!$BT$2:$BT$1000,MATCH($A65,Sheet1!$A$2:$A$1000,0))</f>
        <v>-9206.8799999999992</v>
      </c>
    </row>
    <row r="66" spans="1:74" x14ac:dyDescent="0.2">
      <c r="A66" s="11" t="s">
        <v>625</v>
      </c>
      <c r="B66" s="3">
        <f>MATCH($A66,Sheet1!ACCOUNTNO,0)</f>
        <v>58</v>
      </c>
      <c r="C66" s="3">
        <f t="shared" si="14"/>
        <v>58</v>
      </c>
      <c r="D66" s="3" t="str">
        <f>IF(D$3=0,0,INDEX(Sheet1!RawDataCols,$C66,D$5))</f>
        <v>61540A03</v>
      </c>
      <c r="E66" s="3" t="str">
        <f>IF(E$3=0,0,INDEX(Sheet1!RawDataCols,$C66,E$5))</f>
        <v xml:space="preserve">61540          </v>
      </c>
      <c r="F66" s="3" t="str">
        <f>IF(F$3=0,0,INDEX(Sheet1!RawDataCols,$C66,F$5))</f>
        <v xml:space="preserve">A03            </v>
      </c>
      <c r="G66" s="3" t="str">
        <f>IF(G$3=0,0,INDEX(Sheet1!RawDataCols,$C66,G$5))</f>
        <v xml:space="preserve">               </v>
      </c>
      <c r="H66" s="3" t="str">
        <f>IF(H$3=0,0,INDEX(Sheet1!RawDataCols,$C66,H$5))</f>
        <v xml:space="preserve">               </v>
      </c>
      <c r="I66" s="3" t="str">
        <f>IF(I$3=0,0,INDEX(Sheet1!RawDataCols,$C66,I$5))</f>
        <v xml:space="preserve">               </v>
      </c>
      <c r="J66" s="3" t="str">
        <f>IF(J$3=0,0,INDEX(Sheet1!RawDataCols,$C66,J$5))</f>
        <v xml:space="preserve">               </v>
      </c>
      <c r="K66" s="3" t="str">
        <f>IF(K$3=0,0,INDEX(Sheet1!RawDataCols,$C66,K$5))</f>
        <v xml:space="preserve">               </v>
      </c>
      <c r="L66" s="3" t="str">
        <f>IF(L$3=0,0,INDEX(Sheet1!RawDataCols,$C66,L$5))</f>
        <v xml:space="preserve">               </v>
      </c>
      <c r="M66" s="3" t="str">
        <f>IF(M$3=0,0,INDEX(Sheet1!RawDataCols,$C66,M$5))</f>
        <v xml:space="preserve">F006  </v>
      </c>
      <c r="N66" s="3" t="str">
        <f>IF(N$3=0,0,INDEX(Sheet1!RawDataCols,$C66,N$5))</f>
        <v>Less Accum Depn - Plant &amp; Equip-33 Franklin St</v>
      </c>
      <c r="O66" s="3">
        <f>INDEX(Sheet1!RawDataCols,$C66,O$5)</f>
        <v>24</v>
      </c>
      <c r="P66" s="3" t="str">
        <f>INDEX(Sheet1!RawDataCols,$C66,P$5)</f>
        <v>Fixed Assets</v>
      </c>
      <c r="Q66" s="3" t="str">
        <f>IF(Q$3=0,0,INDEX(Sheet1!RawDataCols,$C66,Q$5))</f>
        <v>B</v>
      </c>
      <c r="R66" s="3">
        <f t="shared" si="24"/>
        <v>1</v>
      </c>
      <c r="S66" s="3">
        <f t="shared" si="25"/>
        <v>-1</v>
      </c>
      <c r="T66" s="3">
        <f>IF(T$3=0,0,INDEX(Sheet1!RawDataCols,$C66,T$5)*$R66)</f>
        <v>-21846.17</v>
      </c>
      <c r="U66" s="3">
        <f>IF(U$3=0,0,INDEX(Sheet1!RawDataCols,$C66,U$5)*$R66)</f>
        <v>-244.14</v>
      </c>
      <c r="V66" s="3">
        <f>IF(V$3=0,0,INDEX(Sheet1!RawDataCols,$C66,V$5)*$R66)</f>
        <v>0</v>
      </c>
      <c r="W66" s="3">
        <f>IF(W$3=0,0,INDEX(Sheet1!RawDataCols,$C66,W$5)*$R66)</f>
        <v>-253.06</v>
      </c>
      <c r="X66" s="3">
        <f>IF(X$3=0,0,INDEX(Sheet1!RawDataCols,$C66,X$5)*$R66)</f>
        <v>-220.52</v>
      </c>
      <c r="Y66" s="3">
        <f>IF(Y$3=0,0,INDEX(Sheet1!RawDataCols,$C66,Y$5)*$R66)</f>
        <v>0</v>
      </c>
      <c r="Z66" s="3">
        <f>IF(Z$3=0,0,INDEX(Sheet1!RawDataCols,$C66,Z$5)*$R66)</f>
        <v>-229.43</v>
      </c>
      <c r="AA66" s="3">
        <f>IF(AA$3=0,0,INDEX(Sheet1!RawDataCols,$C66,AA$5)*$R66)</f>
        <v>-244.14</v>
      </c>
      <c r="AB66" s="3">
        <f>IF(AB$3=0,0,INDEX(Sheet1!RawDataCols,$C66,AB$5)*$R66)</f>
        <v>0</v>
      </c>
      <c r="AC66" s="3">
        <f>IF(AC$3=0,0,INDEX(Sheet1!RawDataCols,$C66,AC$5)*$R66)</f>
        <v>-253.06</v>
      </c>
      <c r="AD66" s="3">
        <f>IF(AD$3=0,0,INDEX(Sheet1!RawDataCols,$C66,AD$5)*$R66)</f>
        <v>-236.27</v>
      </c>
      <c r="AE66" s="3">
        <f>IF(AE$3=0,0,INDEX(Sheet1!RawDataCols,$C66,AE$5)*$R66)</f>
        <v>0</v>
      </c>
      <c r="AF66" s="3">
        <f>IF(AF$3=0,0,INDEX(Sheet1!RawDataCols,$C66,AF$5)*$R66)</f>
        <v>-245.19</v>
      </c>
      <c r="AG66" s="3">
        <f>IF(AG$3=0,0,INDEX(Sheet1!RawDataCols,$C66,AG$5)*$R66)</f>
        <v>-244.14</v>
      </c>
      <c r="AH66" s="3">
        <f>IF(AH$3=0,0,INDEX(Sheet1!RawDataCols,$C66,AH$5)*$R66)</f>
        <v>0</v>
      </c>
      <c r="AI66" s="3">
        <f>IF(AI$3=0,0,INDEX(Sheet1!RawDataCols,$C66,AI$5)*$R66)</f>
        <v>-253.06</v>
      </c>
      <c r="AJ66" s="3">
        <f>IF(AJ$3=0,0,INDEX(Sheet1!RawDataCols,$C66,AJ$5)*$R66)</f>
        <v>-236.27</v>
      </c>
      <c r="AK66" s="3">
        <f>IF(AK$3=0,0,INDEX(Sheet1!RawDataCols,$C66,AK$5)*$R66)</f>
        <v>0</v>
      </c>
      <c r="AL66" s="3">
        <f>IF(AL$3=0,0,INDEX(Sheet1!RawDataCols,$C66,AL$5)*$R66)</f>
        <v>-245.19</v>
      </c>
      <c r="AM66" s="3">
        <f>IF(AM$3=0,0,INDEX(Sheet1!RawDataCols,$C66,AM$5)*$R66)</f>
        <v>-225.81</v>
      </c>
      <c r="AN66" s="3">
        <f>IF(AN$3=0,0,INDEX(Sheet1!RawDataCols,$C66,AN$5)*$R66)</f>
        <v>0</v>
      </c>
      <c r="AO66" s="3">
        <f>IF(AO$3=0,0,INDEX(Sheet1!RawDataCols,$C66,AO$5)*$R66)</f>
        <v>-244.14</v>
      </c>
      <c r="AP66" s="3">
        <f>IF(AP$3=0,0,INDEX(Sheet1!RawDataCols,$C66,AP$5)*$R66)</f>
        <v>-225.81</v>
      </c>
      <c r="AQ66" s="3">
        <f>IF(AQ$3=0,0,INDEX(Sheet1!RawDataCols,$C66,AQ$5)*$R66)</f>
        <v>0</v>
      </c>
      <c r="AR66" s="3">
        <f>IF(AR$3=0,0,INDEX(Sheet1!RawDataCols,$C66,AR$5)*$R66)</f>
        <v>-244.14</v>
      </c>
      <c r="AS66" s="3">
        <f>IF(AS$3=0,0,INDEX(Sheet1!RawDataCols,$C66,AS$5)*$R66)</f>
        <v>-218.72</v>
      </c>
      <c r="AT66" s="3">
        <f>IF(AT$3=0,0,INDEX(Sheet1!RawDataCols,$C66,AT$5)*$R66)</f>
        <v>0</v>
      </c>
      <c r="AU66" s="3">
        <f>IF(AU$3=0,0,INDEX(Sheet1!RawDataCols,$C66,AU$5)*$R66)</f>
        <v>-236.27</v>
      </c>
      <c r="AV66" s="3">
        <f>IF(AV$3=0,0,INDEX(Sheet1!RawDataCols,$C66,AV$5)*$R66)</f>
        <v>-225.81</v>
      </c>
      <c r="AW66" s="3">
        <f>IF(AW$3=0,0,INDEX(Sheet1!RawDataCols,$C66,AW$5)*$R66)</f>
        <v>0</v>
      </c>
      <c r="AX66" s="3">
        <f>IF(AX$3=0,0,INDEX(Sheet1!RawDataCols,$C66,AX$5)*$R66)</f>
        <v>-244.14</v>
      </c>
      <c r="AY66" s="3">
        <f>IF(AY$3=0,0,INDEX(Sheet1!RawDataCols,$C66,AY$5)*$R66)</f>
        <v>-218.72</v>
      </c>
      <c r="AZ66" s="3">
        <f>IF(AZ$3=0,0,INDEX(Sheet1!RawDataCols,$C66,AZ$5)*$R66)</f>
        <v>0</v>
      </c>
      <c r="BA66" s="3">
        <f>IF(BA$3=0,0,INDEX(Sheet1!RawDataCols,$C66,BA$5)*$R66)</f>
        <v>-236.27</v>
      </c>
      <c r="BB66" s="3">
        <f>IF(BB$3=0,0,INDEX(Sheet1!RawDataCols,$C66,BB$5)*$R66)</f>
        <v>-225.81</v>
      </c>
      <c r="BC66" s="3">
        <f>IF(BC$3=0,0,INDEX(Sheet1!RawDataCols,$C66,BC$5)*$R66)</f>
        <v>0</v>
      </c>
      <c r="BD66" s="3">
        <f>IF(BD$3=0,0,INDEX(Sheet1!RawDataCols,$C66,BD$5)*$R66)</f>
        <v>-244.14</v>
      </c>
      <c r="BE66" s="3">
        <f>IF(BE$3=0,0,INDEX(Sheet1!RawDataCols,$C66,BE$5)*$R66)</f>
        <v>-225.81</v>
      </c>
      <c r="BF66" s="3">
        <f>IF(BF$3=0,0,INDEX(Sheet1!RawDataCols,$C66,BF$5)*$R66)</f>
        <v>0</v>
      </c>
      <c r="BG66" s="179">
        <f>IF(BG$3=0,0,INDEX(Sheet1!RawDataCols,$C66,BG$5)*$R66)</f>
        <v>-244.14</v>
      </c>
      <c r="BH66" s="33">
        <f t="shared" si="17"/>
        <v>-24612.330000000005</v>
      </c>
      <c r="BI66" s="33">
        <f t="shared" si="18"/>
        <v>0</v>
      </c>
      <c r="BJ66" s="33">
        <f t="shared" si="19"/>
        <v>-21846.170000000002</v>
      </c>
      <c r="BK66" s="3">
        <f>IF(BK$3=0,0,INDEX(Sheet1!RawDataCols,$C66,BK$5)*$R66)</f>
        <v>0</v>
      </c>
      <c r="BL66" s="3">
        <f>IF(BL$3=0,0,INDEX(Sheet1!RawDataCols,$C66,BL$5)*$R66)</f>
        <v>-2549.63375</v>
      </c>
      <c r="BM66" s="3">
        <f>IF(BM$3=0,0,INDEX(Sheet1!RawDataCols,$C66,BM$5)*$R66)</f>
        <v>-2176.9324999999999</v>
      </c>
      <c r="BN66" s="3">
        <f>IF(BN$3=0,0,INDEX(Sheet1!RawDataCols,$C66,BN$5)*$R66)</f>
        <v>-1643.425</v>
      </c>
      <c r="BO66" s="3">
        <f>IF(BO$3=0,0,INDEX(Sheet1!RawDataCols,$C66,BO$5)*$R66)</f>
        <v>-1127.2175</v>
      </c>
      <c r="BP66" s="3">
        <f>IF(BP$3=0,0,INDEX(Sheet1!RawDataCols,$C66,BP$5)*$R66)</f>
        <v>-18918.080000000002</v>
      </c>
      <c r="BQ66" s="3">
        <f t="shared" si="20"/>
        <v>-22554.969999999998</v>
      </c>
      <c r="BR66" s="3">
        <f t="shared" si="21"/>
        <v>-23271.649999999998</v>
      </c>
      <c r="BS66" s="3">
        <f t="shared" si="22"/>
        <v>-23941.989999999998</v>
      </c>
      <c r="BT66" s="3">
        <f t="shared" si="23"/>
        <v>-24612.329999999998</v>
      </c>
      <c r="BU66" s="3" t="str">
        <f>INDEX(Sheet1!$BS$2:$BS$1000,MATCH($A66,Sheet1!$A$2:$A$1000,0))</f>
        <v>23</v>
      </c>
      <c r="BV66" s="3">
        <f>INDEX(Sheet1!$BT$2:$BT$1000,MATCH($A66,Sheet1!$A$2:$A$1000,0))</f>
        <v>-24612.33</v>
      </c>
    </row>
    <row r="67" spans="1:74" x14ac:dyDescent="0.2">
      <c r="A67" s="11" t="s">
        <v>626</v>
      </c>
      <c r="B67" s="3">
        <f>MATCH($A67,Sheet1!ACCOUNTNO,0)</f>
        <v>59</v>
      </c>
      <c r="C67" s="3">
        <f t="shared" si="14"/>
        <v>59</v>
      </c>
      <c r="D67" s="3" t="str">
        <f>IF(D$3=0,0,INDEX(Sheet1!RawDataCols,$C67,D$5))</f>
        <v>61540A04</v>
      </c>
      <c r="E67" s="3" t="str">
        <f>IF(E$3=0,0,INDEX(Sheet1!RawDataCols,$C67,E$5))</f>
        <v xml:space="preserve">61540          </v>
      </c>
      <c r="F67" s="3" t="str">
        <f>IF(F$3=0,0,INDEX(Sheet1!RawDataCols,$C67,F$5))</f>
        <v xml:space="preserve">A04            </v>
      </c>
      <c r="G67" s="3" t="str">
        <f>IF(G$3=0,0,INDEX(Sheet1!RawDataCols,$C67,G$5))</f>
        <v xml:space="preserve">               </v>
      </c>
      <c r="H67" s="3" t="str">
        <f>IF(H$3=0,0,INDEX(Sheet1!RawDataCols,$C67,H$5))</f>
        <v xml:space="preserve">               </v>
      </c>
      <c r="I67" s="3" t="str">
        <f>IF(I$3=0,0,INDEX(Sheet1!RawDataCols,$C67,I$5))</f>
        <v xml:space="preserve">               </v>
      </c>
      <c r="J67" s="3" t="str">
        <f>IF(J$3=0,0,INDEX(Sheet1!RawDataCols,$C67,J$5))</f>
        <v xml:space="preserve">               </v>
      </c>
      <c r="K67" s="3" t="str">
        <f>IF(K$3=0,0,INDEX(Sheet1!RawDataCols,$C67,K$5))</f>
        <v xml:space="preserve">               </v>
      </c>
      <c r="L67" s="3" t="str">
        <f>IF(L$3=0,0,INDEX(Sheet1!RawDataCols,$C67,L$5))</f>
        <v xml:space="preserve">               </v>
      </c>
      <c r="M67" s="3" t="str">
        <f>IF(M$3=0,0,INDEX(Sheet1!RawDataCols,$C67,M$5))</f>
        <v xml:space="preserve">F006  </v>
      </c>
      <c r="N67" s="3" t="str">
        <f>IF(N$3=0,0,INDEX(Sheet1!RawDataCols,$C67,N$5))</f>
        <v>Less Accum Depn - Plant &amp; Equip-174 Fullarton Rd</v>
      </c>
      <c r="O67" s="3">
        <f>INDEX(Sheet1!RawDataCols,$C67,O$5)</f>
        <v>24</v>
      </c>
      <c r="P67" s="3" t="str">
        <f>INDEX(Sheet1!RawDataCols,$C67,P$5)</f>
        <v>Fixed Assets</v>
      </c>
      <c r="Q67" s="3" t="str">
        <f>IF(Q$3=0,0,INDEX(Sheet1!RawDataCols,$C67,Q$5))</f>
        <v>B</v>
      </c>
      <c r="R67" s="3">
        <f t="shared" si="24"/>
        <v>1</v>
      </c>
      <c r="S67" s="3">
        <f t="shared" si="25"/>
        <v>-1</v>
      </c>
      <c r="T67" s="3">
        <f>IF(T$3=0,0,INDEX(Sheet1!RawDataCols,$C67,T$5)*$R67)</f>
        <v>-20734.849999999999</v>
      </c>
      <c r="U67" s="3">
        <f>IF(U$3=0,0,INDEX(Sheet1!RawDataCols,$C67,U$5)*$R67)</f>
        <v>-51.8</v>
      </c>
      <c r="V67" s="3">
        <f>IF(V$3=0,0,INDEX(Sheet1!RawDataCols,$C67,V$5)*$R67)</f>
        <v>0</v>
      </c>
      <c r="W67" s="3">
        <f>IF(W$3=0,0,INDEX(Sheet1!RawDataCols,$C67,W$5)*$R67)</f>
        <v>-121.46</v>
      </c>
      <c r="X67" s="3">
        <f>IF(X$3=0,0,INDEX(Sheet1!RawDataCols,$C67,X$5)*$R67)</f>
        <v>-46.79</v>
      </c>
      <c r="Y67" s="3">
        <f>IF(Y$3=0,0,INDEX(Sheet1!RawDataCols,$C67,Y$5)*$R67)</f>
        <v>0</v>
      </c>
      <c r="Z67" s="3">
        <f>IF(Z$3=0,0,INDEX(Sheet1!RawDataCols,$C67,Z$5)*$R67)</f>
        <v>-109.71</v>
      </c>
      <c r="AA67" s="3">
        <f>IF(AA$3=0,0,INDEX(Sheet1!RawDataCols,$C67,AA$5)*$R67)</f>
        <v>-51.8</v>
      </c>
      <c r="AB67" s="3">
        <f>IF(AB$3=0,0,INDEX(Sheet1!RawDataCols,$C67,AB$5)*$R67)</f>
        <v>0</v>
      </c>
      <c r="AC67" s="3">
        <f>IF(AC$3=0,0,INDEX(Sheet1!RawDataCols,$C67,AC$5)*$R67)</f>
        <v>-121.46</v>
      </c>
      <c r="AD67" s="3">
        <f>IF(AD$3=0,0,INDEX(Sheet1!RawDataCols,$C67,AD$5)*$R67)</f>
        <v>-50.13</v>
      </c>
      <c r="AE67" s="3">
        <f>IF(AE$3=0,0,INDEX(Sheet1!RawDataCols,$C67,AE$5)*$R67)</f>
        <v>0</v>
      </c>
      <c r="AF67" s="3">
        <f>IF(AF$3=0,0,INDEX(Sheet1!RawDataCols,$C67,AF$5)*$R67)</f>
        <v>-117.54</v>
      </c>
      <c r="AG67" s="3">
        <f>IF(AG$3=0,0,INDEX(Sheet1!RawDataCols,$C67,AG$5)*$R67)</f>
        <v>-51.8</v>
      </c>
      <c r="AH67" s="3">
        <f>IF(AH$3=0,0,INDEX(Sheet1!RawDataCols,$C67,AH$5)*$R67)</f>
        <v>0</v>
      </c>
      <c r="AI67" s="3">
        <f>IF(AI$3=0,0,INDEX(Sheet1!RawDataCols,$C67,AI$5)*$R67)</f>
        <v>-121.46</v>
      </c>
      <c r="AJ67" s="3">
        <f>IF(AJ$3=0,0,INDEX(Sheet1!RawDataCols,$C67,AJ$5)*$R67)</f>
        <v>-50.13</v>
      </c>
      <c r="AK67" s="3">
        <f>IF(AK$3=0,0,INDEX(Sheet1!RawDataCols,$C67,AK$5)*$R67)</f>
        <v>0</v>
      </c>
      <c r="AL67" s="3">
        <f>IF(AL$3=0,0,INDEX(Sheet1!RawDataCols,$C67,AL$5)*$R67)</f>
        <v>-50.13</v>
      </c>
      <c r="AM67" s="3">
        <f>IF(AM$3=0,0,INDEX(Sheet1!RawDataCols,$C67,AM$5)*$R67)</f>
        <v>-51.8</v>
      </c>
      <c r="AN67" s="3">
        <f>IF(AN$3=0,0,INDEX(Sheet1!RawDataCols,$C67,AN$5)*$R67)</f>
        <v>0</v>
      </c>
      <c r="AO67" s="3">
        <f>IF(AO$3=0,0,INDEX(Sheet1!RawDataCols,$C67,AO$5)*$R67)</f>
        <v>-51.8</v>
      </c>
      <c r="AP67" s="3">
        <f>IF(AP$3=0,0,INDEX(Sheet1!RawDataCols,$C67,AP$5)*$R67)</f>
        <v>-51.8</v>
      </c>
      <c r="AQ67" s="3">
        <f>IF(AQ$3=0,0,INDEX(Sheet1!RawDataCols,$C67,AQ$5)*$R67)</f>
        <v>0</v>
      </c>
      <c r="AR67" s="3">
        <f>IF(AR$3=0,0,INDEX(Sheet1!RawDataCols,$C67,AR$5)*$R67)</f>
        <v>-51.8</v>
      </c>
      <c r="AS67" s="3">
        <f>IF(AS$3=0,0,INDEX(Sheet1!RawDataCols,$C67,AS$5)*$R67)</f>
        <v>-50.13</v>
      </c>
      <c r="AT67" s="3">
        <f>IF(AT$3=0,0,INDEX(Sheet1!RawDataCols,$C67,AT$5)*$R67)</f>
        <v>0</v>
      </c>
      <c r="AU67" s="3">
        <f>IF(AU$3=0,0,INDEX(Sheet1!RawDataCols,$C67,AU$5)*$R67)</f>
        <v>-50.13</v>
      </c>
      <c r="AV67" s="3">
        <f>IF(AV$3=0,0,INDEX(Sheet1!RawDataCols,$C67,AV$5)*$R67)</f>
        <v>-51.8</v>
      </c>
      <c r="AW67" s="3">
        <f>IF(AW$3=0,0,INDEX(Sheet1!RawDataCols,$C67,AW$5)*$R67)</f>
        <v>0</v>
      </c>
      <c r="AX67" s="3">
        <f>IF(AX$3=0,0,INDEX(Sheet1!RawDataCols,$C67,AX$5)*$R67)</f>
        <v>-51.8</v>
      </c>
      <c r="AY67" s="3">
        <f>IF(AY$3=0,0,INDEX(Sheet1!RawDataCols,$C67,AY$5)*$R67)</f>
        <v>-50.13</v>
      </c>
      <c r="AZ67" s="3">
        <f>IF(AZ$3=0,0,INDEX(Sheet1!RawDataCols,$C67,AZ$5)*$R67)</f>
        <v>0</v>
      </c>
      <c r="BA67" s="3">
        <f>IF(BA$3=0,0,INDEX(Sheet1!RawDataCols,$C67,BA$5)*$R67)</f>
        <v>-50.13</v>
      </c>
      <c r="BB67" s="3">
        <f>IF(BB$3=0,0,INDEX(Sheet1!RawDataCols,$C67,BB$5)*$R67)</f>
        <v>-51.8</v>
      </c>
      <c r="BC67" s="3">
        <f>IF(BC$3=0,0,INDEX(Sheet1!RawDataCols,$C67,BC$5)*$R67)</f>
        <v>0</v>
      </c>
      <c r="BD67" s="3">
        <f>IF(BD$3=0,0,INDEX(Sheet1!RawDataCols,$C67,BD$5)*$R67)</f>
        <v>-51.8</v>
      </c>
      <c r="BE67" s="3">
        <f>IF(BE$3=0,0,INDEX(Sheet1!RawDataCols,$C67,BE$5)*$R67)</f>
        <v>-51.8</v>
      </c>
      <c r="BF67" s="3">
        <f>IF(BF$3=0,0,INDEX(Sheet1!RawDataCols,$C67,BF$5)*$R67)</f>
        <v>0</v>
      </c>
      <c r="BG67" s="179">
        <f>IF(BG$3=0,0,INDEX(Sheet1!RawDataCols,$C67,BG$5)*$R67)</f>
        <v>-51.8</v>
      </c>
      <c r="BH67" s="33">
        <f t="shared" si="17"/>
        <v>-21344.76</v>
      </c>
      <c r="BI67" s="33">
        <f t="shared" si="18"/>
        <v>0</v>
      </c>
      <c r="BJ67" s="33">
        <f t="shared" si="19"/>
        <v>-20734.850000000002</v>
      </c>
      <c r="BK67" s="3">
        <f>IF(BK$3=0,0,INDEX(Sheet1!RawDataCols,$C67,BK$5)*$R67)</f>
        <v>0</v>
      </c>
      <c r="BL67" s="3">
        <f>IF(BL$3=0,0,INDEX(Sheet1!RawDataCols,$C67,BL$5)*$R67)</f>
        <v>-2553.4237499999999</v>
      </c>
      <c r="BM67" s="3">
        <f>IF(BM$3=0,0,INDEX(Sheet1!RawDataCols,$C67,BM$5)*$R67)</f>
        <v>-2383.0887499999999</v>
      </c>
      <c r="BN67" s="3">
        <f>IF(BN$3=0,0,INDEX(Sheet1!RawDataCols,$C67,BN$5)*$R67)</f>
        <v>-2204.3274999999999</v>
      </c>
      <c r="BO67" s="3">
        <f>IF(BO$3=0,0,INDEX(Sheet1!RawDataCols,$C67,BO$5)*$R67)</f>
        <v>-1709.8575000000001</v>
      </c>
      <c r="BP67" s="3">
        <f>IF(BP$3=0,0,INDEX(Sheet1!RawDataCols,$C67,BP$5)*$R67)</f>
        <v>-19785.63</v>
      </c>
      <c r="BQ67" s="3">
        <f t="shared" si="20"/>
        <v>-20885.239999999998</v>
      </c>
      <c r="BR67" s="3">
        <f t="shared" si="21"/>
        <v>-21037.3</v>
      </c>
      <c r="BS67" s="3">
        <f t="shared" si="22"/>
        <v>-21191.03</v>
      </c>
      <c r="BT67" s="3">
        <f t="shared" si="23"/>
        <v>-21344.76</v>
      </c>
      <c r="BU67" s="3" t="str">
        <f>INDEX(Sheet1!$BS$2:$BS$1000,MATCH($A67,Sheet1!$A$2:$A$1000,0))</f>
        <v>23</v>
      </c>
      <c r="BV67" s="3">
        <f>INDEX(Sheet1!$BT$2:$BT$1000,MATCH($A67,Sheet1!$A$2:$A$1000,0))</f>
        <v>-21344.76</v>
      </c>
    </row>
    <row r="68" spans="1:74" x14ac:dyDescent="0.2">
      <c r="A68" s="11" t="s">
        <v>627</v>
      </c>
      <c r="B68" s="3">
        <f>MATCH($A68,Sheet1!ACCOUNTNO,0)</f>
        <v>60</v>
      </c>
      <c r="C68" s="3">
        <f t="shared" si="14"/>
        <v>60</v>
      </c>
      <c r="D68" s="3" t="str">
        <f>IF(D$3=0,0,INDEX(Sheet1!RawDataCols,$C68,D$5))</f>
        <v>61540A11</v>
      </c>
      <c r="E68" s="3" t="str">
        <f>IF(E$3=0,0,INDEX(Sheet1!RawDataCols,$C68,E$5))</f>
        <v xml:space="preserve">61540          </v>
      </c>
      <c r="F68" s="3" t="str">
        <f>IF(F$3=0,0,INDEX(Sheet1!RawDataCols,$C68,F$5))</f>
        <v xml:space="preserve">A11            </v>
      </c>
      <c r="G68" s="3" t="str">
        <f>IF(G$3=0,0,INDEX(Sheet1!RawDataCols,$C68,G$5))</f>
        <v xml:space="preserve">               </v>
      </c>
      <c r="H68" s="3" t="str">
        <f>IF(H$3=0,0,INDEX(Sheet1!RawDataCols,$C68,H$5))</f>
        <v xml:space="preserve">               </v>
      </c>
      <c r="I68" s="3" t="str">
        <f>IF(I$3=0,0,INDEX(Sheet1!RawDataCols,$C68,I$5))</f>
        <v xml:space="preserve">               </v>
      </c>
      <c r="J68" s="3" t="str">
        <f>IF(J$3=0,0,INDEX(Sheet1!RawDataCols,$C68,J$5))</f>
        <v xml:space="preserve">               </v>
      </c>
      <c r="K68" s="3" t="str">
        <f>IF(K$3=0,0,INDEX(Sheet1!RawDataCols,$C68,K$5))</f>
        <v xml:space="preserve">               </v>
      </c>
      <c r="L68" s="3" t="str">
        <f>IF(L$3=0,0,INDEX(Sheet1!RawDataCols,$C68,L$5))</f>
        <v xml:space="preserve">               </v>
      </c>
      <c r="M68" s="3" t="str">
        <f>IF(M$3=0,0,INDEX(Sheet1!RawDataCols,$C68,M$5))</f>
        <v xml:space="preserve">F006  </v>
      </c>
      <c r="N68" s="3" t="str">
        <f>IF(N$3=0,0,INDEX(Sheet1!RawDataCols,$C68,N$5))</f>
        <v>Less Accum Depn - Plant &amp; Equip-25 Hutt St</v>
      </c>
      <c r="O68" s="3">
        <f>INDEX(Sheet1!RawDataCols,$C68,O$5)</f>
        <v>24</v>
      </c>
      <c r="P68" s="3" t="str">
        <f>INDEX(Sheet1!RawDataCols,$C68,P$5)</f>
        <v>Fixed Assets</v>
      </c>
      <c r="Q68" s="3" t="str">
        <f>IF(Q$3=0,0,INDEX(Sheet1!RawDataCols,$C68,Q$5))</f>
        <v>B</v>
      </c>
      <c r="R68" s="3">
        <f t="shared" si="24"/>
        <v>1</v>
      </c>
      <c r="S68" s="3">
        <f t="shared" si="25"/>
        <v>-1</v>
      </c>
      <c r="T68" s="3">
        <f>IF(T$3=0,0,INDEX(Sheet1!RawDataCols,$C68,T$5)*$R68)</f>
        <v>-8051.32</v>
      </c>
      <c r="U68" s="3">
        <f>IF(U$3=0,0,INDEX(Sheet1!RawDataCols,$C68,U$5)*$R68)</f>
        <v>-116.41</v>
      </c>
      <c r="V68" s="3">
        <f>IF(V$3=0,0,INDEX(Sheet1!RawDataCols,$C68,V$5)*$R68)</f>
        <v>0</v>
      </c>
      <c r="W68" s="3">
        <f>IF(W$3=0,0,INDEX(Sheet1!RawDataCols,$C68,W$5)*$R68)</f>
        <v>-114.69</v>
      </c>
      <c r="X68" s="3">
        <f>IF(X$3=0,0,INDEX(Sheet1!RawDataCols,$C68,X$5)*$R68)</f>
        <v>-105.15</v>
      </c>
      <c r="Y68" s="3">
        <f>IF(Y$3=0,0,INDEX(Sheet1!RawDataCols,$C68,Y$5)*$R68)</f>
        <v>0</v>
      </c>
      <c r="Z68" s="3">
        <f>IF(Z$3=0,0,INDEX(Sheet1!RawDataCols,$C68,Z$5)*$R68)</f>
        <v>-103.59</v>
      </c>
      <c r="AA68" s="3">
        <f>IF(AA$3=0,0,INDEX(Sheet1!RawDataCols,$C68,AA$5)*$R68)</f>
        <v>-116.41</v>
      </c>
      <c r="AB68" s="3">
        <f>IF(AB$3=0,0,INDEX(Sheet1!RawDataCols,$C68,AB$5)*$R68)</f>
        <v>0</v>
      </c>
      <c r="AC68" s="3">
        <f>IF(AC$3=0,0,INDEX(Sheet1!RawDataCols,$C68,AC$5)*$R68)</f>
        <v>-114.69</v>
      </c>
      <c r="AD68" s="3">
        <f>IF(AD$3=0,0,INDEX(Sheet1!RawDataCols,$C68,AD$5)*$R68)</f>
        <v>-112.66</v>
      </c>
      <c r="AE68" s="3">
        <f>IF(AE$3=0,0,INDEX(Sheet1!RawDataCols,$C68,AE$5)*$R68)</f>
        <v>0</v>
      </c>
      <c r="AF68" s="3">
        <f>IF(AF$3=0,0,INDEX(Sheet1!RawDataCols,$C68,AF$5)*$R68)</f>
        <v>-110.99</v>
      </c>
      <c r="AG68" s="3">
        <f>IF(AG$3=0,0,INDEX(Sheet1!RawDataCols,$C68,AG$5)*$R68)</f>
        <v>-116.41</v>
      </c>
      <c r="AH68" s="3">
        <f>IF(AH$3=0,0,INDEX(Sheet1!RawDataCols,$C68,AH$5)*$R68)</f>
        <v>0</v>
      </c>
      <c r="AI68" s="3">
        <f>IF(AI$3=0,0,INDEX(Sheet1!RawDataCols,$C68,AI$5)*$R68)</f>
        <v>-114.69</v>
      </c>
      <c r="AJ68" s="3">
        <f>IF(AJ$3=0,0,INDEX(Sheet1!RawDataCols,$C68,AJ$5)*$R68)</f>
        <v>-112.66</v>
      </c>
      <c r="AK68" s="3">
        <f>IF(AK$3=0,0,INDEX(Sheet1!RawDataCols,$C68,AK$5)*$R68)</f>
        <v>0</v>
      </c>
      <c r="AL68" s="3">
        <f>IF(AL$3=0,0,INDEX(Sheet1!RawDataCols,$C68,AL$5)*$R68)</f>
        <v>-110.99</v>
      </c>
      <c r="AM68" s="3">
        <f>IF(AM$3=0,0,INDEX(Sheet1!RawDataCols,$C68,AM$5)*$R68)</f>
        <v>-116.41</v>
      </c>
      <c r="AN68" s="3">
        <f>IF(AN$3=0,0,INDEX(Sheet1!RawDataCols,$C68,AN$5)*$R68)</f>
        <v>0</v>
      </c>
      <c r="AO68" s="3">
        <f>IF(AO$3=0,0,INDEX(Sheet1!RawDataCols,$C68,AO$5)*$R68)</f>
        <v>-116.41</v>
      </c>
      <c r="AP68" s="3">
        <f>IF(AP$3=0,0,INDEX(Sheet1!RawDataCols,$C68,AP$5)*$R68)</f>
        <v>-116.41</v>
      </c>
      <c r="AQ68" s="3">
        <f>IF(AQ$3=0,0,INDEX(Sheet1!RawDataCols,$C68,AQ$5)*$R68)</f>
        <v>0</v>
      </c>
      <c r="AR68" s="3">
        <f>IF(AR$3=0,0,INDEX(Sheet1!RawDataCols,$C68,AR$5)*$R68)</f>
        <v>-116.41</v>
      </c>
      <c r="AS68" s="3">
        <f>IF(AS$3=0,0,INDEX(Sheet1!RawDataCols,$C68,AS$5)*$R68)</f>
        <v>-112.66</v>
      </c>
      <c r="AT68" s="3">
        <f>IF(AT$3=0,0,INDEX(Sheet1!RawDataCols,$C68,AT$5)*$R68)</f>
        <v>0</v>
      </c>
      <c r="AU68" s="3">
        <f>IF(AU$3=0,0,INDEX(Sheet1!RawDataCols,$C68,AU$5)*$R68)</f>
        <v>-112.66</v>
      </c>
      <c r="AV68" s="3">
        <f>IF(AV$3=0,0,INDEX(Sheet1!RawDataCols,$C68,AV$5)*$R68)</f>
        <v>-116.41</v>
      </c>
      <c r="AW68" s="3">
        <f>IF(AW$3=0,0,INDEX(Sheet1!RawDataCols,$C68,AW$5)*$R68)</f>
        <v>0</v>
      </c>
      <c r="AX68" s="3">
        <f>IF(AX$3=0,0,INDEX(Sheet1!RawDataCols,$C68,AX$5)*$R68)</f>
        <v>-116.41</v>
      </c>
      <c r="AY68" s="3">
        <f>IF(AY$3=0,0,INDEX(Sheet1!RawDataCols,$C68,AY$5)*$R68)</f>
        <v>-112.66</v>
      </c>
      <c r="AZ68" s="3">
        <f>IF(AZ$3=0,0,INDEX(Sheet1!RawDataCols,$C68,AZ$5)*$R68)</f>
        <v>0</v>
      </c>
      <c r="BA68" s="3">
        <f>IF(BA$3=0,0,INDEX(Sheet1!RawDataCols,$C68,BA$5)*$R68)</f>
        <v>-112.66</v>
      </c>
      <c r="BB68" s="3">
        <f>IF(BB$3=0,0,INDEX(Sheet1!RawDataCols,$C68,BB$5)*$R68)</f>
        <v>-116.41</v>
      </c>
      <c r="BC68" s="3">
        <f>IF(BC$3=0,0,INDEX(Sheet1!RawDataCols,$C68,BC$5)*$R68)</f>
        <v>0</v>
      </c>
      <c r="BD68" s="3">
        <f>IF(BD$3=0,0,INDEX(Sheet1!RawDataCols,$C68,BD$5)*$R68)</f>
        <v>-116.41</v>
      </c>
      <c r="BE68" s="3">
        <f>IF(BE$3=0,0,INDEX(Sheet1!RawDataCols,$C68,BE$5)*$R68)</f>
        <v>-116.41</v>
      </c>
      <c r="BF68" s="3">
        <f>IF(BF$3=0,0,INDEX(Sheet1!RawDataCols,$C68,BF$5)*$R68)</f>
        <v>0</v>
      </c>
      <c r="BG68" s="179">
        <f>IF(BG$3=0,0,INDEX(Sheet1!RawDataCols,$C68,BG$5)*$R68)</f>
        <v>-116.41</v>
      </c>
      <c r="BH68" s="33">
        <f t="shared" si="17"/>
        <v>-9421.9799999999977</v>
      </c>
      <c r="BI68" s="33">
        <f t="shared" si="18"/>
        <v>0</v>
      </c>
      <c r="BJ68" s="33">
        <f t="shared" si="19"/>
        <v>-8051.3200000000006</v>
      </c>
      <c r="BK68" s="3">
        <f>IF(BK$3=0,0,INDEX(Sheet1!RawDataCols,$C68,BK$5)*$R68)</f>
        <v>0</v>
      </c>
      <c r="BL68" s="3">
        <f>IF(BL$3=0,0,INDEX(Sheet1!RawDataCols,$C68,BL$5)*$R68)</f>
        <v>-920.04499999999996</v>
      </c>
      <c r="BM68" s="3">
        <f>IF(BM$3=0,0,INDEX(Sheet1!RawDataCols,$C68,BM$5)*$R68)</f>
        <v>-751.24749999999995</v>
      </c>
      <c r="BN68" s="3">
        <f>IF(BN$3=0,0,INDEX(Sheet1!RawDataCols,$C68,BN$5)*$R68)</f>
        <v>-593.29499999999996</v>
      </c>
      <c r="BO68" s="3">
        <f>IF(BO$3=0,0,INDEX(Sheet1!RawDataCols,$C68,BO$5)*$R68)</f>
        <v>-435.34249999999997</v>
      </c>
      <c r="BP68" s="3">
        <f>IF(BP$3=0,0,INDEX(Sheet1!RawDataCols,$C68,BP$5)*$R68)</f>
        <v>-6690.72</v>
      </c>
      <c r="BQ68" s="3">
        <f t="shared" si="20"/>
        <v>-8389.2899999999991</v>
      </c>
      <c r="BR68" s="3">
        <f t="shared" si="21"/>
        <v>-8731.0199999999986</v>
      </c>
      <c r="BS68" s="3">
        <f t="shared" si="22"/>
        <v>-9076.4999999999982</v>
      </c>
      <c r="BT68" s="3">
        <f t="shared" si="23"/>
        <v>-9421.9799999999977</v>
      </c>
      <c r="BU68" s="3" t="str">
        <f>INDEX(Sheet1!$BS$2:$BS$1000,MATCH($A68,Sheet1!$A$2:$A$1000,0))</f>
        <v>23</v>
      </c>
      <c r="BV68" s="3">
        <f>INDEX(Sheet1!$BT$2:$BT$1000,MATCH($A68,Sheet1!$A$2:$A$1000,0))</f>
        <v>-9421.98</v>
      </c>
    </row>
    <row r="69" spans="1:74" x14ac:dyDescent="0.2">
      <c r="A69" s="313" t="s">
        <v>628</v>
      </c>
      <c r="B69" s="3" t="e">
        <f>MATCH($A69,Sheet1!ACCOUNTNO,0)</f>
        <v>#N/A</v>
      </c>
      <c r="C69" s="3">
        <f t="shared" si="14"/>
        <v>65000</v>
      </c>
      <c r="D69" s="3">
        <f>IF(D$3=0,0,INDEX(Sheet1!RawDataCols,$C69,D$5))</f>
        <v>0</v>
      </c>
      <c r="E69" s="3">
        <f>IF(E$3=0,0,INDEX(Sheet1!RawDataCols,$C69,E$5))</f>
        <v>0</v>
      </c>
      <c r="F69" s="3">
        <f>IF(F$3=0,0,INDEX(Sheet1!RawDataCols,$C69,F$5))</f>
        <v>0</v>
      </c>
      <c r="G69" s="3">
        <f>IF(G$3=0,0,INDEX(Sheet1!RawDataCols,$C69,G$5))</f>
        <v>0</v>
      </c>
      <c r="H69" s="3">
        <f>IF(H$3=0,0,INDEX(Sheet1!RawDataCols,$C69,H$5))</f>
        <v>0</v>
      </c>
      <c r="I69" s="3">
        <f>IF(I$3=0,0,INDEX(Sheet1!RawDataCols,$C69,I$5))</f>
        <v>0</v>
      </c>
      <c r="J69" s="3">
        <f>IF(J$3=0,0,INDEX(Sheet1!RawDataCols,$C69,J$5))</f>
        <v>0</v>
      </c>
      <c r="K69" s="3">
        <f>IF(K$3=0,0,INDEX(Sheet1!RawDataCols,$C69,K$5))</f>
        <v>0</v>
      </c>
      <c r="L69" s="3">
        <f>IF(L$3=0,0,INDEX(Sheet1!RawDataCols,$C69,L$5))</f>
        <v>0</v>
      </c>
      <c r="M69" s="3">
        <f>IF(M$3=0,0,INDEX(Sheet1!RawDataCols,$C69,M$5))</f>
        <v>0</v>
      </c>
      <c r="N69" s="3">
        <f>IF(N$3=0,0,INDEX(Sheet1!RawDataCols,$C69,N$5))</f>
        <v>0</v>
      </c>
      <c r="O69" s="3">
        <f>INDEX(Sheet1!RawDataCols,$C69,O$5)</f>
        <v>0</v>
      </c>
      <c r="P69" s="3">
        <f>INDEX(Sheet1!RawDataCols,$C69,P$5)</f>
        <v>0</v>
      </c>
      <c r="Q69" s="3">
        <f>IF(Q$3=0,0,INDEX(Sheet1!RawDataCols,$C69,Q$5))</f>
        <v>0</v>
      </c>
      <c r="R69" s="3">
        <f t="shared" si="24"/>
        <v>1</v>
      </c>
      <c r="S69" s="3">
        <f t="shared" si="25"/>
        <v>-1</v>
      </c>
      <c r="T69" s="3">
        <f>IF(T$3=0,0,INDEX(Sheet1!RawDataCols,$C69,T$5)*$R69)</f>
        <v>0</v>
      </c>
      <c r="U69" s="3">
        <f>IF(U$3=0,0,INDEX(Sheet1!RawDataCols,$C69,U$5)*$R69)</f>
        <v>0</v>
      </c>
      <c r="V69" s="3">
        <f>IF(V$3=0,0,INDEX(Sheet1!RawDataCols,$C69,V$5)*$R69)</f>
        <v>0</v>
      </c>
      <c r="W69" s="3">
        <f>IF(W$3=0,0,INDEX(Sheet1!RawDataCols,$C69,W$5)*$R69)</f>
        <v>0</v>
      </c>
      <c r="X69" s="3">
        <f>IF(X$3=0,0,INDEX(Sheet1!RawDataCols,$C69,X$5)*$R69)</f>
        <v>0</v>
      </c>
      <c r="Y69" s="3">
        <f>IF(Y$3=0,0,INDEX(Sheet1!RawDataCols,$C69,Y$5)*$R69)</f>
        <v>0</v>
      </c>
      <c r="Z69" s="3">
        <f>IF(Z$3=0,0,INDEX(Sheet1!RawDataCols,$C69,Z$5)*$R69)</f>
        <v>0</v>
      </c>
      <c r="AA69" s="3">
        <f>IF(AA$3=0,0,INDEX(Sheet1!RawDataCols,$C69,AA$5)*$R69)</f>
        <v>0</v>
      </c>
      <c r="AB69" s="3">
        <f>IF(AB$3=0,0,INDEX(Sheet1!RawDataCols,$C69,AB$5)*$R69)</f>
        <v>0</v>
      </c>
      <c r="AC69" s="3">
        <f>IF(AC$3=0,0,INDEX(Sheet1!RawDataCols,$C69,AC$5)*$R69)</f>
        <v>0</v>
      </c>
      <c r="AD69" s="3">
        <f>IF(AD$3=0,0,INDEX(Sheet1!RawDataCols,$C69,AD$5)*$R69)</f>
        <v>0</v>
      </c>
      <c r="AE69" s="3">
        <f>IF(AE$3=0,0,INDEX(Sheet1!RawDataCols,$C69,AE$5)*$R69)</f>
        <v>0</v>
      </c>
      <c r="AF69" s="3">
        <f>IF(AF$3=0,0,INDEX(Sheet1!RawDataCols,$C69,AF$5)*$R69)</f>
        <v>0</v>
      </c>
      <c r="AG69" s="3">
        <f>IF(AG$3=0,0,INDEX(Sheet1!RawDataCols,$C69,AG$5)*$R69)</f>
        <v>0</v>
      </c>
      <c r="AH69" s="3">
        <f>IF(AH$3=0,0,INDEX(Sheet1!RawDataCols,$C69,AH$5)*$R69)</f>
        <v>0</v>
      </c>
      <c r="AI69" s="3">
        <f>IF(AI$3=0,0,INDEX(Sheet1!RawDataCols,$C69,AI$5)*$R69)</f>
        <v>0</v>
      </c>
      <c r="AJ69" s="3">
        <f>IF(AJ$3=0,0,INDEX(Sheet1!RawDataCols,$C69,AJ$5)*$R69)</f>
        <v>0</v>
      </c>
      <c r="AK69" s="3">
        <f>IF(AK$3=0,0,INDEX(Sheet1!RawDataCols,$C69,AK$5)*$R69)</f>
        <v>0</v>
      </c>
      <c r="AL69" s="3">
        <f>IF(AL$3=0,0,INDEX(Sheet1!RawDataCols,$C69,AL$5)*$R69)</f>
        <v>0</v>
      </c>
      <c r="AM69" s="3">
        <f>IF(AM$3=0,0,INDEX(Sheet1!RawDataCols,$C69,AM$5)*$R69)</f>
        <v>0</v>
      </c>
      <c r="AN69" s="3">
        <f>IF(AN$3=0,0,INDEX(Sheet1!RawDataCols,$C69,AN$5)*$R69)</f>
        <v>0</v>
      </c>
      <c r="AO69" s="3">
        <f>IF(AO$3=0,0,INDEX(Sheet1!RawDataCols,$C69,AO$5)*$R69)</f>
        <v>0</v>
      </c>
      <c r="AP69" s="3">
        <f>IF(AP$3=0,0,INDEX(Sheet1!RawDataCols,$C69,AP$5)*$R69)</f>
        <v>0</v>
      </c>
      <c r="AQ69" s="3">
        <f>IF(AQ$3=0,0,INDEX(Sheet1!RawDataCols,$C69,AQ$5)*$R69)</f>
        <v>0</v>
      </c>
      <c r="AR69" s="3">
        <f>IF(AR$3=0,0,INDEX(Sheet1!RawDataCols,$C69,AR$5)*$R69)</f>
        <v>0</v>
      </c>
      <c r="AS69" s="3">
        <f>IF(AS$3=0,0,INDEX(Sheet1!RawDataCols,$C69,AS$5)*$R69)</f>
        <v>0</v>
      </c>
      <c r="AT69" s="3">
        <f>IF(AT$3=0,0,INDEX(Sheet1!RawDataCols,$C69,AT$5)*$R69)</f>
        <v>0</v>
      </c>
      <c r="AU69" s="3">
        <f>IF(AU$3=0,0,INDEX(Sheet1!RawDataCols,$C69,AU$5)*$R69)</f>
        <v>0</v>
      </c>
      <c r="AV69" s="3">
        <f>IF(AV$3=0,0,INDEX(Sheet1!RawDataCols,$C69,AV$5)*$R69)</f>
        <v>0</v>
      </c>
      <c r="AW69" s="3">
        <f>IF(AW$3=0,0,INDEX(Sheet1!RawDataCols,$C69,AW$5)*$R69)</f>
        <v>0</v>
      </c>
      <c r="AX69" s="3">
        <f>IF(AX$3=0,0,INDEX(Sheet1!RawDataCols,$C69,AX$5)*$R69)</f>
        <v>0</v>
      </c>
      <c r="AY69" s="3">
        <f>IF(AY$3=0,0,INDEX(Sheet1!RawDataCols,$C69,AY$5)*$R69)</f>
        <v>0</v>
      </c>
      <c r="AZ69" s="3">
        <f>IF(AZ$3=0,0,INDEX(Sheet1!RawDataCols,$C69,AZ$5)*$R69)</f>
        <v>0</v>
      </c>
      <c r="BA69" s="3">
        <f>IF(BA$3=0,0,INDEX(Sheet1!RawDataCols,$C69,BA$5)*$R69)</f>
        <v>0</v>
      </c>
      <c r="BB69" s="3">
        <f>IF(BB$3=0,0,INDEX(Sheet1!RawDataCols,$C69,BB$5)*$R69)</f>
        <v>0</v>
      </c>
      <c r="BC69" s="3">
        <f>IF(BC$3=0,0,INDEX(Sheet1!RawDataCols,$C69,BC$5)*$R69)</f>
        <v>0</v>
      </c>
      <c r="BD69" s="3">
        <f>IF(BD$3=0,0,INDEX(Sheet1!RawDataCols,$C69,BD$5)*$R69)</f>
        <v>0</v>
      </c>
      <c r="BE69" s="3">
        <f>IF(BE$3=0,0,INDEX(Sheet1!RawDataCols,$C69,BE$5)*$R69)</f>
        <v>0</v>
      </c>
      <c r="BF69" s="3">
        <f>IF(BF$3=0,0,INDEX(Sheet1!RawDataCols,$C69,BF$5)*$R69)</f>
        <v>0</v>
      </c>
      <c r="BG69" s="179">
        <f>IF(BG$3=0,0,INDEX(Sheet1!RawDataCols,$C69,BG$5)*$R69)</f>
        <v>0</v>
      </c>
      <c r="BH69" s="33">
        <f t="shared" si="17"/>
        <v>0</v>
      </c>
      <c r="BI69" s="33">
        <f t="shared" si="18"/>
        <v>0</v>
      </c>
      <c r="BJ69" s="33">
        <f t="shared" si="19"/>
        <v>0</v>
      </c>
      <c r="BK69" s="3">
        <f>IF(BK$3=0,0,INDEX(Sheet1!RawDataCols,$C69,BK$5)*$R69)</f>
        <v>0</v>
      </c>
      <c r="BL69" s="3">
        <f>IF(BL$3=0,0,INDEX(Sheet1!RawDataCols,$C69,BL$5)*$R69)</f>
        <v>0</v>
      </c>
      <c r="BM69" s="3">
        <f>IF(BM$3=0,0,INDEX(Sheet1!RawDataCols,$C69,BM$5)*$R69)</f>
        <v>0</v>
      </c>
      <c r="BN69" s="3">
        <f>IF(BN$3=0,0,INDEX(Sheet1!RawDataCols,$C69,BN$5)*$R69)</f>
        <v>0</v>
      </c>
      <c r="BO69" s="3">
        <f>IF(BO$3=0,0,INDEX(Sheet1!RawDataCols,$C69,BO$5)*$R69)</f>
        <v>0</v>
      </c>
      <c r="BP69" s="3">
        <f>IF(BP$3=0,0,INDEX(Sheet1!RawDataCols,$C69,BP$5)*$R69)</f>
        <v>0</v>
      </c>
      <c r="BQ69" s="3">
        <f t="shared" si="20"/>
        <v>0</v>
      </c>
      <c r="BR69" s="3">
        <f t="shared" si="21"/>
        <v>0</v>
      </c>
      <c r="BS69" s="3">
        <f t="shared" si="22"/>
        <v>0</v>
      </c>
      <c r="BT69" s="3">
        <f t="shared" si="23"/>
        <v>0</v>
      </c>
      <c r="BU69" s="3" t="e">
        <f>INDEX(Sheet1!$BS$2:$BS$1000,MATCH($A69,Sheet1!$A$2:$A$1000,0))</f>
        <v>#N/A</v>
      </c>
      <c r="BV69" s="3" t="e">
        <f>INDEX(Sheet1!$BT$2:$BT$1000,MATCH($A69,Sheet1!$A$2:$A$1000,0))</f>
        <v>#N/A</v>
      </c>
    </row>
    <row r="70" spans="1:74" x14ac:dyDescent="0.2">
      <c r="A70" s="11" t="s">
        <v>629</v>
      </c>
      <c r="B70" s="3">
        <f>MATCH($A70,Sheet1!ACCOUNTNO,0)</f>
        <v>61</v>
      </c>
      <c r="C70" s="3">
        <f t="shared" si="14"/>
        <v>61</v>
      </c>
      <c r="D70" s="3" t="str">
        <f>IF(D$3=0,0,INDEX(Sheet1!RawDataCols,$C70,D$5))</f>
        <v>62100G07</v>
      </c>
      <c r="E70" s="3" t="str">
        <f>IF(E$3=0,0,INDEX(Sheet1!RawDataCols,$C70,E$5))</f>
        <v xml:space="preserve">62100          </v>
      </c>
      <c r="F70" s="3" t="str">
        <f>IF(F$3=0,0,INDEX(Sheet1!RawDataCols,$C70,F$5))</f>
        <v xml:space="preserve">G07            </v>
      </c>
      <c r="G70" s="3" t="str">
        <f>IF(G$3=0,0,INDEX(Sheet1!RawDataCols,$C70,G$5))</f>
        <v xml:space="preserve">               </v>
      </c>
      <c r="H70" s="3" t="str">
        <f>IF(H$3=0,0,INDEX(Sheet1!RawDataCols,$C70,H$5))</f>
        <v xml:space="preserve">               </v>
      </c>
      <c r="I70" s="3" t="str">
        <f>IF(I$3=0,0,INDEX(Sheet1!RawDataCols,$C70,I$5))</f>
        <v xml:space="preserve">               </v>
      </c>
      <c r="J70" s="3" t="str">
        <f>IF(J$3=0,0,INDEX(Sheet1!RawDataCols,$C70,J$5))</f>
        <v xml:space="preserve">               </v>
      </c>
      <c r="K70" s="3" t="str">
        <f>IF(K$3=0,0,INDEX(Sheet1!RawDataCols,$C70,K$5))</f>
        <v xml:space="preserve">               </v>
      </c>
      <c r="L70" s="3" t="str">
        <f>IF(L$3=0,0,INDEX(Sheet1!RawDataCols,$C70,L$5))</f>
        <v xml:space="preserve">               </v>
      </c>
      <c r="M70" s="3" t="str">
        <f>IF(M$3=0,0,INDEX(Sheet1!RawDataCols,$C70,M$5))</f>
        <v xml:space="preserve">F006  </v>
      </c>
      <c r="N70" s="3" t="str">
        <f>IF(N$3=0,0,INDEX(Sheet1!RawDataCols,$C70,N$5))</f>
        <v>Intercompany-GPM</v>
      </c>
      <c r="O70" s="3">
        <f>INDEX(Sheet1!RawDataCols,$C70,O$5)</f>
        <v>26</v>
      </c>
      <c r="P70" s="3" t="str">
        <f>INDEX(Sheet1!RawDataCols,$C70,P$5)</f>
        <v>Other Assets</v>
      </c>
      <c r="Q70" s="3" t="str">
        <f>IF(Q$3=0,0,INDEX(Sheet1!RawDataCols,$C70,Q$5))</f>
        <v>B</v>
      </c>
      <c r="R70" s="3">
        <f t="shared" si="24"/>
        <v>1</v>
      </c>
      <c r="S70" s="3">
        <f t="shared" si="25"/>
        <v>-1</v>
      </c>
      <c r="T70" s="3">
        <f>IF(T$3=0,0,INDEX(Sheet1!RawDataCols,$C70,T$5)*$R70)</f>
        <v>2244065.25</v>
      </c>
      <c r="U70" s="3">
        <f>IF(U$3=0,0,INDEX(Sheet1!RawDataCols,$C70,U$5)*$R70)</f>
        <v>0</v>
      </c>
      <c r="V70" s="3">
        <f>IF(V$3=0,0,INDEX(Sheet1!RawDataCols,$C70,V$5)*$R70)</f>
        <v>0</v>
      </c>
      <c r="W70" s="3">
        <f>IF(W$3=0,0,INDEX(Sheet1!RawDataCols,$C70,W$5)*$R70)</f>
        <v>0</v>
      </c>
      <c r="X70" s="3">
        <f>IF(X$3=0,0,INDEX(Sheet1!RawDataCols,$C70,X$5)*$R70)</f>
        <v>0</v>
      </c>
      <c r="Y70" s="3">
        <f>IF(Y$3=0,0,INDEX(Sheet1!RawDataCols,$C70,Y$5)*$R70)</f>
        <v>0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0</v>
      </c>
      <c r="AC70" s="3">
        <f>IF(AC$3=0,0,INDEX(Sheet1!RawDataCols,$C70,AC$5)*$R70)</f>
        <v>0</v>
      </c>
      <c r="AD70" s="3">
        <f>IF(AD$3=0,0,INDEX(Sheet1!RawDataCols,$C70,AD$5)*$R70)</f>
        <v>0</v>
      </c>
      <c r="AE70" s="3">
        <f>IF(AE$3=0,0,INDEX(Sheet1!RawDataCols,$C70,AE$5)*$R70)</f>
        <v>0</v>
      </c>
      <c r="AF70" s="3">
        <f>IF(AF$3=0,0,INDEX(Sheet1!RawDataCols,$C70,AF$5)*$R70)</f>
        <v>-110000</v>
      </c>
      <c r="AG70" s="3">
        <f>IF(AG$3=0,0,INDEX(Sheet1!RawDataCols,$C70,AG$5)*$R70)</f>
        <v>0</v>
      </c>
      <c r="AH70" s="3">
        <f>IF(AH$3=0,0,INDEX(Sheet1!RawDataCols,$C70,AH$5)*$R70)</f>
        <v>0</v>
      </c>
      <c r="AI70" s="3">
        <f>IF(AI$3=0,0,INDEX(Sheet1!RawDataCols,$C70,AI$5)*$R70)</f>
        <v>0</v>
      </c>
      <c r="AJ70" s="3">
        <f>IF(AJ$3=0,0,INDEX(Sheet1!RawDataCols,$C70,AJ$5)*$R70)</f>
        <v>-2244065.25</v>
      </c>
      <c r="AK70" s="3">
        <f>IF(AK$3=0,0,INDEX(Sheet1!RawDataCols,$C70,AK$5)*$R70)</f>
        <v>0</v>
      </c>
      <c r="AL70" s="3">
        <f>IF(AL$3=0,0,INDEX(Sheet1!RawDataCols,$C70,AL$5)*$R70)</f>
        <v>985033.09</v>
      </c>
      <c r="AM70" s="3">
        <f>IF(AM$3=0,0,INDEX(Sheet1!RawDataCols,$C70,AM$5)*$R70)</f>
        <v>0</v>
      </c>
      <c r="AN70" s="3">
        <f>IF(AN$3=0,0,INDEX(Sheet1!RawDataCols,$C70,AN$5)*$R70)</f>
        <v>0</v>
      </c>
      <c r="AO70" s="3">
        <f>IF(AO$3=0,0,INDEX(Sheet1!RawDataCols,$C70,AO$5)*$R70)</f>
        <v>0</v>
      </c>
      <c r="AP70" s="3">
        <f>IF(AP$3=0,0,INDEX(Sheet1!RawDataCols,$C70,AP$5)*$R70)</f>
        <v>0</v>
      </c>
      <c r="AQ70" s="3">
        <f>IF(AQ$3=0,0,INDEX(Sheet1!RawDataCols,$C70,AQ$5)*$R70)</f>
        <v>0</v>
      </c>
      <c r="AR70" s="3">
        <f>IF(AR$3=0,0,INDEX(Sheet1!RawDataCols,$C70,AR$5)*$R70)</f>
        <v>-2365</v>
      </c>
      <c r="AS70" s="3">
        <f>IF(AS$3=0,0,INDEX(Sheet1!RawDataCols,$C70,AS$5)*$R70)</f>
        <v>0</v>
      </c>
      <c r="AT70" s="3">
        <f>IF(AT$3=0,0,INDEX(Sheet1!RawDataCols,$C70,AT$5)*$R70)</f>
        <v>0</v>
      </c>
      <c r="AU70" s="3">
        <f>IF(AU$3=0,0,INDEX(Sheet1!RawDataCols,$C70,AU$5)*$R70)</f>
        <v>0</v>
      </c>
      <c r="AV70" s="3">
        <f>IF(AV$3=0,0,INDEX(Sheet1!RawDataCols,$C70,AV$5)*$R70)</f>
        <v>0</v>
      </c>
      <c r="AW70" s="3">
        <f>IF(AW$3=0,0,INDEX(Sheet1!RawDataCols,$C70,AW$5)*$R70)</f>
        <v>0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0</v>
      </c>
      <c r="BA70" s="3">
        <f>IF(BA$3=0,0,INDEX(Sheet1!RawDataCols,$C70,BA$5)*$R70)</f>
        <v>6428.69</v>
      </c>
      <c r="BB70" s="3">
        <f>IF(BB$3=0,0,INDEX(Sheet1!RawDataCols,$C70,BB$5)*$R70)</f>
        <v>0</v>
      </c>
      <c r="BC70" s="3">
        <f>IF(BC$3=0,0,INDEX(Sheet1!RawDataCols,$C70,BC$5)*$R70)</f>
        <v>0</v>
      </c>
      <c r="BD70" s="3">
        <f>IF(BD$3=0,0,INDEX(Sheet1!RawDataCols,$C70,BD$5)*$R70)</f>
        <v>0</v>
      </c>
      <c r="BE70" s="3">
        <f>IF(BE$3=0,0,INDEX(Sheet1!RawDataCols,$C70,BE$5)*$R70)</f>
        <v>0</v>
      </c>
      <c r="BF70" s="3">
        <f>IF(BF$3=0,0,INDEX(Sheet1!RawDataCols,$C70,BF$5)*$R70)</f>
        <v>0</v>
      </c>
      <c r="BG70" s="179">
        <f>IF(BG$3=0,0,INDEX(Sheet1!RawDataCols,$C70,BG$5)*$R70)</f>
        <v>0</v>
      </c>
      <c r="BH70" s="33">
        <f t="shared" si="17"/>
        <v>0</v>
      </c>
      <c r="BI70" s="33">
        <f t="shared" si="18"/>
        <v>0</v>
      </c>
      <c r="BJ70" s="33">
        <f t="shared" si="19"/>
        <v>2244065.25</v>
      </c>
      <c r="BK70" s="3">
        <f>IF(BK$3=0,0,INDEX(Sheet1!RawDataCols,$C70,BK$5)*$R70)</f>
        <v>0</v>
      </c>
      <c r="BL70" s="3">
        <f>IF(BL$3=0,0,INDEX(Sheet1!RawDataCols,$C70,BL$5)*$R70)</f>
        <v>280000.19500000001</v>
      </c>
      <c r="BM70" s="3">
        <f>IF(BM$3=0,0,INDEX(Sheet1!RawDataCols,$C70,BM$5)*$R70)</f>
        <v>170621.05875</v>
      </c>
      <c r="BN70" s="3">
        <f>IF(BN$3=0,0,INDEX(Sheet1!RawDataCols,$C70,BN$5)*$R70)</f>
        <v>539328.98124999995</v>
      </c>
      <c r="BO70" s="3">
        <f>IF(BO$3=0,0,INDEX(Sheet1!RawDataCols,$C70,BO$5)*$R70)</f>
        <v>460498.19624999998</v>
      </c>
      <c r="BP70" s="3">
        <f>IF(BP$3=0,0,INDEX(Sheet1!RawDataCols,$C70,BP$5)*$R70)</f>
        <v>1364968.47</v>
      </c>
      <c r="BQ70" s="3">
        <f t="shared" si="20"/>
        <v>2244065.25</v>
      </c>
      <c r="BR70" s="3">
        <f t="shared" si="21"/>
        <v>0</v>
      </c>
      <c r="BS70" s="3">
        <f t="shared" si="22"/>
        <v>0</v>
      </c>
      <c r="BT70" s="3">
        <f t="shared" si="23"/>
        <v>0</v>
      </c>
      <c r="BU70" s="3" t="str">
        <f>INDEX(Sheet1!$BS$2:$BS$1000,MATCH($A70,Sheet1!$A$2:$A$1000,0))</f>
        <v>24</v>
      </c>
      <c r="BV70" s="3">
        <f>INDEX(Sheet1!$BT$2:$BT$1000,MATCH($A70,Sheet1!$A$2:$A$1000,0))</f>
        <v>0</v>
      </c>
    </row>
    <row r="71" spans="1:74" x14ac:dyDescent="0.2">
      <c r="A71" s="313" t="s">
        <v>630</v>
      </c>
      <c r="B71" s="3" t="e">
        <f>MATCH($A71,Sheet1!ACCOUNTNO,0)</f>
        <v>#N/A</v>
      </c>
      <c r="C71" s="3">
        <f t="shared" si="14"/>
        <v>65000</v>
      </c>
      <c r="D71" s="3">
        <f>IF(D$3=0,0,INDEX(Sheet1!RawDataCols,$C71,D$5))</f>
        <v>0</v>
      </c>
      <c r="E71" s="3">
        <f>IF(E$3=0,0,INDEX(Sheet1!RawDataCols,$C71,E$5))</f>
        <v>0</v>
      </c>
      <c r="F71" s="3">
        <f>IF(F$3=0,0,INDEX(Sheet1!RawDataCols,$C71,F$5))</f>
        <v>0</v>
      </c>
      <c r="G71" s="3">
        <f>IF(G$3=0,0,INDEX(Sheet1!RawDataCols,$C71,G$5))</f>
        <v>0</v>
      </c>
      <c r="H71" s="3">
        <f>IF(H$3=0,0,INDEX(Sheet1!RawDataCols,$C71,H$5))</f>
        <v>0</v>
      </c>
      <c r="I71" s="3">
        <f>IF(I$3=0,0,INDEX(Sheet1!RawDataCols,$C71,I$5))</f>
        <v>0</v>
      </c>
      <c r="J71" s="3">
        <f>IF(J$3=0,0,INDEX(Sheet1!RawDataCols,$C71,J$5))</f>
        <v>0</v>
      </c>
      <c r="K71" s="3">
        <f>IF(K$3=0,0,INDEX(Sheet1!RawDataCols,$C71,K$5))</f>
        <v>0</v>
      </c>
      <c r="L71" s="3">
        <f>IF(L$3=0,0,INDEX(Sheet1!RawDataCols,$C71,L$5))</f>
        <v>0</v>
      </c>
      <c r="M71" s="3">
        <f>IF(M$3=0,0,INDEX(Sheet1!RawDataCols,$C71,M$5))</f>
        <v>0</v>
      </c>
      <c r="N71" s="3">
        <f>IF(N$3=0,0,INDEX(Sheet1!RawDataCols,$C71,N$5))</f>
        <v>0</v>
      </c>
      <c r="O71" s="3">
        <f>INDEX(Sheet1!RawDataCols,$C71,O$5)</f>
        <v>0</v>
      </c>
      <c r="P71" s="3">
        <f>INDEX(Sheet1!RawDataCols,$C71,P$5)</f>
        <v>0</v>
      </c>
      <c r="Q71" s="3">
        <f>IF(Q$3=0,0,INDEX(Sheet1!RawDataCols,$C71,Q$5))</f>
        <v>0</v>
      </c>
      <c r="R71" s="3">
        <f t="shared" si="24"/>
        <v>1</v>
      </c>
      <c r="S71" s="3">
        <f t="shared" si="25"/>
        <v>-1</v>
      </c>
      <c r="T71" s="3">
        <f>IF(T$3=0,0,INDEX(Sheet1!RawDataCols,$C71,T$5)*$R71)</f>
        <v>0</v>
      </c>
      <c r="U71" s="3">
        <f>IF(U$3=0,0,INDEX(Sheet1!RawDataCols,$C71,U$5)*$R71)</f>
        <v>0</v>
      </c>
      <c r="V71" s="3">
        <f>IF(V$3=0,0,INDEX(Sheet1!RawDataCols,$C71,V$5)*$R71)</f>
        <v>0</v>
      </c>
      <c r="W71" s="3">
        <f>IF(W$3=0,0,INDEX(Sheet1!RawDataCols,$C71,W$5)*$R71)</f>
        <v>0</v>
      </c>
      <c r="X71" s="3">
        <f>IF(X$3=0,0,INDEX(Sheet1!RawDataCols,$C71,X$5)*$R71)</f>
        <v>0</v>
      </c>
      <c r="Y71" s="3">
        <f>IF(Y$3=0,0,INDEX(Sheet1!RawDataCols,$C71,Y$5)*$R71)</f>
        <v>0</v>
      </c>
      <c r="Z71" s="3">
        <f>IF(Z$3=0,0,INDEX(Sheet1!RawDataCols,$C71,Z$5)*$R71)</f>
        <v>0</v>
      </c>
      <c r="AA71" s="3">
        <f>IF(AA$3=0,0,INDEX(Sheet1!RawDataCols,$C71,AA$5)*$R71)</f>
        <v>0</v>
      </c>
      <c r="AB71" s="3">
        <f>IF(AB$3=0,0,INDEX(Sheet1!RawDataCols,$C71,AB$5)*$R71)</f>
        <v>0</v>
      </c>
      <c r="AC71" s="3">
        <f>IF(AC$3=0,0,INDEX(Sheet1!RawDataCols,$C71,AC$5)*$R71)</f>
        <v>0</v>
      </c>
      <c r="AD71" s="3">
        <f>IF(AD$3=0,0,INDEX(Sheet1!RawDataCols,$C71,AD$5)*$R71)</f>
        <v>0</v>
      </c>
      <c r="AE71" s="3">
        <f>IF(AE$3=0,0,INDEX(Sheet1!RawDataCols,$C71,AE$5)*$R71)</f>
        <v>0</v>
      </c>
      <c r="AF71" s="3">
        <f>IF(AF$3=0,0,INDEX(Sheet1!RawDataCols,$C71,AF$5)*$R71)</f>
        <v>0</v>
      </c>
      <c r="AG71" s="3">
        <f>IF(AG$3=0,0,INDEX(Sheet1!RawDataCols,$C71,AG$5)*$R71)</f>
        <v>0</v>
      </c>
      <c r="AH71" s="3">
        <f>IF(AH$3=0,0,INDEX(Sheet1!RawDataCols,$C71,AH$5)*$R71)</f>
        <v>0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0</v>
      </c>
      <c r="AL71" s="3">
        <f>IF(AL$3=0,0,INDEX(Sheet1!RawDataCols,$C71,AL$5)*$R71)</f>
        <v>0</v>
      </c>
      <c r="AM71" s="3">
        <f>IF(AM$3=0,0,INDEX(Sheet1!RawDataCols,$C71,AM$5)*$R71)</f>
        <v>0</v>
      </c>
      <c r="AN71" s="3">
        <f>IF(AN$3=0,0,INDEX(Sheet1!RawDataCols,$C71,AN$5)*$R71)</f>
        <v>0</v>
      </c>
      <c r="AO71" s="3">
        <f>IF(AO$3=0,0,INDEX(Sheet1!RawDataCols,$C71,AO$5)*$R71)</f>
        <v>0</v>
      </c>
      <c r="AP71" s="3">
        <f>IF(AP$3=0,0,INDEX(Sheet1!RawDataCols,$C71,AP$5)*$R71)</f>
        <v>0</v>
      </c>
      <c r="AQ71" s="3">
        <f>IF(AQ$3=0,0,INDEX(Sheet1!RawDataCols,$C71,AQ$5)*$R71)</f>
        <v>0</v>
      </c>
      <c r="AR71" s="3">
        <f>IF(AR$3=0,0,INDEX(Sheet1!RawDataCols,$C71,AR$5)*$R71)</f>
        <v>0</v>
      </c>
      <c r="AS71" s="3">
        <f>IF(AS$3=0,0,INDEX(Sheet1!RawDataCols,$C71,AS$5)*$R71)</f>
        <v>0</v>
      </c>
      <c r="AT71" s="3">
        <f>IF(AT$3=0,0,INDEX(Sheet1!RawDataCols,$C71,AT$5)*$R71)</f>
        <v>0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0</v>
      </c>
      <c r="AX71" s="3">
        <f>IF(AX$3=0,0,INDEX(Sheet1!RawDataCols,$C71,AX$5)*$R71)</f>
        <v>0</v>
      </c>
      <c r="AY71" s="3">
        <f>IF(AY$3=0,0,INDEX(Sheet1!RawDataCols,$C71,AY$5)*$R71)</f>
        <v>0</v>
      </c>
      <c r="AZ71" s="3">
        <f>IF(AZ$3=0,0,INDEX(Sheet1!RawDataCols,$C71,AZ$5)*$R71)</f>
        <v>0</v>
      </c>
      <c r="BA71" s="3">
        <f>IF(BA$3=0,0,INDEX(Sheet1!RawDataCols,$C71,BA$5)*$R71)</f>
        <v>0</v>
      </c>
      <c r="BB71" s="3">
        <f>IF(BB$3=0,0,INDEX(Sheet1!RawDataCols,$C71,BB$5)*$R71)</f>
        <v>0</v>
      </c>
      <c r="BC71" s="3">
        <f>IF(BC$3=0,0,INDEX(Sheet1!RawDataCols,$C71,BC$5)*$R71)</f>
        <v>0</v>
      </c>
      <c r="BD71" s="3">
        <f>IF(BD$3=0,0,INDEX(Sheet1!RawDataCols,$C71,BD$5)*$R71)</f>
        <v>0</v>
      </c>
      <c r="BE71" s="3">
        <f>IF(BE$3=0,0,INDEX(Sheet1!RawDataCols,$C71,BE$5)*$R71)</f>
        <v>0</v>
      </c>
      <c r="BF71" s="3">
        <f>IF(BF$3=0,0,INDEX(Sheet1!RawDataCols,$C71,BF$5)*$R71)</f>
        <v>0</v>
      </c>
      <c r="BG71" s="179">
        <f>IF(BG$3=0,0,INDEX(Sheet1!RawDataCols,$C71,BG$5)*$R71)</f>
        <v>0</v>
      </c>
      <c r="BH71" s="33">
        <f t="shared" si="17"/>
        <v>0</v>
      </c>
      <c r="BI71" s="33">
        <f t="shared" si="18"/>
        <v>0</v>
      </c>
      <c r="BJ71" s="33">
        <f t="shared" si="19"/>
        <v>0</v>
      </c>
      <c r="BK71" s="3">
        <f>IF(BK$3=0,0,INDEX(Sheet1!RawDataCols,$C71,BK$5)*$R71)</f>
        <v>0</v>
      </c>
      <c r="BL71" s="3">
        <f>IF(BL$3=0,0,INDEX(Sheet1!RawDataCols,$C71,BL$5)*$R71)</f>
        <v>0</v>
      </c>
      <c r="BM71" s="3">
        <f>IF(BM$3=0,0,INDEX(Sheet1!RawDataCols,$C71,BM$5)*$R71)</f>
        <v>0</v>
      </c>
      <c r="BN71" s="3">
        <f>IF(BN$3=0,0,INDEX(Sheet1!RawDataCols,$C71,BN$5)*$R71)</f>
        <v>0</v>
      </c>
      <c r="BO71" s="3">
        <f>IF(BO$3=0,0,INDEX(Sheet1!RawDataCols,$C71,BO$5)*$R71)</f>
        <v>0</v>
      </c>
      <c r="BP71" s="3">
        <f>IF(BP$3=0,0,INDEX(Sheet1!RawDataCols,$C71,BP$5)*$R71)</f>
        <v>0</v>
      </c>
      <c r="BQ71" s="3">
        <f t="shared" si="20"/>
        <v>0</v>
      </c>
      <c r="BR71" s="3">
        <f t="shared" si="21"/>
        <v>0</v>
      </c>
      <c r="BS71" s="3">
        <f t="shared" si="22"/>
        <v>0</v>
      </c>
      <c r="BT71" s="3">
        <f t="shared" si="23"/>
        <v>0</v>
      </c>
      <c r="BU71" s="3" t="e">
        <f>INDEX(Sheet1!$BS$2:$BS$1000,MATCH($A71,Sheet1!$A$2:$A$1000,0))</f>
        <v>#N/A</v>
      </c>
      <c r="BV71" s="3" t="e">
        <f>INDEX(Sheet1!$BT$2:$BT$1000,MATCH($A71,Sheet1!$A$2:$A$1000,0))</f>
        <v>#N/A</v>
      </c>
    </row>
    <row r="72" spans="1:74" x14ac:dyDescent="0.2">
      <c r="A72" s="313" t="s">
        <v>631</v>
      </c>
      <c r="B72" s="3" t="e">
        <f>MATCH($A72,Sheet1!ACCOUNTNO,0)</f>
        <v>#N/A</v>
      </c>
      <c r="C72" s="3">
        <f t="shared" si="14"/>
        <v>65000</v>
      </c>
      <c r="D72" s="3">
        <f>IF(D$3=0,0,INDEX(Sheet1!RawDataCols,$C72,D$5))</f>
        <v>0</v>
      </c>
      <c r="E72" s="3">
        <f>IF(E$3=0,0,INDEX(Sheet1!RawDataCols,$C72,E$5))</f>
        <v>0</v>
      </c>
      <c r="F72" s="3">
        <f>IF(F$3=0,0,INDEX(Sheet1!RawDataCols,$C72,F$5))</f>
        <v>0</v>
      </c>
      <c r="G72" s="3">
        <f>IF(G$3=0,0,INDEX(Sheet1!RawDataCols,$C72,G$5))</f>
        <v>0</v>
      </c>
      <c r="H72" s="3">
        <f>IF(H$3=0,0,INDEX(Sheet1!RawDataCols,$C72,H$5))</f>
        <v>0</v>
      </c>
      <c r="I72" s="3">
        <f>IF(I$3=0,0,INDEX(Sheet1!RawDataCols,$C72,I$5))</f>
        <v>0</v>
      </c>
      <c r="J72" s="3">
        <f>IF(J$3=0,0,INDEX(Sheet1!RawDataCols,$C72,J$5))</f>
        <v>0</v>
      </c>
      <c r="K72" s="3">
        <f>IF(K$3=0,0,INDEX(Sheet1!RawDataCols,$C72,K$5))</f>
        <v>0</v>
      </c>
      <c r="L72" s="3">
        <f>IF(L$3=0,0,INDEX(Sheet1!RawDataCols,$C72,L$5))</f>
        <v>0</v>
      </c>
      <c r="M72" s="3">
        <f>IF(M$3=0,0,INDEX(Sheet1!RawDataCols,$C72,M$5))</f>
        <v>0</v>
      </c>
      <c r="N72" s="3">
        <f>IF(N$3=0,0,INDEX(Sheet1!RawDataCols,$C72,N$5))</f>
        <v>0</v>
      </c>
      <c r="O72" s="3">
        <f>INDEX(Sheet1!RawDataCols,$C72,O$5)</f>
        <v>0</v>
      </c>
      <c r="P72" s="3">
        <f>INDEX(Sheet1!RawDataCols,$C72,P$5)</f>
        <v>0</v>
      </c>
      <c r="Q72" s="3">
        <f>IF(Q$3=0,0,INDEX(Sheet1!RawDataCols,$C72,Q$5))</f>
        <v>0</v>
      </c>
      <c r="R72" s="3">
        <f t="shared" si="24"/>
        <v>1</v>
      </c>
      <c r="S72" s="3">
        <f t="shared" si="25"/>
        <v>-1</v>
      </c>
      <c r="T72" s="3">
        <f>IF(T$3=0,0,INDEX(Sheet1!RawDataCols,$C72,T$5)*$R72)</f>
        <v>0</v>
      </c>
      <c r="U72" s="3">
        <f>IF(U$3=0,0,INDEX(Sheet1!RawDataCols,$C72,U$5)*$R72)</f>
        <v>0</v>
      </c>
      <c r="V72" s="3">
        <f>IF(V$3=0,0,INDEX(Sheet1!RawDataCols,$C72,V$5)*$R72)</f>
        <v>0</v>
      </c>
      <c r="W72" s="3">
        <f>IF(W$3=0,0,INDEX(Sheet1!RawDataCols,$C72,W$5)*$R72)</f>
        <v>0</v>
      </c>
      <c r="X72" s="3">
        <f>IF(X$3=0,0,INDEX(Sheet1!RawDataCols,$C72,X$5)*$R72)</f>
        <v>0</v>
      </c>
      <c r="Y72" s="3">
        <f>IF(Y$3=0,0,INDEX(Sheet1!RawDataCols,$C72,Y$5)*$R72)</f>
        <v>0</v>
      </c>
      <c r="Z72" s="3">
        <f>IF(Z$3=0,0,INDEX(Sheet1!RawDataCols,$C72,Z$5)*$R72)</f>
        <v>0</v>
      </c>
      <c r="AA72" s="3">
        <f>IF(AA$3=0,0,INDEX(Sheet1!RawDataCols,$C72,AA$5)*$R72)</f>
        <v>0</v>
      </c>
      <c r="AB72" s="3">
        <f>IF(AB$3=0,0,INDEX(Sheet1!RawDataCols,$C72,AB$5)*$R72)</f>
        <v>0</v>
      </c>
      <c r="AC72" s="3">
        <f>IF(AC$3=0,0,INDEX(Sheet1!RawDataCols,$C72,AC$5)*$R72)</f>
        <v>0</v>
      </c>
      <c r="AD72" s="3">
        <f>IF(AD$3=0,0,INDEX(Sheet1!RawDataCols,$C72,AD$5)*$R72)</f>
        <v>0</v>
      </c>
      <c r="AE72" s="3">
        <f>IF(AE$3=0,0,INDEX(Sheet1!RawDataCols,$C72,AE$5)*$R72)</f>
        <v>0</v>
      </c>
      <c r="AF72" s="3">
        <f>IF(AF$3=0,0,INDEX(Sheet1!RawDataCols,$C72,AF$5)*$R72)</f>
        <v>0</v>
      </c>
      <c r="AG72" s="3">
        <f>IF(AG$3=0,0,INDEX(Sheet1!RawDataCols,$C72,AG$5)*$R72)</f>
        <v>0</v>
      </c>
      <c r="AH72" s="3">
        <f>IF(AH$3=0,0,INDEX(Sheet1!RawDataCols,$C72,AH$5)*$R72)</f>
        <v>0</v>
      </c>
      <c r="AI72" s="3">
        <f>IF(AI$3=0,0,INDEX(Sheet1!RawDataCols,$C72,AI$5)*$R72)</f>
        <v>0</v>
      </c>
      <c r="AJ72" s="3">
        <f>IF(AJ$3=0,0,INDEX(Sheet1!RawDataCols,$C72,AJ$5)*$R72)</f>
        <v>0</v>
      </c>
      <c r="AK72" s="3">
        <f>IF(AK$3=0,0,INDEX(Sheet1!RawDataCols,$C72,AK$5)*$R72)</f>
        <v>0</v>
      </c>
      <c r="AL72" s="3">
        <f>IF(AL$3=0,0,INDEX(Sheet1!RawDataCols,$C72,AL$5)*$R72)</f>
        <v>0</v>
      </c>
      <c r="AM72" s="3">
        <f>IF(AM$3=0,0,INDEX(Sheet1!RawDataCols,$C72,AM$5)*$R72)</f>
        <v>0</v>
      </c>
      <c r="AN72" s="3">
        <f>IF(AN$3=0,0,INDEX(Sheet1!RawDataCols,$C72,AN$5)*$R72)</f>
        <v>0</v>
      </c>
      <c r="AO72" s="3">
        <f>IF(AO$3=0,0,INDEX(Sheet1!RawDataCols,$C72,AO$5)*$R72)</f>
        <v>0</v>
      </c>
      <c r="AP72" s="3">
        <f>IF(AP$3=0,0,INDEX(Sheet1!RawDataCols,$C72,AP$5)*$R72)</f>
        <v>0</v>
      </c>
      <c r="AQ72" s="3">
        <f>IF(AQ$3=0,0,INDEX(Sheet1!RawDataCols,$C72,AQ$5)*$R72)</f>
        <v>0</v>
      </c>
      <c r="AR72" s="3">
        <f>IF(AR$3=0,0,INDEX(Sheet1!RawDataCols,$C72,AR$5)*$R72)</f>
        <v>0</v>
      </c>
      <c r="AS72" s="3">
        <f>IF(AS$3=0,0,INDEX(Sheet1!RawDataCols,$C72,AS$5)*$R72)</f>
        <v>0</v>
      </c>
      <c r="AT72" s="3">
        <f>IF(AT$3=0,0,INDEX(Sheet1!RawDataCols,$C72,AT$5)*$R72)</f>
        <v>0</v>
      </c>
      <c r="AU72" s="3">
        <f>IF(AU$3=0,0,INDEX(Sheet1!RawDataCols,$C72,AU$5)*$R72)</f>
        <v>0</v>
      </c>
      <c r="AV72" s="3">
        <f>IF(AV$3=0,0,INDEX(Sheet1!RawDataCols,$C72,AV$5)*$R72)</f>
        <v>0</v>
      </c>
      <c r="AW72" s="3">
        <f>IF(AW$3=0,0,INDEX(Sheet1!RawDataCols,$C72,AW$5)*$R72)</f>
        <v>0</v>
      </c>
      <c r="AX72" s="3">
        <f>IF(AX$3=0,0,INDEX(Sheet1!RawDataCols,$C72,AX$5)*$R72)</f>
        <v>0</v>
      </c>
      <c r="AY72" s="3">
        <f>IF(AY$3=0,0,INDEX(Sheet1!RawDataCols,$C72,AY$5)*$R72)</f>
        <v>0</v>
      </c>
      <c r="AZ72" s="3">
        <f>IF(AZ$3=0,0,INDEX(Sheet1!RawDataCols,$C72,AZ$5)*$R72)</f>
        <v>0</v>
      </c>
      <c r="BA72" s="3">
        <f>IF(BA$3=0,0,INDEX(Sheet1!RawDataCols,$C72,BA$5)*$R72)</f>
        <v>0</v>
      </c>
      <c r="BB72" s="3">
        <f>IF(BB$3=0,0,INDEX(Sheet1!RawDataCols,$C72,BB$5)*$R72)</f>
        <v>0</v>
      </c>
      <c r="BC72" s="3">
        <f>IF(BC$3=0,0,INDEX(Sheet1!RawDataCols,$C72,BC$5)*$R72)</f>
        <v>0</v>
      </c>
      <c r="BD72" s="3">
        <f>IF(BD$3=0,0,INDEX(Sheet1!RawDataCols,$C72,BD$5)*$R72)</f>
        <v>0</v>
      </c>
      <c r="BE72" s="3">
        <f>IF(BE$3=0,0,INDEX(Sheet1!RawDataCols,$C72,BE$5)*$R72)</f>
        <v>0</v>
      </c>
      <c r="BF72" s="3">
        <f>IF(BF$3=0,0,INDEX(Sheet1!RawDataCols,$C72,BF$5)*$R72)</f>
        <v>0</v>
      </c>
      <c r="BG72" s="179">
        <f>IF(BG$3=0,0,INDEX(Sheet1!RawDataCols,$C72,BG$5)*$R72)</f>
        <v>0</v>
      </c>
      <c r="BH72" s="33">
        <f t="shared" si="17"/>
        <v>0</v>
      </c>
      <c r="BI72" s="33">
        <f t="shared" si="18"/>
        <v>0</v>
      </c>
      <c r="BJ72" s="33">
        <f t="shared" si="19"/>
        <v>0</v>
      </c>
      <c r="BK72" s="3">
        <f>IF(BK$3=0,0,INDEX(Sheet1!RawDataCols,$C72,BK$5)*$R72)</f>
        <v>0</v>
      </c>
      <c r="BL72" s="3">
        <f>IF(BL$3=0,0,INDEX(Sheet1!RawDataCols,$C72,BL$5)*$R72)</f>
        <v>0</v>
      </c>
      <c r="BM72" s="3">
        <f>IF(BM$3=0,0,INDEX(Sheet1!RawDataCols,$C72,BM$5)*$R72)</f>
        <v>0</v>
      </c>
      <c r="BN72" s="3">
        <f>IF(BN$3=0,0,INDEX(Sheet1!RawDataCols,$C72,BN$5)*$R72)</f>
        <v>0</v>
      </c>
      <c r="BO72" s="3">
        <f>IF(BO$3=0,0,INDEX(Sheet1!RawDataCols,$C72,BO$5)*$R72)</f>
        <v>0</v>
      </c>
      <c r="BP72" s="3">
        <f>IF(BP$3=0,0,INDEX(Sheet1!RawDataCols,$C72,BP$5)*$R72)</f>
        <v>0</v>
      </c>
      <c r="BQ72" s="3">
        <f t="shared" si="20"/>
        <v>0</v>
      </c>
      <c r="BR72" s="3">
        <f t="shared" si="21"/>
        <v>0</v>
      </c>
      <c r="BS72" s="3">
        <f t="shared" si="22"/>
        <v>0</v>
      </c>
      <c r="BT72" s="3">
        <f t="shared" si="23"/>
        <v>0</v>
      </c>
      <c r="BU72" s="3" t="e">
        <f>INDEX(Sheet1!$BS$2:$BS$1000,MATCH($A72,Sheet1!$A$2:$A$1000,0))</f>
        <v>#N/A</v>
      </c>
      <c r="BV72" s="3" t="e">
        <f>INDEX(Sheet1!$BT$2:$BT$1000,MATCH($A72,Sheet1!$A$2:$A$1000,0))</f>
        <v>#N/A</v>
      </c>
    </row>
    <row r="73" spans="1:74" x14ac:dyDescent="0.2">
      <c r="A73" s="313" t="s">
        <v>632</v>
      </c>
      <c r="B73" s="3" t="e">
        <f>MATCH($A73,Sheet1!ACCOUNTNO,0)</f>
        <v>#N/A</v>
      </c>
      <c r="C73" s="3">
        <f t="shared" si="14"/>
        <v>65000</v>
      </c>
      <c r="D73" s="3">
        <f>IF(D$3=0,0,INDEX(Sheet1!RawDataCols,$C73,D$5))</f>
        <v>0</v>
      </c>
      <c r="E73" s="3">
        <f>IF(E$3=0,0,INDEX(Sheet1!RawDataCols,$C73,E$5))</f>
        <v>0</v>
      </c>
      <c r="F73" s="3">
        <f>IF(F$3=0,0,INDEX(Sheet1!RawDataCols,$C73,F$5))</f>
        <v>0</v>
      </c>
      <c r="G73" s="3">
        <f>IF(G$3=0,0,INDEX(Sheet1!RawDataCols,$C73,G$5))</f>
        <v>0</v>
      </c>
      <c r="H73" s="3">
        <f>IF(H$3=0,0,INDEX(Sheet1!RawDataCols,$C73,H$5))</f>
        <v>0</v>
      </c>
      <c r="I73" s="3">
        <f>IF(I$3=0,0,INDEX(Sheet1!RawDataCols,$C73,I$5))</f>
        <v>0</v>
      </c>
      <c r="J73" s="3">
        <f>IF(J$3=0,0,INDEX(Sheet1!RawDataCols,$C73,J$5))</f>
        <v>0</v>
      </c>
      <c r="K73" s="3">
        <f>IF(K$3=0,0,INDEX(Sheet1!RawDataCols,$C73,K$5))</f>
        <v>0</v>
      </c>
      <c r="L73" s="3">
        <f>IF(L$3=0,0,INDEX(Sheet1!RawDataCols,$C73,L$5))</f>
        <v>0</v>
      </c>
      <c r="M73" s="3">
        <f>IF(M$3=0,0,INDEX(Sheet1!RawDataCols,$C73,M$5))</f>
        <v>0</v>
      </c>
      <c r="N73" s="3">
        <f>IF(N$3=0,0,INDEX(Sheet1!RawDataCols,$C73,N$5))</f>
        <v>0</v>
      </c>
      <c r="O73" s="3">
        <f>INDEX(Sheet1!RawDataCols,$C73,O$5)</f>
        <v>0</v>
      </c>
      <c r="P73" s="3">
        <f>INDEX(Sheet1!RawDataCols,$C73,P$5)</f>
        <v>0</v>
      </c>
      <c r="Q73" s="3">
        <f>IF(Q$3=0,0,INDEX(Sheet1!RawDataCols,$C73,Q$5))</f>
        <v>0</v>
      </c>
      <c r="R73" s="3">
        <f t="shared" si="24"/>
        <v>1</v>
      </c>
      <c r="S73" s="3">
        <f t="shared" si="25"/>
        <v>-1</v>
      </c>
      <c r="T73" s="3">
        <f>IF(T$3=0,0,INDEX(Sheet1!RawDataCols,$C73,T$5)*$R73)</f>
        <v>0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0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si="17"/>
        <v>0</v>
      </c>
      <c r="BI73" s="33">
        <f t="shared" si="18"/>
        <v>0</v>
      </c>
      <c r="BJ73" s="33">
        <f t="shared" si="19"/>
        <v>0</v>
      </c>
      <c r="BK73" s="3">
        <f>IF(BK$3=0,0,INDEX(Sheet1!RawDataCols,$C73,BK$5)*$R73)</f>
        <v>0</v>
      </c>
      <c r="BL73" s="3">
        <f>IF(BL$3=0,0,INDEX(Sheet1!RawDataCols,$C73,BL$5)*$R73)</f>
        <v>0</v>
      </c>
      <c r="BM73" s="3">
        <f>IF(BM$3=0,0,INDEX(Sheet1!RawDataCols,$C73,BM$5)*$R73)</f>
        <v>0</v>
      </c>
      <c r="BN73" s="3">
        <f>IF(BN$3=0,0,INDEX(Sheet1!RawDataCols,$C73,BN$5)*$R73)</f>
        <v>0</v>
      </c>
      <c r="BO73" s="3">
        <f>IF(BO$3=0,0,INDEX(Sheet1!RawDataCols,$C73,BO$5)*$R73)</f>
        <v>0</v>
      </c>
      <c r="BP73" s="3">
        <f>IF(BP$3=0,0,INDEX(Sheet1!RawDataCols,$C73,BP$5)*$R73)</f>
        <v>0</v>
      </c>
      <c r="BQ73" s="3">
        <f t="shared" si="20"/>
        <v>0</v>
      </c>
      <c r="BR73" s="3">
        <f t="shared" si="21"/>
        <v>0</v>
      </c>
      <c r="BS73" s="3">
        <f t="shared" si="22"/>
        <v>0</v>
      </c>
      <c r="BT73" s="3">
        <f t="shared" si="23"/>
        <v>0</v>
      </c>
      <c r="BU73" s="3" t="e">
        <f>INDEX(Sheet1!$BS$2:$BS$1000,MATCH($A73,Sheet1!$A$2:$A$1000,0))</f>
        <v>#N/A</v>
      </c>
      <c r="BV73" s="3" t="e">
        <f>INDEX(Sheet1!$BT$2:$BT$1000,MATCH($A73,Sheet1!$A$2:$A$1000,0))</f>
        <v>#N/A</v>
      </c>
    </row>
    <row r="74" spans="1:74" x14ac:dyDescent="0.2">
      <c r="A74" s="313" t="s">
        <v>633</v>
      </c>
      <c r="B74" s="3" t="e">
        <f>MATCH($A74,Sheet1!ACCOUNTNO,0)</f>
        <v>#N/A</v>
      </c>
      <c r="C74" s="3">
        <f t="shared" si="14"/>
        <v>65000</v>
      </c>
      <c r="D74" s="3">
        <f>IF(D$3=0,0,INDEX(Sheet1!RawDataCols,$C74,D$5))</f>
        <v>0</v>
      </c>
      <c r="E74" s="3">
        <f>IF(E$3=0,0,INDEX(Sheet1!RawDataCols,$C74,E$5))</f>
        <v>0</v>
      </c>
      <c r="F74" s="3">
        <f>IF(F$3=0,0,INDEX(Sheet1!RawDataCols,$C74,F$5))</f>
        <v>0</v>
      </c>
      <c r="G74" s="3">
        <f>IF(G$3=0,0,INDEX(Sheet1!RawDataCols,$C74,G$5))</f>
        <v>0</v>
      </c>
      <c r="H74" s="3">
        <f>IF(H$3=0,0,INDEX(Sheet1!RawDataCols,$C74,H$5))</f>
        <v>0</v>
      </c>
      <c r="I74" s="3">
        <f>IF(I$3=0,0,INDEX(Sheet1!RawDataCols,$C74,I$5))</f>
        <v>0</v>
      </c>
      <c r="J74" s="3">
        <f>IF(J$3=0,0,INDEX(Sheet1!RawDataCols,$C74,J$5))</f>
        <v>0</v>
      </c>
      <c r="K74" s="3">
        <f>IF(K$3=0,0,INDEX(Sheet1!RawDataCols,$C74,K$5))</f>
        <v>0</v>
      </c>
      <c r="L74" s="3">
        <f>IF(L$3=0,0,INDEX(Sheet1!RawDataCols,$C74,L$5))</f>
        <v>0</v>
      </c>
      <c r="M74" s="3">
        <f>IF(M$3=0,0,INDEX(Sheet1!RawDataCols,$C74,M$5))</f>
        <v>0</v>
      </c>
      <c r="N74" s="3">
        <f>IF(N$3=0,0,INDEX(Sheet1!RawDataCols,$C74,N$5))</f>
        <v>0</v>
      </c>
      <c r="O74" s="3">
        <f>INDEX(Sheet1!RawDataCols,$C74,O$5)</f>
        <v>0</v>
      </c>
      <c r="P74" s="3">
        <f>INDEX(Sheet1!RawDataCols,$C74,P$5)</f>
        <v>0</v>
      </c>
      <c r="Q74" s="3">
        <f>IF(Q$3=0,0,INDEX(Sheet1!RawDataCols,$C74,Q$5))</f>
        <v>0</v>
      </c>
      <c r="R74" s="3">
        <f t="shared" si="24"/>
        <v>1</v>
      </c>
      <c r="S74" s="3">
        <f t="shared" si="25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17"/>
        <v>0</v>
      </c>
      <c r="BI74" s="33">
        <f t="shared" si="18"/>
        <v>0</v>
      </c>
      <c r="BJ74" s="33">
        <f t="shared" si="19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0</v>
      </c>
      <c r="BO74" s="3">
        <f>IF(BO$3=0,0,INDEX(Sheet1!RawDataCols,$C74,BO$5)*$R74)</f>
        <v>0</v>
      </c>
      <c r="BP74" s="3">
        <f>IF(BP$3=0,0,INDEX(Sheet1!RawDataCols,$C74,BP$5)*$R74)</f>
        <v>0</v>
      </c>
      <c r="BQ74" s="3">
        <f t="shared" si="20"/>
        <v>0</v>
      </c>
      <c r="BR74" s="3">
        <f t="shared" si="21"/>
        <v>0</v>
      </c>
      <c r="BS74" s="3">
        <f t="shared" si="22"/>
        <v>0</v>
      </c>
      <c r="BT74" s="3">
        <f t="shared" si="23"/>
        <v>0</v>
      </c>
      <c r="BU74" s="3" t="e">
        <f>INDEX(Sheet1!$BS$2:$BS$1000,MATCH($A74,Sheet1!$A$2:$A$1000,0))</f>
        <v>#N/A</v>
      </c>
      <c r="BV74" s="3" t="e">
        <f>INDEX(Sheet1!$BT$2:$BT$1000,MATCH($A74,Sheet1!$A$2:$A$1000,0))</f>
        <v>#N/A</v>
      </c>
    </row>
    <row r="75" spans="1:74" x14ac:dyDescent="0.2">
      <c r="A75" s="313" t="s">
        <v>634</v>
      </c>
      <c r="B75" s="3" t="e">
        <f>MATCH($A75,Sheet1!ACCOUNTNO,0)</f>
        <v>#N/A</v>
      </c>
      <c r="C75" s="3">
        <f t="shared" si="14"/>
        <v>65000</v>
      </c>
      <c r="D75" s="3">
        <f>IF(D$3=0,0,INDEX(Sheet1!RawDataCols,$C75,D$5))</f>
        <v>0</v>
      </c>
      <c r="E75" s="3">
        <f>IF(E$3=0,0,INDEX(Sheet1!RawDataCols,$C75,E$5))</f>
        <v>0</v>
      </c>
      <c r="F75" s="3">
        <f>IF(F$3=0,0,INDEX(Sheet1!RawDataCols,$C75,F$5))</f>
        <v>0</v>
      </c>
      <c r="G75" s="3">
        <f>IF(G$3=0,0,INDEX(Sheet1!RawDataCols,$C75,G$5))</f>
        <v>0</v>
      </c>
      <c r="H75" s="3">
        <f>IF(H$3=0,0,INDEX(Sheet1!RawDataCols,$C75,H$5))</f>
        <v>0</v>
      </c>
      <c r="I75" s="3">
        <f>IF(I$3=0,0,INDEX(Sheet1!RawDataCols,$C75,I$5))</f>
        <v>0</v>
      </c>
      <c r="J75" s="3">
        <f>IF(J$3=0,0,INDEX(Sheet1!RawDataCols,$C75,J$5))</f>
        <v>0</v>
      </c>
      <c r="K75" s="3">
        <f>IF(K$3=0,0,INDEX(Sheet1!RawDataCols,$C75,K$5))</f>
        <v>0</v>
      </c>
      <c r="L75" s="3">
        <f>IF(L$3=0,0,INDEX(Sheet1!RawDataCols,$C75,L$5))</f>
        <v>0</v>
      </c>
      <c r="M75" s="3">
        <f>IF(M$3=0,0,INDEX(Sheet1!RawDataCols,$C75,M$5))</f>
        <v>0</v>
      </c>
      <c r="N75" s="3">
        <f>IF(N$3=0,0,INDEX(Sheet1!RawDataCols,$C75,N$5))</f>
        <v>0</v>
      </c>
      <c r="O75" s="3">
        <f>INDEX(Sheet1!RawDataCols,$C75,O$5)</f>
        <v>0</v>
      </c>
      <c r="P75" s="3">
        <f>INDEX(Sheet1!RawDataCols,$C75,P$5)</f>
        <v>0</v>
      </c>
      <c r="Q75" s="3">
        <f>IF(Q$3=0,0,INDEX(Sheet1!RawDataCols,$C75,Q$5))</f>
        <v>0</v>
      </c>
      <c r="R75" s="3">
        <f t="shared" si="24"/>
        <v>1</v>
      </c>
      <c r="S75" s="3">
        <f t="shared" si="25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17"/>
        <v>0</v>
      </c>
      <c r="BI75" s="33">
        <f t="shared" si="18"/>
        <v>0</v>
      </c>
      <c r="BJ75" s="33">
        <f t="shared" si="19"/>
        <v>0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0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20"/>
        <v>0</v>
      </c>
      <c r="BR75" s="3">
        <f t="shared" si="21"/>
        <v>0</v>
      </c>
      <c r="BS75" s="3">
        <f t="shared" si="22"/>
        <v>0</v>
      </c>
      <c r="BT75" s="3">
        <f t="shared" si="23"/>
        <v>0</v>
      </c>
      <c r="BU75" s="3" t="e">
        <f>INDEX(Sheet1!$BS$2:$BS$1000,MATCH($A75,Sheet1!$A$2:$A$1000,0))</f>
        <v>#N/A</v>
      </c>
      <c r="BV75" s="3" t="e">
        <f>INDEX(Sheet1!$BT$2:$BT$1000,MATCH($A75,Sheet1!$A$2:$A$1000,0))</f>
        <v>#N/A</v>
      </c>
    </row>
    <row r="76" spans="1:74" x14ac:dyDescent="0.2">
      <c r="A76" s="313" t="s">
        <v>434</v>
      </c>
      <c r="B76" s="3" t="e">
        <f>MATCH($A76,Sheet1!ACCOUNTNO,0)</f>
        <v>#N/A</v>
      </c>
      <c r="C76" s="3">
        <f t="shared" si="14"/>
        <v>65000</v>
      </c>
      <c r="D76" s="3">
        <f>IF(D$3=0,0,INDEX(Sheet1!RawDataCols,$C76,D$5))</f>
        <v>0</v>
      </c>
      <c r="E76" s="3">
        <f>IF(E$3=0,0,INDEX(Sheet1!RawDataCols,$C76,E$5))</f>
        <v>0</v>
      </c>
      <c r="F76" s="3">
        <f>IF(F$3=0,0,INDEX(Sheet1!RawDataCols,$C76,F$5))</f>
        <v>0</v>
      </c>
      <c r="G76" s="3">
        <f>IF(G$3=0,0,INDEX(Sheet1!RawDataCols,$C76,G$5))</f>
        <v>0</v>
      </c>
      <c r="H76" s="3">
        <f>IF(H$3=0,0,INDEX(Sheet1!RawDataCols,$C76,H$5))</f>
        <v>0</v>
      </c>
      <c r="I76" s="3">
        <f>IF(I$3=0,0,INDEX(Sheet1!RawDataCols,$C76,I$5))</f>
        <v>0</v>
      </c>
      <c r="J76" s="3">
        <f>IF(J$3=0,0,INDEX(Sheet1!RawDataCols,$C76,J$5))</f>
        <v>0</v>
      </c>
      <c r="K76" s="3">
        <f>IF(K$3=0,0,INDEX(Sheet1!RawDataCols,$C76,K$5))</f>
        <v>0</v>
      </c>
      <c r="L76" s="3">
        <f>IF(L$3=0,0,INDEX(Sheet1!RawDataCols,$C76,L$5))</f>
        <v>0</v>
      </c>
      <c r="M76" s="3">
        <f>IF(M$3=0,0,INDEX(Sheet1!RawDataCols,$C76,M$5))</f>
        <v>0</v>
      </c>
      <c r="N76" s="3">
        <f>IF(N$3=0,0,INDEX(Sheet1!RawDataCols,$C76,N$5))</f>
        <v>0</v>
      </c>
      <c r="O76" s="3">
        <f>INDEX(Sheet1!RawDataCols,$C76,O$5)</f>
        <v>0</v>
      </c>
      <c r="P76" s="3">
        <f>INDEX(Sheet1!RawDataCols,$C76,P$5)</f>
        <v>0</v>
      </c>
      <c r="Q76" s="3">
        <f>IF(Q$3=0,0,INDEX(Sheet1!RawDataCols,$C76,Q$5))</f>
        <v>0</v>
      </c>
      <c r="R76" s="3">
        <f t="shared" si="24"/>
        <v>1</v>
      </c>
      <c r="S76" s="3">
        <f t="shared" si="25"/>
        <v>-1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17"/>
        <v>0</v>
      </c>
      <c r="BI76" s="33">
        <f t="shared" si="18"/>
        <v>0</v>
      </c>
      <c r="BJ76" s="33">
        <f t="shared" si="19"/>
        <v>0</v>
      </c>
      <c r="BK76" s="3">
        <f>IF(BK$3=0,0,INDEX(Sheet1!RawDataCols,$C76,BK$5)*$R76)</f>
        <v>0</v>
      </c>
      <c r="BL76" s="3">
        <f>IF(BL$3=0,0,INDEX(Sheet1!RawDataCols,$C76,BL$5)*$R76)</f>
        <v>0</v>
      </c>
      <c r="BM76" s="3">
        <f>IF(BM$3=0,0,INDEX(Sheet1!RawDataCols,$C76,BM$5)*$R76)</f>
        <v>0</v>
      </c>
      <c r="BN76" s="3">
        <f>IF(BN$3=0,0,INDEX(Sheet1!RawDataCols,$C76,BN$5)*$R76)</f>
        <v>0</v>
      </c>
      <c r="BO76" s="3">
        <f>IF(BO$3=0,0,INDEX(Sheet1!RawDataCols,$C76,BO$5)*$R76)</f>
        <v>0</v>
      </c>
      <c r="BP76" s="3">
        <f>IF(BP$3=0,0,INDEX(Sheet1!RawDataCols,$C76,BP$5)*$R76)</f>
        <v>0</v>
      </c>
      <c r="BQ76" s="3">
        <f t="shared" si="20"/>
        <v>0</v>
      </c>
      <c r="BR76" s="3">
        <f t="shared" si="21"/>
        <v>0</v>
      </c>
      <c r="BS76" s="3">
        <f t="shared" si="22"/>
        <v>0</v>
      </c>
      <c r="BT76" s="3">
        <f t="shared" si="23"/>
        <v>0</v>
      </c>
      <c r="BU76" s="3" t="e">
        <f>INDEX(Sheet1!$BS$2:$BS$1000,MATCH($A76,Sheet1!$A$2:$A$1000,0))</f>
        <v>#N/A</v>
      </c>
      <c r="BV76" s="3" t="e">
        <f>INDEX(Sheet1!$BT$2:$BT$1000,MATCH($A76,Sheet1!$A$2:$A$1000,0))</f>
        <v>#N/A</v>
      </c>
    </row>
    <row r="77" spans="1:74" x14ac:dyDescent="0.2">
      <c r="A77" s="11" t="s">
        <v>635</v>
      </c>
      <c r="B77" s="3">
        <f>MATCH($A77,Sheet1!ACCOUNTNO,0)</f>
        <v>63</v>
      </c>
      <c r="C77" s="3">
        <f t="shared" si="14"/>
        <v>63</v>
      </c>
      <c r="D77" s="3" t="str">
        <f>IF(D$3=0,0,INDEX(Sheet1!RawDataCols,$C77,D$5))</f>
        <v>70100G06</v>
      </c>
      <c r="E77" s="3" t="str">
        <f>IF(E$3=0,0,INDEX(Sheet1!RawDataCols,$C77,E$5))</f>
        <v xml:space="preserve">70100          </v>
      </c>
      <c r="F77" s="3" t="str">
        <f>IF(F$3=0,0,INDEX(Sheet1!RawDataCols,$C77,F$5))</f>
        <v xml:space="preserve">G06            </v>
      </c>
      <c r="G77" s="3" t="str">
        <f>IF(G$3=0,0,INDEX(Sheet1!RawDataCols,$C77,G$5))</f>
        <v xml:space="preserve">               </v>
      </c>
      <c r="H77" s="3" t="str">
        <f>IF(H$3=0,0,INDEX(Sheet1!RawDataCols,$C77,H$5))</f>
        <v xml:space="preserve">               </v>
      </c>
      <c r="I77" s="3" t="str">
        <f>IF(I$3=0,0,INDEX(Sheet1!RawDataCols,$C77,I$5))</f>
        <v xml:space="preserve">               </v>
      </c>
      <c r="J77" s="3" t="str">
        <f>IF(J$3=0,0,INDEX(Sheet1!RawDataCols,$C77,J$5))</f>
        <v xml:space="preserve">               </v>
      </c>
      <c r="K77" s="3" t="str">
        <f>IF(K$3=0,0,INDEX(Sheet1!RawDataCols,$C77,K$5))</f>
        <v xml:space="preserve">               </v>
      </c>
      <c r="L77" s="3" t="str">
        <f>IF(L$3=0,0,INDEX(Sheet1!RawDataCols,$C77,L$5))</f>
        <v xml:space="preserve">               </v>
      </c>
      <c r="M77" s="3" t="str">
        <f>IF(M$3=0,0,INDEX(Sheet1!RawDataCols,$C77,M$5))</f>
        <v xml:space="preserve">F006  </v>
      </c>
      <c r="N77" s="3" t="str">
        <f>IF(N$3=0,0,INDEX(Sheet1!RawDataCols,$C77,N$5))</f>
        <v>Trade Creditor-GIP</v>
      </c>
      <c r="O77" s="3">
        <f>INDEX(Sheet1!RawDataCols,$C77,O$5)</f>
        <v>28</v>
      </c>
      <c r="P77" s="3" t="str">
        <f>INDEX(Sheet1!RawDataCols,$C77,P$5)</f>
        <v>Current Liabilities</v>
      </c>
      <c r="Q77" s="3" t="str">
        <f>IF(Q$3=0,0,INDEX(Sheet1!RawDataCols,$C77,Q$5))</f>
        <v>B</v>
      </c>
      <c r="R77" s="3">
        <f t="shared" si="24"/>
        <v>-1</v>
      </c>
      <c r="S77" s="3">
        <f t="shared" si="25"/>
        <v>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8800</v>
      </c>
      <c r="AA77" s="3">
        <f>IF(AA$3=0,0,INDEX(Sheet1!RawDataCols,$C77,AA$5)*$R77)</f>
        <v>9316</v>
      </c>
      <c r="AB77" s="3">
        <f>IF(AB$3=0,0,INDEX(Sheet1!RawDataCols,$C77,AB$5)*$R77)</f>
        <v>0</v>
      </c>
      <c r="AC77" s="3">
        <f>IF(AC$3=0,0,INDEX(Sheet1!RawDataCols,$C77,AC$5)*$R77)</f>
        <v>-8800</v>
      </c>
      <c r="AD77" s="3">
        <f>IF(AD$3=0,0,INDEX(Sheet1!RawDataCols,$C77,AD$5)*$R77)</f>
        <v>-9316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11151.36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46301.42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-13218.15</v>
      </c>
      <c r="AP77" s="3">
        <f>IF(AP$3=0,0,INDEX(Sheet1!RawDataCols,$C77,AP$5)*$R77)</f>
        <v>7718.7</v>
      </c>
      <c r="AQ77" s="3">
        <f>IF(AQ$3=0,0,INDEX(Sheet1!RawDataCols,$C77,AQ$5)*$R77)</f>
        <v>0</v>
      </c>
      <c r="AR77" s="3">
        <f>IF(AR$3=0,0,INDEX(Sheet1!RawDataCols,$C77,AR$5)*$R77)</f>
        <v>-33083.269999999997</v>
      </c>
      <c r="AS77" s="3">
        <f>IF(AS$3=0,0,INDEX(Sheet1!RawDataCols,$C77,AS$5)*$R77)</f>
        <v>-7718.7</v>
      </c>
      <c r="AT77" s="3">
        <f>IF(AT$3=0,0,INDEX(Sheet1!RawDataCols,$C77,AT$5)*$R77)</f>
        <v>0</v>
      </c>
      <c r="AU77" s="3">
        <f>IF(AU$3=0,0,INDEX(Sheet1!RawDataCols,$C77,AU$5)*$R77)</f>
        <v>30619.7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-30619.7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-11151.36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-11151.36</v>
      </c>
      <c r="BH77" s="33">
        <f t="shared" si="17"/>
        <v>0</v>
      </c>
      <c r="BI77" s="33">
        <f t="shared" si="18"/>
        <v>0</v>
      </c>
      <c r="BJ77" s="33">
        <f t="shared" si="19"/>
        <v>0</v>
      </c>
      <c r="BK77" s="3">
        <f>IF(BK$3=0,0,INDEX(Sheet1!RawDataCols,$C77,BK$5)*$R77)</f>
        <v>0</v>
      </c>
      <c r="BL77" s="3">
        <f>IF(BL$3=0,0,INDEX(Sheet1!RawDataCols,$C77,BL$5)*$R77)</f>
        <v>7181.5974999999999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0</v>
      </c>
      <c r="BQ77" s="3">
        <f t="shared" si="20"/>
        <v>9316</v>
      </c>
      <c r="BR77" s="3">
        <f t="shared" si="21"/>
        <v>0</v>
      </c>
      <c r="BS77" s="3">
        <f t="shared" si="22"/>
        <v>0</v>
      </c>
      <c r="BT77" s="3">
        <f t="shared" si="23"/>
        <v>0</v>
      </c>
      <c r="BU77" s="3" t="str">
        <f>INDEX(Sheet1!$BS$2:$BS$1000,MATCH($A77,Sheet1!$A$2:$A$1000,0))</f>
        <v>26</v>
      </c>
      <c r="BV77" s="3">
        <f>INDEX(Sheet1!$BT$2:$BT$1000,MATCH($A77,Sheet1!$A$2:$A$1000,0))</f>
        <v>0</v>
      </c>
    </row>
    <row r="78" spans="1:74" x14ac:dyDescent="0.2">
      <c r="A78" s="11" t="s">
        <v>636</v>
      </c>
      <c r="B78" s="3">
        <f>MATCH($A78,Sheet1!ACCOUNTNO,0)</f>
        <v>64</v>
      </c>
      <c r="C78" s="3">
        <f t="shared" si="14"/>
        <v>64</v>
      </c>
      <c r="D78" s="3" t="str">
        <f>IF(D$3=0,0,INDEX(Sheet1!RawDataCols,$C78,D$5))</f>
        <v>71120G06</v>
      </c>
      <c r="E78" s="3" t="str">
        <f>IF(E$3=0,0,INDEX(Sheet1!RawDataCols,$C78,E$5))</f>
        <v xml:space="preserve">71120          </v>
      </c>
      <c r="F78" s="3" t="str">
        <f>IF(F$3=0,0,INDEX(Sheet1!RawDataCols,$C78,F$5))</f>
        <v xml:space="preserve">G06            </v>
      </c>
      <c r="G78" s="3" t="str">
        <f>IF(G$3=0,0,INDEX(Sheet1!RawDataCols,$C78,G$5))</f>
        <v xml:space="preserve">               </v>
      </c>
      <c r="H78" s="3" t="str">
        <f>IF(H$3=0,0,INDEX(Sheet1!RawDataCols,$C78,H$5))</f>
        <v xml:space="preserve">               </v>
      </c>
      <c r="I78" s="3" t="str">
        <f>IF(I$3=0,0,INDEX(Sheet1!RawDataCols,$C78,I$5))</f>
        <v xml:space="preserve">               </v>
      </c>
      <c r="J78" s="3" t="str">
        <f>IF(J$3=0,0,INDEX(Sheet1!RawDataCols,$C78,J$5))</f>
        <v xml:space="preserve">               </v>
      </c>
      <c r="K78" s="3" t="str">
        <f>IF(K$3=0,0,INDEX(Sheet1!RawDataCols,$C78,K$5))</f>
        <v xml:space="preserve">               </v>
      </c>
      <c r="L78" s="3" t="str">
        <f>IF(L$3=0,0,INDEX(Sheet1!RawDataCols,$C78,L$5))</f>
        <v xml:space="preserve">               </v>
      </c>
      <c r="M78" s="3" t="str">
        <f>IF(M$3=0,0,INDEX(Sheet1!RawDataCols,$C78,M$5))</f>
        <v xml:space="preserve">F006  </v>
      </c>
      <c r="N78" s="3" t="str">
        <f>IF(N$3=0,0,INDEX(Sheet1!RawDataCols,$C78,N$5))</f>
        <v>GST Paid-GIP</v>
      </c>
      <c r="O78" s="3">
        <f>INDEX(Sheet1!RawDataCols,$C78,O$5)</f>
        <v>28</v>
      </c>
      <c r="P78" s="3" t="str">
        <f>INDEX(Sheet1!RawDataCols,$C78,P$5)</f>
        <v>Current Liabilities</v>
      </c>
      <c r="Q78" s="3" t="str">
        <f>IF(Q$3=0,0,INDEX(Sheet1!RawDataCols,$C78,Q$5))</f>
        <v>B</v>
      </c>
      <c r="R78" s="3">
        <f t="shared" si="24"/>
        <v>-1</v>
      </c>
      <c r="S78" s="3">
        <f t="shared" si="25"/>
        <v>1</v>
      </c>
      <c r="T78" s="3">
        <f>IF(T$3=0,0,INDEX(Sheet1!RawDataCols,$C78,T$5)*$R78)</f>
        <v>-61218.97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-1000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-800</v>
      </c>
      <c r="AA78" s="3">
        <f>IF(AA$3=0,0,INDEX(Sheet1!RawDataCols,$C78,AA$5)*$R78)</f>
        <v>-2538.91</v>
      </c>
      <c r="AB78" s="3">
        <f>IF(AB$3=0,0,INDEX(Sheet1!RawDataCols,$C78,AB$5)*$R78)</f>
        <v>0</v>
      </c>
      <c r="AC78" s="3">
        <f>IF(AC$3=0,0,INDEX(Sheet1!RawDataCols,$C78,AC$5)*$R78)</f>
        <v>-440.95</v>
      </c>
      <c r="AD78" s="3">
        <f>IF(AD$3=0,0,INDEX(Sheet1!RawDataCols,$C78,AD$5)*$R78)</f>
        <v>-3192.73</v>
      </c>
      <c r="AE78" s="3">
        <f>IF(AE$3=0,0,INDEX(Sheet1!RawDataCols,$C78,AE$5)*$R78)</f>
        <v>0</v>
      </c>
      <c r="AF78" s="3">
        <f>IF(AF$3=0,0,INDEX(Sheet1!RawDataCols,$C78,AF$5)*$R78)</f>
        <v>0</v>
      </c>
      <c r="AG78" s="3">
        <f>IF(AG$3=0,0,INDEX(Sheet1!RawDataCols,$C78,AG$5)*$R78)</f>
        <v>-81.819999999999993</v>
      </c>
      <c r="AH78" s="3">
        <f>IF(AH$3=0,0,INDEX(Sheet1!RawDataCols,$C78,AH$5)*$R78)</f>
        <v>0</v>
      </c>
      <c r="AI78" s="3">
        <f>IF(AI$3=0,0,INDEX(Sheet1!RawDataCols,$C78,AI$5)*$R78)</f>
        <v>-1013.76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-8997.81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-8337.1</v>
      </c>
      <c r="AP78" s="3">
        <f>IF(AP$3=0,0,INDEX(Sheet1!RawDataCols,$C78,AP$5)*$R78)</f>
        <v>-701.7</v>
      </c>
      <c r="AQ78" s="3">
        <f>IF(AQ$3=0,0,INDEX(Sheet1!RawDataCols,$C78,AQ$5)*$R78)</f>
        <v>0</v>
      </c>
      <c r="AR78" s="3">
        <f>IF(AR$3=0,0,INDEX(Sheet1!RawDataCols,$C78,AR$5)*$R78)</f>
        <v>-1457.92</v>
      </c>
      <c r="AS78" s="3">
        <f>IF(AS$3=0,0,INDEX(Sheet1!RawDataCols,$C78,AS$5)*$R78)</f>
        <v>-1748.3</v>
      </c>
      <c r="AT78" s="3">
        <f>IF(AT$3=0,0,INDEX(Sheet1!RawDataCols,$C78,AT$5)*$R78)</f>
        <v>0</v>
      </c>
      <c r="AU78" s="3">
        <f>IF(AU$3=0,0,INDEX(Sheet1!RawDataCols,$C78,AU$5)*$R78)</f>
        <v>-14554.64</v>
      </c>
      <c r="AV78" s="3">
        <f>IF(AV$3=0,0,INDEX(Sheet1!RawDataCols,$C78,AV$5)*$R78)</f>
        <v>-59</v>
      </c>
      <c r="AW78" s="3">
        <f>IF(AW$3=0,0,INDEX(Sheet1!RawDataCols,$C78,AW$5)*$R78)</f>
        <v>0</v>
      </c>
      <c r="AX78" s="3">
        <f>IF(AX$3=0,0,INDEX(Sheet1!RawDataCols,$C78,AX$5)*$R78)</f>
        <v>-4391.97</v>
      </c>
      <c r="AY78" s="3">
        <f>IF(AY$3=0,0,INDEX(Sheet1!RawDataCols,$C78,AY$5)*$R78)</f>
        <v>-1040.93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-637.19000000000005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-637.19000000000005</v>
      </c>
      <c r="BH78" s="33">
        <f t="shared" si="17"/>
        <v>-70582.36</v>
      </c>
      <c r="BI78" s="33">
        <f t="shared" si="18"/>
        <v>0</v>
      </c>
      <c r="BJ78" s="33">
        <f t="shared" si="19"/>
        <v>-61218.97</v>
      </c>
      <c r="BK78" s="3">
        <f>IF(BK$3=0,0,INDEX(Sheet1!RawDataCols,$C78,BK$5)*$R78)</f>
        <v>0</v>
      </c>
      <c r="BL78" s="3">
        <f>IF(BL$3=0,0,INDEX(Sheet1!RawDataCols,$C78,BL$5)*$R78)</f>
        <v>-3980.0187500000002</v>
      </c>
      <c r="BM78" s="3">
        <f>IF(BM$3=0,0,INDEX(Sheet1!RawDataCols,$C78,BM$5)*$R78)</f>
        <v>-1459.08</v>
      </c>
      <c r="BN78" s="3">
        <f>IF(BN$3=0,0,INDEX(Sheet1!RawDataCols,$C78,BN$5)*$R78)</f>
        <v>-364.36</v>
      </c>
      <c r="BO78" s="3">
        <f>IF(BO$3=0,0,INDEX(Sheet1!RawDataCols,$C78,BO$5)*$R78)</f>
        <v>-8385.6625000000004</v>
      </c>
      <c r="BP78" s="3">
        <f>IF(BP$3=0,0,INDEX(Sheet1!RawDataCols,$C78,BP$5)*$R78)</f>
        <v>-19587.63</v>
      </c>
      <c r="BQ78" s="3">
        <f t="shared" si="20"/>
        <v>-63757.880000000005</v>
      </c>
      <c r="BR78" s="3">
        <f t="shared" si="21"/>
        <v>-67032.430000000008</v>
      </c>
      <c r="BS78" s="3">
        <f t="shared" si="22"/>
        <v>-69482.430000000008</v>
      </c>
      <c r="BT78" s="3">
        <f t="shared" si="23"/>
        <v>-70582.36</v>
      </c>
      <c r="BU78" s="3" t="str">
        <f>INDEX(Sheet1!$BS$2:$BS$1000,MATCH($A78,Sheet1!$A$2:$A$1000,0))</f>
        <v>27</v>
      </c>
      <c r="BV78" s="3">
        <f>INDEX(Sheet1!$BT$2:$BT$1000,MATCH($A78,Sheet1!$A$2:$A$1000,0))</f>
        <v>70582.36</v>
      </c>
    </row>
    <row r="79" spans="1:74" x14ac:dyDescent="0.2">
      <c r="A79" s="11" t="s">
        <v>637</v>
      </c>
      <c r="B79" s="3">
        <f>MATCH($A79,Sheet1!ACCOUNTNO,0)</f>
        <v>65</v>
      </c>
      <c r="C79" s="3">
        <f t="shared" si="14"/>
        <v>65</v>
      </c>
      <c r="D79" s="3" t="str">
        <f>IF(D$3=0,0,INDEX(Sheet1!RawDataCols,$C79,D$5))</f>
        <v>71140G06</v>
      </c>
      <c r="E79" s="3" t="str">
        <f>IF(E$3=0,0,INDEX(Sheet1!RawDataCols,$C79,E$5))</f>
        <v xml:space="preserve">71140          </v>
      </c>
      <c r="F79" s="3" t="str">
        <f>IF(F$3=0,0,INDEX(Sheet1!RawDataCols,$C79,F$5))</f>
        <v xml:space="preserve">G06            </v>
      </c>
      <c r="G79" s="3" t="str">
        <f>IF(G$3=0,0,INDEX(Sheet1!RawDataCols,$C79,G$5))</f>
        <v xml:space="preserve">               </v>
      </c>
      <c r="H79" s="3" t="str">
        <f>IF(H$3=0,0,INDEX(Sheet1!RawDataCols,$C79,H$5))</f>
        <v xml:space="preserve">               </v>
      </c>
      <c r="I79" s="3" t="str">
        <f>IF(I$3=0,0,INDEX(Sheet1!RawDataCols,$C79,I$5))</f>
        <v xml:space="preserve">               </v>
      </c>
      <c r="J79" s="3" t="str">
        <f>IF(J$3=0,0,INDEX(Sheet1!RawDataCols,$C79,J$5))</f>
        <v xml:space="preserve">               </v>
      </c>
      <c r="K79" s="3" t="str">
        <f>IF(K$3=0,0,INDEX(Sheet1!RawDataCols,$C79,K$5))</f>
        <v xml:space="preserve">               </v>
      </c>
      <c r="L79" s="3" t="str">
        <f>IF(L$3=0,0,INDEX(Sheet1!RawDataCols,$C79,L$5))</f>
        <v xml:space="preserve">               </v>
      </c>
      <c r="M79" s="3" t="str">
        <f>IF(M$3=0,0,INDEX(Sheet1!RawDataCols,$C79,M$5))</f>
        <v xml:space="preserve">F006  </v>
      </c>
      <c r="N79" s="3" t="str">
        <f>IF(N$3=0,0,INDEX(Sheet1!RawDataCols,$C79,N$5))</f>
        <v>GST Collected-GIP</v>
      </c>
      <c r="O79" s="3">
        <f>INDEX(Sheet1!RawDataCols,$C79,O$5)</f>
        <v>28</v>
      </c>
      <c r="P79" s="3" t="str">
        <f>INDEX(Sheet1!RawDataCols,$C79,P$5)</f>
        <v>Current Liabilities</v>
      </c>
      <c r="Q79" s="3" t="str">
        <f>IF(Q$3=0,0,INDEX(Sheet1!RawDataCols,$C79,Q$5))</f>
        <v>B</v>
      </c>
      <c r="R79" s="3">
        <f t="shared" si="24"/>
        <v>-1</v>
      </c>
      <c r="S79" s="3">
        <f t="shared" si="25"/>
        <v>1</v>
      </c>
      <c r="T79" s="3">
        <f>IF(T$3=0,0,INDEX(Sheet1!RawDataCols,$C79,T$5)*$R79)</f>
        <v>257.86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1692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236.5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0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0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0</v>
      </c>
      <c r="BG79" s="179">
        <f>IF(BG$3=0,0,INDEX(Sheet1!RawDataCols,$C79,BG$5)*$R79)</f>
        <v>0</v>
      </c>
      <c r="BH79" s="33">
        <f t="shared" si="17"/>
        <v>1949.8600000000001</v>
      </c>
      <c r="BI79" s="33">
        <f t="shared" si="18"/>
        <v>0</v>
      </c>
      <c r="BJ79" s="33">
        <f t="shared" si="19"/>
        <v>257.86</v>
      </c>
      <c r="BK79" s="3">
        <f>IF(BK$3=0,0,INDEX(Sheet1!RawDataCols,$C79,BK$5)*$R79)</f>
        <v>0</v>
      </c>
      <c r="BL79" s="3">
        <f>IF(BL$3=0,0,INDEX(Sheet1!RawDataCols,$C79,BL$5)*$R79)</f>
        <v>2.67</v>
      </c>
      <c r="BM79" s="3">
        <f>IF(BM$3=0,0,INDEX(Sheet1!RawDataCols,$C79,BM$5)*$R79)</f>
        <v>2.67</v>
      </c>
      <c r="BN79" s="3">
        <f>IF(BN$3=0,0,INDEX(Sheet1!RawDataCols,$C79,BN$5)*$R79)</f>
        <v>2.67</v>
      </c>
      <c r="BO79" s="3">
        <f>IF(BO$3=0,0,INDEX(Sheet1!RawDataCols,$C79,BO$5)*$R79)</f>
        <v>0</v>
      </c>
      <c r="BP79" s="3">
        <f>IF(BP$3=0,0,INDEX(Sheet1!RawDataCols,$C79,BP$5)*$R79)</f>
        <v>21.36</v>
      </c>
      <c r="BQ79" s="3">
        <f t="shared" si="20"/>
        <v>257.86</v>
      </c>
      <c r="BR79" s="3">
        <f t="shared" si="21"/>
        <v>257.86</v>
      </c>
      <c r="BS79" s="3">
        <f t="shared" si="22"/>
        <v>1949.8600000000001</v>
      </c>
      <c r="BT79" s="3">
        <f t="shared" si="23"/>
        <v>1949.8600000000001</v>
      </c>
      <c r="BU79" s="3" t="str">
        <f>INDEX(Sheet1!$BS$2:$BS$1000,MATCH($A79,Sheet1!$A$2:$A$1000,0))</f>
        <v>27</v>
      </c>
      <c r="BV79" s="3">
        <f>INDEX(Sheet1!$BT$2:$BT$1000,MATCH($A79,Sheet1!$A$2:$A$1000,0))</f>
        <v>-1949.86</v>
      </c>
    </row>
    <row r="80" spans="1:74" x14ac:dyDescent="0.2">
      <c r="A80" s="313" t="s">
        <v>638</v>
      </c>
      <c r="B80" s="3" t="e">
        <f>MATCH($A80,Sheet1!ACCOUNTNO,0)</f>
        <v>#N/A</v>
      </c>
      <c r="C80" s="3">
        <f t="shared" si="14"/>
        <v>65000</v>
      </c>
      <c r="D80" s="3">
        <f>IF(D$3=0,0,INDEX(Sheet1!RawDataCols,$C80,D$5))</f>
        <v>0</v>
      </c>
      <c r="E80" s="3">
        <f>IF(E$3=0,0,INDEX(Sheet1!RawDataCols,$C80,E$5))</f>
        <v>0</v>
      </c>
      <c r="F80" s="3">
        <f>IF(F$3=0,0,INDEX(Sheet1!RawDataCols,$C80,F$5))</f>
        <v>0</v>
      </c>
      <c r="G80" s="3">
        <f>IF(G$3=0,0,INDEX(Sheet1!RawDataCols,$C80,G$5))</f>
        <v>0</v>
      </c>
      <c r="H80" s="3">
        <f>IF(H$3=0,0,INDEX(Sheet1!RawDataCols,$C80,H$5))</f>
        <v>0</v>
      </c>
      <c r="I80" s="3">
        <f>IF(I$3=0,0,INDEX(Sheet1!RawDataCols,$C80,I$5))</f>
        <v>0</v>
      </c>
      <c r="J80" s="3">
        <f>IF(J$3=0,0,INDEX(Sheet1!RawDataCols,$C80,J$5))</f>
        <v>0</v>
      </c>
      <c r="K80" s="3">
        <f>IF(K$3=0,0,INDEX(Sheet1!RawDataCols,$C80,K$5))</f>
        <v>0</v>
      </c>
      <c r="L80" s="3">
        <f>IF(L$3=0,0,INDEX(Sheet1!RawDataCols,$C80,L$5))</f>
        <v>0</v>
      </c>
      <c r="M80" s="3">
        <f>IF(M$3=0,0,INDEX(Sheet1!RawDataCols,$C80,M$5))</f>
        <v>0</v>
      </c>
      <c r="N80" s="3">
        <f>IF(N$3=0,0,INDEX(Sheet1!RawDataCols,$C80,N$5))</f>
        <v>0</v>
      </c>
      <c r="O80" s="3">
        <f>INDEX(Sheet1!RawDataCols,$C80,O$5)</f>
        <v>0</v>
      </c>
      <c r="P80" s="3">
        <f>INDEX(Sheet1!RawDataCols,$C80,P$5)</f>
        <v>0</v>
      </c>
      <c r="Q80" s="3">
        <f>IF(Q$3=0,0,INDEX(Sheet1!RawDataCols,$C80,Q$5))</f>
        <v>0</v>
      </c>
      <c r="R80" s="3">
        <f t="shared" si="24"/>
        <v>1</v>
      </c>
      <c r="S80" s="3">
        <f t="shared" si="25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17"/>
        <v>0</v>
      </c>
      <c r="BI80" s="33">
        <f t="shared" si="18"/>
        <v>0</v>
      </c>
      <c r="BJ80" s="33">
        <f t="shared" si="19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0</v>
      </c>
      <c r="BN80" s="3">
        <f>IF(BN$3=0,0,INDEX(Sheet1!RawDataCols,$C80,BN$5)*$R80)</f>
        <v>0</v>
      </c>
      <c r="BO80" s="3">
        <f>IF(BO$3=0,0,INDEX(Sheet1!RawDataCols,$C80,BO$5)*$R80)</f>
        <v>0</v>
      </c>
      <c r="BP80" s="3">
        <f>IF(BP$3=0,0,INDEX(Sheet1!RawDataCols,$C80,BP$5)*$R80)</f>
        <v>0</v>
      </c>
      <c r="BQ80" s="3">
        <f t="shared" si="20"/>
        <v>0</v>
      </c>
      <c r="BR80" s="3">
        <f t="shared" si="21"/>
        <v>0</v>
      </c>
      <c r="BS80" s="3">
        <f t="shared" si="22"/>
        <v>0</v>
      </c>
      <c r="BT80" s="3">
        <f t="shared" si="23"/>
        <v>0</v>
      </c>
      <c r="BU80" s="3" t="e">
        <f>INDEX(Sheet1!$BS$2:$BS$1000,MATCH($A80,Sheet1!$A$2:$A$1000,0))</f>
        <v>#N/A</v>
      </c>
      <c r="BV80" s="3" t="e">
        <f>INDEX(Sheet1!$BT$2:$BT$1000,MATCH($A80,Sheet1!$A$2:$A$1000,0))</f>
        <v>#N/A</v>
      </c>
    </row>
    <row r="81" spans="1:74" x14ac:dyDescent="0.2">
      <c r="A81" s="11" t="s">
        <v>507</v>
      </c>
      <c r="B81" s="3">
        <f>MATCH($A81,Sheet1!ACCOUNTNO,0)</f>
        <v>66</v>
      </c>
      <c r="C81" s="3">
        <f t="shared" ref="C81:C93" si="26">IF(ISNA($B81),65000,$B81)</f>
        <v>66</v>
      </c>
      <c r="D81" s="3" t="str">
        <f>IF(D$3=0,0,INDEX(Sheet1!RawDataCols,$C81,D$5))</f>
        <v>73120G02</v>
      </c>
      <c r="E81" s="3" t="str">
        <f>IF(E$3=0,0,INDEX(Sheet1!RawDataCols,$C81,E$5))</f>
        <v xml:space="preserve">73120          </v>
      </c>
      <c r="F81" s="3" t="str">
        <f>IF(F$3=0,0,INDEX(Sheet1!RawDataCols,$C81,F$5))</f>
        <v xml:space="preserve">G02            </v>
      </c>
      <c r="G81" s="3" t="str">
        <f>IF(G$3=0,0,INDEX(Sheet1!RawDataCols,$C81,G$5))</f>
        <v xml:space="preserve">               </v>
      </c>
      <c r="H81" s="3" t="str">
        <f>IF(H$3=0,0,INDEX(Sheet1!RawDataCols,$C81,H$5))</f>
        <v xml:space="preserve">               </v>
      </c>
      <c r="I81" s="3" t="str">
        <f>IF(I$3=0,0,INDEX(Sheet1!RawDataCols,$C81,I$5))</f>
        <v xml:space="preserve">               </v>
      </c>
      <c r="J81" s="3" t="str">
        <f>IF(J$3=0,0,INDEX(Sheet1!RawDataCols,$C81,J$5))</f>
        <v xml:space="preserve">               </v>
      </c>
      <c r="K81" s="3" t="str">
        <f>IF(K$3=0,0,INDEX(Sheet1!RawDataCols,$C81,K$5))</f>
        <v xml:space="preserve">               </v>
      </c>
      <c r="L81" s="3" t="str">
        <f>IF(L$3=0,0,INDEX(Sheet1!RawDataCols,$C81,L$5))</f>
        <v xml:space="preserve">               </v>
      </c>
      <c r="M81" s="3" t="str">
        <f>IF(M$3=0,0,INDEX(Sheet1!RawDataCols,$C81,M$5))</f>
        <v xml:space="preserve">F006  </v>
      </c>
      <c r="N81" s="3" t="str">
        <f>IF(N$3=0,0,INDEX(Sheet1!RawDataCols,$C81,N$5))</f>
        <v>Bill of Exchange-EPH</v>
      </c>
      <c r="O81" s="3">
        <f>INDEX(Sheet1!RawDataCols,$C81,O$5)</f>
        <v>28</v>
      </c>
      <c r="P81" s="3" t="str">
        <f>INDEX(Sheet1!RawDataCols,$C81,P$5)</f>
        <v>Current Liabilities</v>
      </c>
      <c r="Q81" s="3" t="str">
        <f>IF(Q$3=0,0,INDEX(Sheet1!RawDataCols,$C81,Q$5))</f>
        <v>B</v>
      </c>
      <c r="R81" s="3">
        <f t="shared" ref="R81:R93" si="27">IF(OR(GL_Cat_Code=8,GL_Cat_Code=12,GL_Cat_Code=28,GL_Cat_Code=32,GL_Cat_Code=36,GL_Cat_Code=40),-1,1)</f>
        <v>-1</v>
      </c>
      <c r="S81" s="3">
        <f t="shared" ref="S81:S93" si="28">IF(OR(GL_Cat_Code=8,GL_Cat_Code=12,GL_Cat_Code=28,GL_Cat_Code=32,GL_Cat_Code=36,GL_Cat_Code=40),1,-1)</f>
        <v>1</v>
      </c>
      <c r="T81" s="3">
        <f>IF(T$3=0,0,INDEX(Sheet1!RawDataCols,$C81,T$5)*$R81)</f>
        <v>0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0</v>
      </c>
      <c r="BA81" s="3">
        <f>IF(BA$3=0,0,INDEX(Sheet1!RawDataCols,$C81,BA$5)*$R81)</f>
        <v>0</v>
      </c>
      <c r="BB81" s="3">
        <f>IF(BB$3=0,0,INDEX(Sheet1!RawDataCols,$C81,BB$5)*$R81)</f>
        <v>0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0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ref="BH81:BH93" si="29">SUM(T81,U81,X81,AA81,AD81,AG81,AJ81,AM81,AP81,AS81,AV81,AY81,BB81)</f>
        <v>0</v>
      </c>
      <c r="BI81" s="33">
        <f t="shared" ref="BI81:BI93" si="30">SUM(V81,Y81,AB81,AE81,AH81,AK81,AN81,AQ81,AT81,AW81,AZ81,BC81)</f>
        <v>0</v>
      </c>
      <c r="BJ81" s="33">
        <f t="shared" ref="BJ81:BJ93" si="31">SUM(W81,Z81,AC81,AF81,AI81,AL81,AO81,AR81,AU81,AX81,BA81,BD81)+IF(Q81&lt;&gt;"I",BP81,0)</f>
        <v>0</v>
      </c>
      <c r="BK81" s="3">
        <f>IF(BK$3=0,0,INDEX(Sheet1!RawDataCols,$C81,BK$5)*$R81)</f>
        <v>0</v>
      </c>
      <c r="BL81" s="3">
        <f>IF(BL$3=0,0,INDEX(Sheet1!RawDataCols,$C81,BL$5)*$R81)</f>
        <v>0</v>
      </c>
      <c r="BM81" s="3">
        <f>IF(BM$3=0,0,INDEX(Sheet1!RawDataCols,$C81,BM$5)*$R81)</f>
        <v>0</v>
      </c>
      <c r="BN81" s="3">
        <f>IF(BN$3=0,0,INDEX(Sheet1!RawDataCols,$C81,BN$5)*$R81)</f>
        <v>232420.3475</v>
      </c>
      <c r="BO81" s="3">
        <f>IF(BO$3=0,0,INDEX(Sheet1!RawDataCols,$C81,BO$5)*$R81)</f>
        <v>232420.3475</v>
      </c>
      <c r="BP81" s="3">
        <f>IF(BP$3=0,0,INDEX(Sheet1!RawDataCols,$C81,BP$5)*$R81)</f>
        <v>0</v>
      </c>
      <c r="BQ81" s="3">
        <f t="shared" ref="BQ81:BQ93" si="32">IF($Q81="I",SUM(U81,X81,AA81),SUM(T81,U81,X81,AA81))</f>
        <v>0</v>
      </c>
      <c r="BR81" s="3">
        <f t="shared" ref="BR81:BR93" si="33">IF($Q81="I",SUM(AD81,AG81,AJ81),SUM(AD81,AG81,AJ81,BQ81))</f>
        <v>0</v>
      </c>
      <c r="BS81" s="3">
        <f t="shared" ref="BS81:BS93" si="34">IF($Q81="I",SUM(AM81,AP81,AS81),SUM(AM81,AP81,AS81,BR81))</f>
        <v>0</v>
      </c>
      <c r="BT81" s="3">
        <f t="shared" ref="BT81:BT93" si="35">IF($I81="I",SUM(AV81,AY81,BB81),SUM(AV81,AY81,BB81,BS81))</f>
        <v>0</v>
      </c>
      <c r="BU81" s="3" t="str">
        <f>INDEX(Sheet1!$BS$2:$BS$1000,MATCH($A81,Sheet1!$A$2:$A$1000,0))</f>
        <v>29</v>
      </c>
      <c r="BV81" s="3">
        <f>INDEX(Sheet1!$BT$2:$BT$1000,MATCH($A81,Sheet1!$A$2:$A$1000,0))</f>
        <v>0</v>
      </c>
    </row>
    <row r="82" spans="1:74" x14ac:dyDescent="0.2">
      <c r="A82" s="11" t="s">
        <v>548</v>
      </c>
      <c r="B82" s="3">
        <f>MATCH($A82,Sheet1!ACCOUNTNO,0)</f>
        <v>67</v>
      </c>
      <c r="C82" s="3">
        <f t="shared" si="26"/>
        <v>67</v>
      </c>
      <c r="D82" s="3" t="str">
        <f>IF(D$3=0,0,INDEX(Sheet1!RawDataCols,$C82,D$5))</f>
        <v>73120G05</v>
      </c>
      <c r="E82" s="3" t="str">
        <f>IF(E$3=0,0,INDEX(Sheet1!RawDataCols,$C82,E$5))</f>
        <v xml:space="preserve">73120          </v>
      </c>
      <c r="F82" s="3" t="str">
        <f>IF(F$3=0,0,INDEX(Sheet1!RawDataCols,$C82,F$5))</f>
        <v xml:space="preserve">G05            </v>
      </c>
      <c r="G82" s="3" t="str">
        <f>IF(G$3=0,0,INDEX(Sheet1!RawDataCols,$C82,G$5))</f>
        <v xml:space="preserve">               </v>
      </c>
      <c r="H82" s="3" t="str">
        <f>IF(H$3=0,0,INDEX(Sheet1!RawDataCols,$C82,H$5))</f>
        <v xml:space="preserve">               </v>
      </c>
      <c r="I82" s="3" t="str">
        <f>IF(I$3=0,0,INDEX(Sheet1!RawDataCols,$C82,I$5))</f>
        <v xml:space="preserve">               </v>
      </c>
      <c r="J82" s="3" t="str">
        <f>IF(J$3=0,0,INDEX(Sheet1!RawDataCols,$C82,J$5))</f>
        <v xml:space="preserve">               </v>
      </c>
      <c r="K82" s="3" t="str">
        <f>IF(K$3=0,0,INDEX(Sheet1!RawDataCols,$C82,K$5))</f>
        <v xml:space="preserve">               </v>
      </c>
      <c r="L82" s="3" t="str">
        <f>IF(L$3=0,0,INDEX(Sheet1!RawDataCols,$C82,L$5))</f>
        <v xml:space="preserve">               </v>
      </c>
      <c r="M82" s="3" t="str">
        <f>IF(M$3=0,0,INDEX(Sheet1!RawDataCols,$C82,M$5))</f>
        <v xml:space="preserve">F006  </v>
      </c>
      <c r="N82" s="3" t="str">
        <f>IF(N$3=0,0,INDEX(Sheet1!RawDataCols,$C82,N$5))</f>
        <v>Bill of Exchange-GBLT</v>
      </c>
      <c r="O82" s="3">
        <f>INDEX(Sheet1!RawDataCols,$C82,O$5)</f>
        <v>28</v>
      </c>
      <c r="P82" s="3" t="str">
        <f>INDEX(Sheet1!RawDataCols,$C82,P$5)</f>
        <v>Current Liabilities</v>
      </c>
      <c r="Q82" s="3" t="str">
        <f>IF(Q$3=0,0,INDEX(Sheet1!RawDataCols,$C82,Q$5))</f>
        <v>B</v>
      </c>
      <c r="R82" s="3">
        <f t="shared" si="27"/>
        <v>-1</v>
      </c>
      <c r="S82" s="3">
        <f t="shared" si="28"/>
        <v>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0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0</v>
      </c>
      <c r="BH82" s="33">
        <f t="shared" si="29"/>
        <v>0</v>
      </c>
      <c r="BI82" s="33">
        <f t="shared" si="30"/>
        <v>0</v>
      </c>
      <c r="BJ82" s="33">
        <f t="shared" si="31"/>
        <v>0</v>
      </c>
      <c r="BK82" s="3">
        <f>IF(BK$3=0,0,INDEX(Sheet1!RawDataCols,$C82,BK$5)*$R82)</f>
        <v>0</v>
      </c>
      <c r="BL82" s="3">
        <f>IF(BL$3=0,0,INDEX(Sheet1!RawDataCols,$C82,BL$5)*$R82)</f>
        <v>0</v>
      </c>
      <c r="BM82" s="3">
        <f>IF(BM$3=0,0,INDEX(Sheet1!RawDataCols,$C82,BM$5)*$R82)</f>
        <v>0</v>
      </c>
      <c r="BN82" s="3">
        <f>IF(BN$3=0,0,INDEX(Sheet1!RawDataCols,$C82,BN$5)*$R82)</f>
        <v>660285.04125000001</v>
      </c>
      <c r="BO82" s="3">
        <f>IF(BO$3=0,0,INDEX(Sheet1!RawDataCols,$C82,BO$5)*$R82)</f>
        <v>660285.04125000001</v>
      </c>
      <c r="BP82" s="3">
        <f>IF(BP$3=0,0,INDEX(Sheet1!RawDataCols,$C82,BP$5)*$R82)</f>
        <v>0</v>
      </c>
      <c r="BQ82" s="3">
        <f t="shared" si="32"/>
        <v>0</v>
      </c>
      <c r="BR82" s="3">
        <f t="shared" si="33"/>
        <v>0</v>
      </c>
      <c r="BS82" s="3">
        <f t="shared" si="34"/>
        <v>0</v>
      </c>
      <c r="BT82" s="3">
        <f t="shared" si="35"/>
        <v>0</v>
      </c>
      <c r="BU82" s="3" t="str">
        <f>INDEX(Sheet1!$BS$2:$BS$1000,MATCH($A82,Sheet1!$A$2:$A$1000,0))</f>
        <v>29</v>
      </c>
      <c r="BV82" s="3">
        <f>INDEX(Sheet1!$BT$2:$BT$1000,MATCH($A82,Sheet1!$A$2:$A$1000,0))</f>
        <v>0</v>
      </c>
    </row>
    <row r="83" spans="1:74" x14ac:dyDescent="0.2">
      <c r="A83" s="313" t="s">
        <v>513</v>
      </c>
      <c r="B83" s="3" t="e">
        <f>MATCH($A83,Sheet1!ACCOUNTNO,0)</f>
        <v>#N/A</v>
      </c>
      <c r="C83" s="3">
        <f t="shared" si="26"/>
        <v>65000</v>
      </c>
      <c r="D83" s="3">
        <f>IF(D$3=0,0,INDEX(Sheet1!RawDataCols,$C83,D$5))</f>
        <v>0</v>
      </c>
      <c r="E83" s="3">
        <f>IF(E$3=0,0,INDEX(Sheet1!RawDataCols,$C83,E$5))</f>
        <v>0</v>
      </c>
      <c r="F83" s="3">
        <f>IF(F$3=0,0,INDEX(Sheet1!RawDataCols,$C83,F$5))</f>
        <v>0</v>
      </c>
      <c r="G83" s="3">
        <f>IF(G$3=0,0,INDEX(Sheet1!RawDataCols,$C83,G$5))</f>
        <v>0</v>
      </c>
      <c r="H83" s="3">
        <f>IF(H$3=0,0,INDEX(Sheet1!RawDataCols,$C83,H$5))</f>
        <v>0</v>
      </c>
      <c r="I83" s="3">
        <f>IF(I$3=0,0,INDEX(Sheet1!RawDataCols,$C83,I$5))</f>
        <v>0</v>
      </c>
      <c r="J83" s="3">
        <f>IF(J$3=0,0,INDEX(Sheet1!RawDataCols,$C83,J$5))</f>
        <v>0</v>
      </c>
      <c r="K83" s="3">
        <f>IF(K$3=0,0,INDEX(Sheet1!RawDataCols,$C83,K$5))</f>
        <v>0</v>
      </c>
      <c r="L83" s="3">
        <f>IF(L$3=0,0,INDEX(Sheet1!RawDataCols,$C83,L$5))</f>
        <v>0</v>
      </c>
      <c r="M83" s="3">
        <f>IF(M$3=0,0,INDEX(Sheet1!RawDataCols,$C83,M$5))</f>
        <v>0</v>
      </c>
      <c r="N83" s="3">
        <f>IF(N$3=0,0,INDEX(Sheet1!RawDataCols,$C83,N$5))</f>
        <v>0</v>
      </c>
      <c r="O83" s="3">
        <f>INDEX(Sheet1!RawDataCols,$C83,O$5)</f>
        <v>0</v>
      </c>
      <c r="P83" s="3">
        <f>INDEX(Sheet1!RawDataCols,$C83,P$5)</f>
        <v>0</v>
      </c>
      <c r="Q83" s="3">
        <f>IF(Q$3=0,0,INDEX(Sheet1!RawDataCols,$C83,Q$5))</f>
        <v>0</v>
      </c>
      <c r="R83" s="3">
        <f t="shared" si="27"/>
        <v>1</v>
      </c>
      <c r="S83" s="3">
        <f t="shared" si="28"/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0</v>
      </c>
      <c r="BA83" s="3">
        <f>IF(BA$3=0,0,INDEX(Sheet1!RawDataCols,$C83,BA$5)*$R83)</f>
        <v>0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si="29"/>
        <v>0</v>
      </c>
      <c r="BI83" s="33">
        <f t="shared" si="30"/>
        <v>0</v>
      </c>
      <c r="BJ83" s="33">
        <f t="shared" si="31"/>
        <v>0</v>
      </c>
      <c r="BK83" s="3">
        <f>IF(BK$3=0,0,INDEX(Sheet1!RawDataCols,$C83,BK$5)*$R83)</f>
        <v>0</v>
      </c>
      <c r="BL83" s="3">
        <f>IF(BL$3=0,0,INDEX(Sheet1!RawDataCols,$C83,BL$5)*$R83)</f>
        <v>0</v>
      </c>
      <c r="BM83" s="3">
        <f>IF(BM$3=0,0,INDEX(Sheet1!RawDataCols,$C83,BM$5)*$R83)</f>
        <v>0</v>
      </c>
      <c r="BN83" s="3">
        <f>IF(BN$3=0,0,INDEX(Sheet1!RawDataCols,$C83,BN$5)*$R83)</f>
        <v>0</v>
      </c>
      <c r="BO83" s="3">
        <f>IF(BO$3=0,0,INDEX(Sheet1!RawDataCols,$C83,BO$5)*$R83)</f>
        <v>0</v>
      </c>
      <c r="BP83" s="3">
        <f>IF(BP$3=0,0,INDEX(Sheet1!RawDataCols,$C83,BP$5)*$R83)</f>
        <v>0</v>
      </c>
      <c r="BQ83" s="3">
        <f t="shared" si="32"/>
        <v>0</v>
      </c>
      <c r="BR83" s="3">
        <f t="shared" si="33"/>
        <v>0</v>
      </c>
      <c r="BS83" s="3">
        <f t="shared" si="34"/>
        <v>0</v>
      </c>
      <c r="BT83" s="3">
        <f t="shared" si="35"/>
        <v>0</v>
      </c>
      <c r="BU83" s="3" t="e">
        <f>INDEX(Sheet1!$BS$2:$BS$1000,MATCH($A83,Sheet1!$A$2:$A$1000,0))</f>
        <v>#N/A</v>
      </c>
      <c r="BV83" s="3" t="e">
        <f>INDEX(Sheet1!$BT$2:$BT$1000,MATCH($A83,Sheet1!$A$2:$A$1000,0))</f>
        <v>#N/A</v>
      </c>
    </row>
    <row r="84" spans="1:74" x14ac:dyDescent="0.2">
      <c r="A84" s="11" t="s">
        <v>639</v>
      </c>
      <c r="B84" s="3">
        <f>MATCH($A84,Sheet1!ACCOUNTNO,0)</f>
        <v>68</v>
      </c>
      <c r="C84" s="3">
        <f t="shared" si="26"/>
        <v>68</v>
      </c>
      <c r="D84" s="3" t="str">
        <f>IF(D$3=0,0,INDEX(Sheet1!RawDataCols,$C84,D$5))</f>
        <v>74100G02</v>
      </c>
      <c r="E84" s="3" t="str">
        <f>IF(E$3=0,0,INDEX(Sheet1!RawDataCols,$C84,E$5))</f>
        <v xml:space="preserve">74100          </v>
      </c>
      <c r="F84" s="3" t="str">
        <f>IF(F$3=0,0,INDEX(Sheet1!RawDataCols,$C84,F$5))</f>
        <v xml:space="preserve">G02            </v>
      </c>
      <c r="G84" s="3" t="str">
        <f>IF(G$3=0,0,INDEX(Sheet1!RawDataCols,$C84,G$5))</f>
        <v xml:space="preserve">               </v>
      </c>
      <c r="H84" s="3" t="str">
        <f>IF(H$3=0,0,INDEX(Sheet1!RawDataCols,$C84,H$5))</f>
        <v xml:space="preserve">               </v>
      </c>
      <c r="I84" s="3" t="str">
        <f>IF(I$3=0,0,INDEX(Sheet1!RawDataCols,$C84,I$5))</f>
        <v xml:space="preserve">               </v>
      </c>
      <c r="J84" s="3" t="str">
        <f>IF(J$3=0,0,INDEX(Sheet1!RawDataCols,$C84,J$5))</f>
        <v xml:space="preserve">               </v>
      </c>
      <c r="K84" s="3" t="str">
        <f>IF(K$3=0,0,INDEX(Sheet1!RawDataCols,$C84,K$5))</f>
        <v xml:space="preserve">               </v>
      </c>
      <c r="L84" s="3" t="str">
        <f>IF(L$3=0,0,INDEX(Sheet1!RawDataCols,$C84,L$5))</f>
        <v xml:space="preserve">               </v>
      </c>
      <c r="M84" s="3" t="str">
        <f>IF(M$3=0,0,INDEX(Sheet1!RawDataCols,$C84,M$5))</f>
        <v xml:space="preserve">F006  </v>
      </c>
      <c r="N84" s="3" t="str">
        <f>IF(N$3=0,0,INDEX(Sheet1!RawDataCols,$C84,N$5))</f>
        <v>Intercompany-EPH</v>
      </c>
      <c r="O84" s="3">
        <f>INDEX(Sheet1!RawDataCols,$C84,O$5)</f>
        <v>28</v>
      </c>
      <c r="P84" s="3" t="str">
        <f>INDEX(Sheet1!RawDataCols,$C84,P$5)</f>
        <v>Current Liabilities</v>
      </c>
      <c r="Q84" s="3" t="str">
        <f>IF(Q$3=0,0,INDEX(Sheet1!RawDataCols,$C84,Q$5))</f>
        <v>B</v>
      </c>
      <c r="R84" s="3">
        <f t="shared" si="27"/>
        <v>-1</v>
      </c>
      <c r="S84" s="3">
        <f t="shared" si="28"/>
        <v>1</v>
      </c>
      <c r="T84" s="3">
        <f>IF(T$3=0,0,INDEX(Sheet1!RawDataCols,$C84,T$5)*$R84)</f>
        <v>0</v>
      </c>
      <c r="U84" s="3">
        <f>IF(U$3=0,0,INDEX(Sheet1!RawDataCols,$C84,U$5)*$R84)</f>
        <v>0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0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0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0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0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 t="shared" si="29"/>
        <v>0</v>
      </c>
      <c r="BI84" s="33">
        <f t="shared" si="30"/>
        <v>0</v>
      </c>
      <c r="BJ84" s="33">
        <f t="shared" si="31"/>
        <v>0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0</v>
      </c>
      <c r="BN84" s="3">
        <f>IF(BN$3=0,0,INDEX(Sheet1!RawDataCols,$C84,BN$5)*$R84)</f>
        <v>1388637.57375</v>
      </c>
      <c r="BO84" s="3">
        <f>IF(BO$3=0,0,INDEX(Sheet1!RawDataCols,$C84,BO$5)*$R84)</f>
        <v>1105217.7375</v>
      </c>
      <c r="BP84" s="3">
        <f>IF(BP$3=0,0,INDEX(Sheet1!RawDataCols,$C84,BP$5)*$R84)</f>
        <v>0</v>
      </c>
      <c r="BQ84" s="3">
        <f t="shared" si="32"/>
        <v>0</v>
      </c>
      <c r="BR84" s="3">
        <f t="shared" si="33"/>
        <v>0</v>
      </c>
      <c r="BS84" s="3">
        <f t="shared" si="34"/>
        <v>0</v>
      </c>
      <c r="BT84" s="3">
        <f t="shared" si="35"/>
        <v>0</v>
      </c>
      <c r="BU84" s="3" t="str">
        <f>INDEX(Sheet1!$BS$2:$BS$1000,MATCH($A84,Sheet1!$A$2:$A$1000,0))</f>
        <v>30</v>
      </c>
      <c r="BV84" s="3">
        <f>INDEX(Sheet1!$BT$2:$BT$1000,MATCH($A84,Sheet1!$A$2:$A$1000,0))</f>
        <v>0</v>
      </c>
    </row>
    <row r="85" spans="1:74" x14ac:dyDescent="0.2">
      <c r="A85" s="11" t="s">
        <v>640</v>
      </c>
      <c r="B85" s="3">
        <f>MATCH($A85,Sheet1!ACCOUNTNO,0)</f>
        <v>69</v>
      </c>
      <c r="C85" s="3">
        <f t="shared" si="26"/>
        <v>69</v>
      </c>
      <c r="D85" s="3" t="str">
        <f>IF(D$3=0,0,INDEX(Sheet1!RawDataCols,$C85,D$5))</f>
        <v>74100G05</v>
      </c>
      <c r="E85" s="3" t="str">
        <f>IF(E$3=0,0,INDEX(Sheet1!RawDataCols,$C85,E$5))</f>
        <v xml:space="preserve">74100          </v>
      </c>
      <c r="F85" s="3" t="str">
        <f>IF(F$3=0,0,INDEX(Sheet1!RawDataCols,$C85,F$5))</f>
        <v xml:space="preserve">G05            </v>
      </c>
      <c r="G85" s="3" t="str">
        <f>IF(G$3=0,0,INDEX(Sheet1!RawDataCols,$C85,G$5))</f>
        <v xml:space="preserve">               </v>
      </c>
      <c r="H85" s="3" t="str">
        <f>IF(H$3=0,0,INDEX(Sheet1!RawDataCols,$C85,H$5))</f>
        <v xml:space="preserve">               </v>
      </c>
      <c r="I85" s="3" t="str">
        <f>IF(I$3=0,0,INDEX(Sheet1!RawDataCols,$C85,I$5))</f>
        <v xml:space="preserve">               </v>
      </c>
      <c r="J85" s="3" t="str">
        <f>IF(J$3=0,0,INDEX(Sheet1!RawDataCols,$C85,J$5))</f>
        <v xml:space="preserve">               </v>
      </c>
      <c r="K85" s="3" t="str">
        <f>IF(K$3=0,0,INDEX(Sheet1!RawDataCols,$C85,K$5))</f>
        <v xml:space="preserve">               </v>
      </c>
      <c r="L85" s="3" t="str">
        <f>IF(L$3=0,0,INDEX(Sheet1!RawDataCols,$C85,L$5))</f>
        <v xml:space="preserve">               </v>
      </c>
      <c r="M85" s="3" t="str">
        <f>IF(M$3=0,0,INDEX(Sheet1!RawDataCols,$C85,M$5))</f>
        <v xml:space="preserve">F006  </v>
      </c>
      <c r="N85" s="3" t="str">
        <f>IF(N$3=0,0,INDEX(Sheet1!RawDataCols,$C85,N$5))</f>
        <v>Intercompany-GBLT</v>
      </c>
      <c r="O85" s="3">
        <f>INDEX(Sheet1!RawDataCols,$C85,O$5)</f>
        <v>28</v>
      </c>
      <c r="P85" s="3" t="str">
        <f>INDEX(Sheet1!RawDataCols,$C85,P$5)</f>
        <v>Current Liabilities</v>
      </c>
      <c r="Q85" s="3" t="str">
        <f>IF(Q$3=0,0,INDEX(Sheet1!RawDataCols,$C85,Q$5))</f>
        <v>B</v>
      </c>
      <c r="R85" s="3">
        <f t="shared" si="27"/>
        <v>-1</v>
      </c>
      <c r="S85" s="3">
        <f t="shared" si="28"/>
        <v>1</v>
      </c>
      <c r="T85" s="3">
        <f>IF(T$3=0,0,INDEX(Sheet1!RawDataCols,$C85,T$5)*$R85)</f>
        <v>21106373.09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0</v>
      </c>
      <c r="AE85" s="3">
        <f>IF(AE$3=0,0,INDEX(Sheet1!RawDataCols,$C85,AE$5)*$R85)</f>
        <v>0</v>
      </c>
      <c r="AF85" s="3">
        <f>IF(AF$3=0,0,INDEX(Sheet1!RawDataCols,$C85,AF$5)*$R85)</f>
        <v>55108.92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1879251.6</v>
      </c>
      <c r="AJ85" s="3">
        <f>IF(AJ$3=0,0,INDEX(Sheet1!RawDataCols,$C85,AJ$5)*$R85)</f>
        <v>-1089356.06</v>
      </c>
      <c r="AK85" s="3">
        <f>IF(AK$3=0,0,INDEX(Sheet1!RawDataCols,$C85,AK$5)*$R85)</f>
        <v>0</v>
      </c>
      <c r="AL85" s="3">
        <f>IF(AL$3=0,0,INDEX(Sheet1!RawDataCols,$C85,AL$5)*$R85)</f>
        <v>919173.39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91301.42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si="29"/>
        <v>20017017.030000001</v>
      </c>
      <c r="BI85" s="33">
        <f t="shared" si="30"/>
        <v>0</v>
      </c>
      <c r="BJ85" s="33">
        <f t="shared" si="31"/>
        <v>21106373.090000004</v>
      </c>
      <c r="BK85" s="3">
        <f>IF(BK$3=0,0,INDEX(Sheet1!RawDataCols,$C85,BK$5)*$R85)</f>
        <v>0</v>
      </c>
      <c r="BL85" s="3">
        <f>IF(BL$3=0,0,INDEX(Sheet1!RawDataCols,$C85,BL$5)*$R85)</f>
        <v>2626883.9587500002</v>
      </c>
      <c r="BM85" s="3">
        <f>IF(BM$3=0,0,INDEX(Sheet1!RawDataCols,$C85,BM$5)*$R85)</f>
        <v>2270140.1749999998</v>
      </c>
      <c r="BN85" s="3">
        <f>IF(BN$3=0,0,INDEX(Sheet1!RawDataCols,$C85,BN$5)*$R85)</f>
        <v>171257.15375</v>
      </c>
      <c r="BO85" s="3">
        <f>IF(BO$3=0,0,INDEX(Sheet1!RawDataCols,$C85,BO$5)*$R85)</f>
        <v>153037.94500000001</v>
      </c>
      <c r="BP85" s="3">
        <f>IF(BP$3=0,0,INDEX(Sheet1!RawDataCols,$C85,BP$5)*$R85)</f>
        <v>18161537.760000002</v>
      </c>
      <c r="BQ85" s="3">
        <f t="shared" si="32"/>
        <v>21106373.09</v>
      </c>
      <c r="BR85" s="3">
        <f t="shared" si="33"/>
        <v>20017017.030000001</v>
      </c>
      <c r="BS85" s="3">
        <f t="shared" si="34"/>
        <v>20017017.030000001</v>
      </c>
      <c r="BT85" s="3">
        <f t="shared" si="35"/>
        <v>20017017.030000001</v>
      </c>
      <c r="BU85" s="3" t="str">
        <f>INDEX(Sheet1!$BS$2:$BS$1000,MATCH($A85,Sheet1!$A$2:$A$1000,0))</f>
        <v>30</v>
      </c>
      <c r="BV85" s="3">
        <f>INDEX(Sheet1!$BT$2:$BT$1000,MATCH($A85,Sheet1!$A$2:$A$1000,0))</f>
        <v>-20017017.030000001</v>
      </c>
    </row>
    <row r="86" spans="1:74" x14ac:dyDescent="0.2">
      <c r="A86" s="11" t="s">
        <v>641</v>
      </c>
      <c r="B86" s="3">
        <f>MATCH($A86,Sheet1!ACCOUNTNO,0)</f>
        <v>70</v>
      </c>
      <c r="C86" s="3">
        <f t="shared" si="26"/>
        <v>70</v>
      </c>
      <c r="D86" s="3" t="str">
        <f>IF(D$3=0,0,INDEX(Sheet1!RawDataCols,$C86,D$5))</f>
        <v>74100G07</v>
      </c>
      <c r="E86" s="3" t="str">
        <f>IF(E$3=0,0,INDEX(Sheet1!RawDataCols,$C86,E$5))</f>
        <v xml:space="preserve">74100          </v>
      </c>
      <c r="F86" s="3" t="str">
        <f>IF(F$3=0,0,INDEX(Sheet1!RawDataCols,$C86,F$5))</f>
        <v xml:space="preserve">G07            </v>
      </c>
      <c r="G86" s="3" t="str">
        <f>IF(G$3=0,0,INDEX(Sheet1!RawDataCols,$C86,G$5))</f>
        <v xml:space="preserve">               </v>
      </c>
      <c r="H86" s="3" t="str">
        <f>IF(H$3=0,0,INDEX(Sheet1!RawDataCols,$C86,H$5))</f>
        <v xml:space="preserve">               </v>
      </c>
      <c r="I86" s="3" t="str">
        <f>IF(I$3=0,0,INDEX(Sheet1!RawDataCols,$C86,I$5))</f>
        <v xml:space="preserve">               </v>
      </c>
      <c r="J86" s="3" t="str">
        <f>IF(J$3=0,0,INDEX(Sheet1!RawDataCols,$C86,J$5))</f>
        <v xml:space="preserve">               </v>
      </c>
      <c r="K86" s="3" t="str">
        <f>IF(K$3=0,0,INDEX(Sheet1!RawDataCols,$C86,K$5))</f>
        <v xml:space="preserve">               </v>
      </c>
      <c r="L86" s="3" t="str">
        <f>IF(L$3=0,0,INDEX(Sheet1!RawDataCols,$C86,L$5))</f>
        <v xml:space="preserve">               </v>
      </c>
      <c r="M86" s="3" t="str">
        <f>IF(M$3=0,0,INDEX(Sheet1!RawDataCols,$C86,M$5))</f>
        <v xml:space="preserve">F006  </v>
      </c>
      <c r="N86" s="3" t="str">
        <f>IF(N$3=0,0,INDEX(Sheet1!RawDataCols,$C86,N$5))</f>
        <v>Intercompany-GPM</v>
      </c>
      <c r="O86" s="3">
        <f>INDEX(Sheet1!RawDataCols,$C86,O$5)</f>
        <v>28</v>
      </c>
      <c r="P86" s="3" t="str">
        <f>INDEX(Sheet1!RawDataCols,$C86,P$5)</f>
        <v>Current Liabilities</v>
      </c>
      <c r="Q86" s="3" t="str">
        <f>IF(Q$3=0,0,INDEX(Sheet1!RawDataCols,$C86,Q$5))</f>
        <v>B</v>
      </c>
      <c r="R86" s="3">
        <f t="shared" si="27"/>
        <v>-1</v>
      </c>
      <c r="S86" s="3">
        <f t="shared" si="28"/>
        <v>1</v>
      </c>
      <c r="T86" s="3">
        <f>IF(T$3=0,0,INDEX(Sheet1!RawDataCols,$C86,T$5)*$R86)</f>
        <v>282000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10000</v>
      </c>
      <c r="X86" s="3">
        <f>IF(X$3=0,0,INDEX(Sheet1!RawDataCols,$C86,X$5)*$R86)</f>
        <v>60000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10000</v>
      </c>
      <c r="AD86" s="3">
        <f>IF(AD$3=0,0,INDEX(Sheet1!RawDataCols,$C86,AD$5)*$R86)</f>
        <v>50000</v>
      </c>
      <c r="AE86" s="3">
        <f>IF(AE$3=0,0,INDEX(Sheet1!RawDataCols,$C86,AE$5)*$R86)</f>
        <v>0</v>
      </c>
      <c r="AF86" s="3">
        <f>IF(AF$3=0,0,INDEX(Sheet1!RawDataCols,$C86,AF$5)*$R86)</f>
        <v>-109500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-392000</v>
      </c>
      <c r="AK86" s="3">
        <f>IF(AK$3=0,0,INDEX(Sheet1!RawDataCols,$C86,AK$5)*$R86)</f>
        <v>0</v>
      </c>
      <c r="AL86" s="3">
        <f>IF(AL$3=0,0,INDEX(Sheet1!RawDataCols,$C86,AL$5)*$R86)</f>
        <v>-500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10000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60000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154000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50000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8000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8000</v>
      </c>
      <c r="BH86" s="33">
        <f t="shared" si="29"/>
        <v>0</v>
      </c>
      <c r="BI86" s="33">
        <f t="shared" si="30"/>
        <v>0</v>
      </c>
      <c r="BJ86" s="33">
        <f t="shared" si="31"/>
        <v>282000</v>
      </c>
      <c r="BK86" s="3">
        <f>IF(BK$3=0,0,INDEX(Sheet1!RawDataCols,$C86,BK$5)*$R86)</f>
        <v>0</v>
      </c>
      <c r="BL86" s="3">
        <f>IF(BL$3=0,0,INDEX(Sheet1!RawDataCols,$C86,BL$5)*$R86)</f>
        <v>0</v>
      </c>
      <c r="BM86" s="3">
        <f>IF(BM$3=0,0,INDEX(Sheet1!RawDataCols,$C86,BM$5)*$R86)</f>
        <v>0</v>
      </c>
      <c r="BN86" s="3">
        <f>IF(BN$3=0,0,INDEX(Sheet1!RawDataCols,$C86,BN$5)*$R86)</f>
        <v>0</v>
      </c>
      <c r="BO86" s="3">
        <f>IF(BO$3=0,0,INDEX(Sheet1!RawDataCols,$C86,BO$5)*$R86)</f>
        <v>0</v>
      </c>
      <c r="BP86" s="3">
        <f>IF(BP$3=0,0,INDEX(Sheet1!RawDataCols,$C86,BP$5)*$R86)</f>
        <v>90000</v>
      </c>
      <c r="BQ86" s="3">
        <f t="shared" si="32"/>
        <v>342000</v>
      </c>
      <c r="BR86" s="3">
        <f t="shared" si="33"/>
        <v>0</v>
      </c>
      <c r="BS86" s="3">
        <f t="shared" si="34"/>
        <v>0</v>
      </c>
      <c r="BT86" s="3">
        <f t="shared" si="35"/>
        <v>0</v>
      </c>
      <c r="BU86" s="3" t="str">
        <f>INDEX(Sheet1!$BS$2:$BS$1000,MATCH($A86,Sheet1!$A$2:$A$1000,0))</f>
        <v>30</v>
      </c>
      <c r="BV86" s="3">
        <f>INDEX(Sheet1!$BT$2:$BT$1000,MATCH($A86,Sheet1!$A$2:$A$1000,0))</f>
        <v>0</v>
      </c>
    </row>
    <row r="87" spans="1:74" x14ac:dyDescent="0.2">
      <c r="A87" s="11" t="s">
        <v>642</v>
      </c>
      <c r="B87" s="3">
        <f>MATCH($A87,Sheet1!ACCOUNTNO,0)</f>
        <v>71</v>
      </c>
      <c r="C87" s="3">
        <f t="shared" si="26"/>
        <v>71</v>
      </c>
      <c r="D87" s="3" t="str">
        <f>IF(D$3=0,0,INDEX(Sheet1!RawDataCols,$C87,D$5))</f>
        <v>74100G08</v>
      </c>
      <c r="E87" s="3" t="str">
        <f>IF(E$3=0,0,INDEX(Sheet1!RawDataCols,$C87,E$5))</f>
        <v xml:space="preserve">74100          </v>
      </c>
      <c r="F87" s="3" t="str">
        <f>IF(F$3=0,0,INDEX(Sheet1!RawDataCols,$C87,F$5))</f>
        <v xml:space="preserve">G08            </v>
      </c>
      <c r="G87" s="3" t="str">
        <f>IF(G$3=0,0,INDEX(Sheet1!RawDataCols,$C87,G$5))</f>
        <v xml:space="preserve">               </v>
      </c>
      <c r="H87" s="3" t="str">
        <f>IF(H$3=0,0,INDEX(Sheet1!RawDataCols,$C87,H$5))</f>
        <v xml:space="preserve">               </v>
      </c>
      <c r="I87" s="3" t="str">
        <f>IF(I$3=0,0,INDEX(Sheet1!RawDataCols,$C87,I$5))</f>
        <v xml:space="preserve">               </v>
      </c>
      <c r="J87" s="3" t="str">
        <f>IF(J$3=0,0,INDEX(Sheet1!RawDataCols,$C87,J$5))</f>
        <v xml:space="preserve">               </v>
      </c>
      <c r="K87" s="3" t="str">
        <f>IF(K$3=0,0,INDEX(Sheet1!RawDataCols,$C87,K$5))</f>
        <v xml:space="preserve">               </v>
      </c>
      <c r="L87" s="3" t="str">
        <f>IF(L$3=0,0,INDEX(Sheet1!RawDataCols,$C87,L$5))</f>
        <v xml:space="preserve">               </v>
      </c>
      <c r="M87" s="3" t="str">
        <f>IF(M$3=0,0,INDEX(Sheet1!RawDataCols,$C87,M$5))</f>
        <v xml:space="preserve">F006  </v>
      </c>
      <c r="N87" s="3" t="str">
        <f>IF(N$3=0,0,INDEX(Sheet1!RawDataCols,$C87,N$5))</f>
        <v>Intercompany-OPC</v>
      </c>
      <c r="O87" s="3">
        <f>INDEX(Sheet1!RawDataCols,$C87,O$5)</f>
        <v>28</v>
      </c>
      <c r="P87" s="3" t="str">
        <f>INDEX(Sheet1!RawDataCols,$C87,P$5)</f>
        <v>Current Liabilities</v>
      </c>
      <c r="Q87" s="3" t="str">
        <f>IF(Q$3=0,0,INDEX(Sheet1!RawDataCols,$C87,Q$5))</f>
        <v>B</v>
      </c>
      <c r="R87" s="3">
        <f t="shared" si="27"/>
        <v>-1</v>
      </c>
      <c r="S87" s="3">
        <f t="shared" si="28"/>
        <v>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29"/>
        <v>0</v>
      </c>
      <c r="BI87" s="33">
        <f t="shared" si="30"/>
        <v>0</v>
      </c>
      <c r="BJ87" s="33">
        <f t="shared" si="31"/>
        <v>0</v>
      </c>
      <c r="BK87" s="3">
        <f>IF(BK$3=0,0,INDEX(Sheet1!RawDataCols,$C87,BK$5)*$R87)</f>
        <v>0</v>
      </c>
      <c r="BL87" s="3">
        <f>IF(BL$3=0,0,INDEX(Sheet1!RawDataCols,$C87,BL$5)*$R87)</f>
        <v>0</v>
      </c>
      <c r="BM87" s="3">
        <f>IF(BM$3=0,0,INDEX(Sheet1!RawDataCols,$C87,BM$5)*$R87)</f>
        <v>0</v>
      </c>
      <c r="BN87" s="3">
        <f>IF(BN$3=0,0,INDEX(Sheet1!RawDataCols,$C87,BN$5)*$R87)</f>
        <v>2500</v>
      </c>
      <c r="BO87" s="3">
        <f>IF(BO$3=0,0,INDEX(Sheet1!RawDataCols,$C87,BO$5)*$R87)</f>
        <v>2500</v>
      </c>
      <c r="BP87" s="3">
        <f>IF(BP$3=0,0,INDEX(Sheet1!RawDataCols,$C87,BP$5)*$R87)</f>
        <v>0</v>
      </c>
      <c r="BQ87" s="3">
        <f t="shared" si="32"/>
        <v>0</v>
      </c>
      <c r="BR87" s="3">
        <f t="shared" si="33"/>
        <v>0</v>
      </c>
      <c r="BS87" s="3">
        <f t="shared" si="34"/>
        <v>0</v>
      </c>
      <c r="BT87" s="3">
        <f t="shared" si="35"/>
        <v>0</v>
      </c>
      <c r="BU87" s="3" t="str">
        <f>INDEX(Sheet1!$BS$2:$BS$1000,MATCH($A87,Sheet1!$A$2:$A$1000,0))</f>
        <v>30</v>
      </c>
      <c r="BV87" s="3">
        <f>INDEX(Sheet1!$BT$2:$BT$1000,MATCH($A87,Sheet1!$A$2:$A$1000,0))</f>
        <v>0</v>
      </c>
    </row>
    <row r="88" spans="1:74" x14ac:dyDescent="0.2">
      <c r="A88" s="11" t="s">
        <v>643</v>
      </c>
      <c r="B88" s="3">
        <f>MATCH($A88,Sheet1!ACCOUNTNO,0)</f>
        <v>72</v>
      </c>
      <c r="C88" s="3">
        <f t="shared" si="26"/>
        <v>72</v>
      </c>
      <c r="D88" s="3" t="str">
        <f>IF(D$3=0,0,INDEX(Sheet1!RawDataCols,$C88,D$5))</f>
        <v>74100G10</v>
      </c>
      <c r="E88" s="3" t="str">
        <f>IF(E$3=0,0,INDEX(Sheet1!RawDataCols,$C88,E$5))</f>
        <v xml:space="preserve">74100          </v>
      </c>
      <c r="F88" s="3" t="str">
        <f>IF(F$3=0,0,INDEX(Sheet1!RawDataCols,$C88,F$5))</f>
        <v xml:space="preserve">G10            </v>
      </c>
      <c r="G88" s="3" t="str">
        <f>IF(G$3=0,0,INDEX(Sheet1!RawDataCols,$C88,G$5))</f>
        <v xml:space="preserve">               </v>
      </c>
      <c r="H88" s="3" t="str">
        <f>IF(H$3=0,0,INDEX(Sheet1!RawDataCols,$C88,H$5))</f>
        <v xml:space="preserve">               </v>
      </c>
      <c r="I88" s="3" t="str">
        <f>IF(I$3=0,0,INDEX(Sheet1!RawDataCols,$C88,I$5))</f>
        <v xml:space="preserve">               </v>
      </c>
      <c r="J88" s="3" t="str">
        <f>IF(J$3=0,0,INDEX(Sheet1!RawDataCols,$C88,J$5))</f>
        <v xml:space="preserve">               </v>
      </c>
      <c r="K88" s="3" t="str">
        <f>IF(K$3=0,0,INDEX(Sheet1!RawDataCols,$C88,K$5))</f>
        <v xml:space="preserve">               </v>
      </c>
      <c r="L88" s="3" t="str">
        <f>IF(L$3=0,0,INDEX(Sheet1!RawDataCols,$C88,L$5))</f>
        <v xml:space="preserve">               </v>
      </c>
      <c r="M88" s="3" t="str">
        <f>IF(M$3=0,0,INDEX(Sheet1!RawDataCols,$C88,M$5))</f>
        <v xml:space="preserve">F006  </v>
      </c>
      <c r="N88" s="3" t="str">
        <f>IF(N$3=0,0,INDEX(Sheet1!RawDataCols,$C88,N$5))</f>
        <v>Intercompany-ROOTS</v>
      </c>
      <c r="O88" s="3">
        <f>INDEX(Sheet1!RawDataCols,$C88,O$5)</f>
        <v>28</v>
      </c>
      <c r="P88" s="3" t="str">
        <f>INDEX(Sheet1!RawDataCols,$C88,P$5)</f>
        <v>Current Liabilities</v>
      </c>
      <c r="Q88" s="3" t="str">
        <f>IF(Q$3=0,0,INDEX(Sheet1!RawDataCols,$C88,Q$5))</f>
        <v>B</v>
      </c>
      <c r="R88" s="3">
        <f t="shared" si="27"/>
        <v>-1</v>
      </c>
      <c r="S88" s="3">
        <f t="shared" si="28"/>
        <v>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29"/>
        <v>0</v>
      </c>
      <c r="BI88" s="33">
        <f t="shared" si="30"/>
        <v>0</v>
      </c>
      <c r="BJ88" s="33">
        <f t="shared" si="31"/>
        <v>0</v>
      </c>
      <c r="BK88" s="3">
        <f>IF(BK$3=0,0,INDEX(Sheet1!RawDataCols,$C88,BK$5)*$R88)</f>
        <v>0</v>
      </c>
      <c r="BL88" s="3">
        <f>IF(BL$3=0,0,INDEX(Sheet1!RawDataCols,$C88,BL$5)*$R88)</f>
        <v>0</v>
      </c>
      <c r="BM88" s="3">
        <f>IF(BM$3=0,0,INDEX(Sheet1!RawDataCols,$C88,BM$5)*$R88)</f>
        <v>0</v>
      </c>
      <c r="BN88" s="3">
        <f>IF(BN$3=0,0,INDEX(Sheet1!RawDataCols,$C88,BN$5)*$R88)</f>
        <v>10412.5</v>
      </c>
      <c r="BO88" s="3">
        <f>IF(BO$3=0,0,INDEX(Sheet1!RawDataCols,$C88,BO$5)*$R88)</f>
        <v>10412.5</v>
      </c>
      <c r="BP88" s="3">
        <f>IF(BP$3=0,0,INDEX(Sheet1!RawDataCols,$C88,BP$5)*$R88)</f>
        <v>0</v>
      </c>
      <c r="BQ88" s="3">
        <f t="shared" si="32"/>
        <v>0</v>
      </c>
      <c r="BR88" s="3">
        <f t="shared" si="33"/>
        <v>0</v>
      </c>
      <c r="BS88" s="3">
        <f t="shared" si="34"/>
        <v>0</v>
      </c>
      <c r="BT88" s="3">
        <f t="shared" si="35"/>
        <v>0</v>
      </c>
      <c r="BU88" s="3" t="str">
        <f>INDEX(Sheet1!$BS$2:$BS$1000,MATCH($A88,Sheet1!$A$2:$A$1000,0))</f>
        <v>30</v>
      </c>
      <c r="BV88" s="3">
        <f>INDEX(Sheet1!$BT$2:$BT$1000,MATCH($A88,Sheet1!$A$2:$A$1000,0))</f>
        <v>0</v>
      </c>
    </row>
    <row r="89" spans="1:74" x14ac:dyDescent="0.2">
      <c r="A89" s="11" t="s">
        <v>644</v>
      </c>
      <c r="B89" s="3">
        <f>MATCH($A89,Sheet1!ACCOUNTNO,0)</f>
        <v>73</v>
      </c>
      <c r="C89" s="3">
        <f t="shared" si="26"/>
        <v>73</v>
      </c>
      <c r="D89" s="3" t="str">
        <f>IF(D$3=0,0,INDEX(Sheet1!RawDataCols,$C89,D$5))</f>
        <v>74100G14</v>
      </c>
      <c r="E89" s="3" t="str">
        <f>IF(E$3=0,0,INDEX(Sheet1!RawDataCols,$C89,E$5))</f>
        <v xml:space="preserve">74100          </v>
      </c>
      <c r="F89" s="3" t="str">
        <f>IF(F$3=0,0,INDEX(Sheet1!RawDataCols,$C89,F$5))</f>
        <v xml:space="preserve">G14            </v>
      </c>
      <c r="G89" s="3" t="str">
        <f>IF(G$3=0,0,INDEX(Sheet1!RawDataCols,$C89,G$5))</f>
        <v xml:space="preserve">               </v>
      </c>
      <c r="H89" s="3" t="str">
        <f>IF(H$3=0,0,INDEX(Sheet1!RawDataCols,$C89,H$5))</f>
        <v xml:space="preserve">               </v>
      </c>
      <c r="I89" s="3" t="str">
        <f>IF(I$3=0,0,INDEX(Sheet1!RawDataCols,$C89,I$5))</f>
        <v xml:space="preserve">               </v>
      </c>
      <c r="J89" s="3" t="str">
        <f>IF(J$3=0,0,INDEX(Sheet1!RawDataCols,$C89,J$5))</f>
        <v xml:space="preserve">               </v>
      </c>
      <c r="K89" s="3" t="str">
        <f>IF(K$3=0,0,INDEX(Sheet1!RawDataCols,$C89,K$5))</f>
        <v xml:space="preserve">               </v>
      </c>
      <c r="L89" s="3" t="str">
        <f>IF(L$3=0,0,INDEX(Sheet1!RawDataCols,$C89,L$5))</f>
        <v xml:space="preserve">               </v>
      </c>
      <c r="M89" s="3" t="str">
        <f>IF(M$3=0,0,INDEX(Sheet1!RawDataCols,$C89,M$5))</f>
        <v xml:space="preserve">F006  </v>
      </c>
      <c r="N89" s="3" t="str">
        <f>IF(N$3=0,0,INDEX(Sheet1!RawDataCols,$C89,N$5))</f>
        <v>Intercompany-TMV</v>
      </c>
      <c r="O89" s="3">
        <f>INDEX(Sheet1!RawDataCols,$C89,O$5)</f>
        <v>28</v>
      </c>
      <c r="P89" s="3" t="str">
        <f>INDEX(Sheet1!RawDataCols,$C89,P$5)</f>
        <v>Current Liabilities</v>
      </c>
      <c r="Q89" s="3" t="str">
        <f>IF(Q$3=0,0,INDEX(Sheet1!RawDataCols,$C89,Q$5))</f>
        <v>B</v>
      </c>
      <c r="R89" s="3">
        <f t="shared" si="27"/>
        <v>-1</v>
      </c>
      <c r="S89" s="3">
        <f t="shared" si="28"/>
        <v>1</v>
      </c>
      <c r="T89" s="3">
        <f>IF(T$3=0,0,INDEX(Sheet1!RawDataCols,$C89,T$5)*$R89)</f>
        <v>0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29"/>
        <v>0</v>
      </c>
      <c r="BI89" s="33">
        <f t="shared" si="30"/>
        <v>0</v>
      </c>
      <c r="BJ89" s="33">
        <f t="shared" si="31"/>
        <v>0</v>
      </c>
      <c r="BK89" s="3">
        <f>IF(BK$3=0,0,INDEX(Sheet1!RawDataCols,$C89,BK$5)*$R89)</f>
        <v>0</v>
      </c>
      <c r="BL89" s="3">
        <f>IF(BL$3=0,0,INDEX(Sheet1!RawDataCols,$C89,BL$5)*$R89)</f>
        <v>0</v>
      </c>
      <c r="BM89" s="3">
        <f>IF(BM$3=0,0,INDEX(Sheet1!RawDataCols,$C89,BM$5)*$R89)</f>
        <v>0</v>
      </c>
      <c r="BN89" s="3">
        <f>IF(BN$3=0,0,INDEX(Sheet1!RawDataCols,$C89,BN$5)*$R89)</f>
        <v>44375</v>
      </c>
      <c r="BO89" s="3">
        <f>IF(BO$3=0,0,INDEX(Sheet1!RawDataCols,$C89,BO$5)*$R89)</f>
        <v>35000</v>
      </c>
      <c r="BP89" s="3">
        <f>IF(BP$3=0,0,INDEX(Sheet1!RawDataCols,$C89,BP$5)*$R89)</f>
        <v>0</v>
      </c>
      <c r="BQ89" s="3">
        <f t="shared" si="32"/>
        <v>0</v>
      </c>
      <c r="BR89" s="3">
        <f t="shared" si="33"/>
        <v>0</v>
      </c>
      <c r="BS89" s="3">
        <f t="shared" si="34"/>
        <v>0</v>
      </c>
      <c r="BT89" s="3">
        <f t="shared" si="35"/>
        <v>0</v>
      </c>
      <c r="BU89" s="3" t="str">
        <f>INDEX(Sheet1!$BS$2:$BS$1000,MATCH($A89,Sheet1!$A$2:$A$1000,0))</f>
        <v>30</v>
      </c>
      <c r="BV89" s="3">
        <f>INDEX(Sheet1!$BT$2:$BT$1000,MATCH($A89,Sheet1!$A$2:$A$1000,0))</f>
        <v>0</v>
      </c>
    </row>
    <row r="90" spans="1:74" x14ac:dyDescent="0.2">
      <c r="A90" s="11" t="s">
        <v>645</v>
      </c>
      <c r="B90" s="3">
        <f>MATCH($A90,Sheet1!ACCOUNTNO,0)</f>
        <v>74</v>
      </c>
      <c r="C90" s="3">
        <f t="shared" si="26"/>
        <v>74</v>
      </c>
      <c r="D90" s="3" t="str">
        <f>IF(D$3=0,0,INDEX(Sheet1!RawDataCols,$C90,D$5))</f>
        <v>75200H01</v>
      </c>
      <c r="E90" s="3" t="str">
        <f>IF(E$3=0,0,INDEX(Sheet1!RawDataCols,$C90,E$5))</f>
        <v xml:space="preserve">75200          </v>
      </c>
      <c r="F90" s="3" t="str">
        <f>IF(F$3=0,0,INDEX(Sheet1!RawDataCols,$C90,F$5))</f>
        <v xml:space="preserve">H01            </v>
      </c>
      <c r="G90" s="3" t="str">
        <f>IF(G$3=0,0,INDEX(Sheet1!RawDataCols,$C90,G$5))</f>
        <v xml:space="preserve">               </v>
      </c>
      <c r="H90" s="3" t="str">
        <f>IF(H$3=0,0,INDEX(Sheet1!RawDataCols,$C90,H$5))</f>
        <v xml:space="preserve">               </v>
      </c>
      <c r="I90" s="3" t="str">
        <f>IF(I$3=0,0,INDEX(Sheet1!RawDataCols,$C90,I$5))</f>
        <v xml:space="preserve">               </v>
      </c>
      <c r="J90" s="3" t="str">
        <f>IF(J$3=0,0,INDEX(Sheet1!RawDataCols,$C90,J$5))</f>
        <v xml:space="preserve">               </v>
      </c>
      <c r="K90" s="3" t="str">
        <f>IF(K$3=0,0,INDEX(Sheet1!RawDataCols,$C90,K$5))</f>
        <v xml:space="preserve">               </v>
      </c>
      <c r="L90" s="3" t="str">
        <f>IF(L$3=0,0,INDEX(Sheet1!RawDataCols,$C90,L$5))</f>
        <v xml:space="preserve">               </v>
      </c>
      <c r="M90" s="3" t="str">
        <f>IF(M$3=0,0,INDEX(Sheet1!RawDataCols,$C90,M$5))</f>
        <v xml:space="preserve">F006  </v>
      </c>
      <c r="N90" s="3" t="str">
        <f>IF(N$3=0,0,INDEX(Sheet1!RawDataCols,$C90,N$5))</f>
        <v>Trusts-APT</v>
      </c>
      <c r="O90" s="3">
        <f>INDEX(Sheet1!RawDataCols,$C90,O$5)</f>
        <v>28</v>
      </c>
      <c r="P90" s="3" t="str">
        <f>INDEX(Sheet1!RawDataCols,$C90,P$5)</f>
        <v>Current Liabilities</v>
      </c>
      <c r="Q90" s="3" t="str">
        <f>IF(Q$3=0,0,INDEX(Sheet1!RawDataCols,$C90,Q$5))</f>
        <v>B</v>
      </c>
      <c r="R90" s="3">
        <f t="shared" si="27"/>
        <v>-1</v>
      </c>
      <c r="S90" s="3">
        <f t="shared" si="28"/>
        <v>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41250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41250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41250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-55108.92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-855504.55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29"/>
        <v>0</v>
      </c>
      <c r="BI90" s="33">
        <f t="shared" si="30"/>
        <v>0</v>
      </c>
      <c r="BJ90" s="33">
        <f t="shared" si="31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67420.433749999997</v>
      </c>
      <c r="BN90" s="3">
        <f>IF(BN$3=0,0,INDEX(Sheet1!RawDataCols,$C90,BN$5)*$R90)</f>
        <v>55788.921249999999</v>
      </c>
      <c r="BO90" s="3">
        <f>IF(BO$3=0,0,INDEX(Sheet1!RawDataCols,$C90,BO$5)*$R90)</f>
        <v>44421.11</v>
      </c>
      <c r="BP90" s="3">
        <f>IF(BP$3=0,0,INDEX(Sheet1!RawDataCols,$C90,BP$5)*$R90)</f>
        <v>786863.47</v>
      </c>
      <c r="BQ90" s="3">
        <f t="shared" si="32"/>
        <v>0</v>
      </c>
      <c r="BR90" s="3">
        <f t="shared" si="33"/>
        <v>0</v>
      </c>
      <c r="BS90" s="3">
        <f t="shared" si="34"/>
        <v>0</v>
      </c>
      <c r="BT90" s="3">
        <f t="shared" si="35"/>
        <v>0</v>
      </c>
      <c r="BU90" s="3" t="str">
        <f>INDEX(Sheet1!$BS$2:$BS$1000,MATCH($A90,Sheet1!$A$2:$A$1000,0))</f>
        <v>31</v>
      </c>
      <c r="BV90" s="3">
        <f>INDEX(Sheet1!$BT$2:$BT$1000,MATCH($A90,Sheet1!$A$2:$A$1000,0))</f>
        <v>0</v>
      </c>
    </row>
    <row r="91" spans="1:74" x14ac:dyDescent="0.2">
      <c r="A91" s="11" t="s">
        <v>646</v>
      </c>
      <c r="B91" s="3">
        <f>MATCH($A91,Sheet1!ACCOUNTNO,0)</f>
        <v>76</v>
      </c>
      <c r="C91" s="3">
        <f t="shared" si="26"/>
        <v>76</v>
      </c>
      <c r="D91" s="3" t="str">
        <f>IF(D$3=0,0,INDEX(Sheet1!RawDataCols,$C91,D$5))</f>
        <v>90100G06</v>
      </c>
      <c r="E91" s="3" t="str">
        <f>IF(E$3=0,0,INDEX(Sheet1!RawDataCols,$C91,E$5))</f>
        <v xml:space="preserve">90100          </v>
      </c>
      <c r="F91" s="3" t="str">
        <f>IF(F$3=0,0,INDEX(Sheet1!RawDataCols,$C91,F$5))</f>
        <v xml:space="preserve">G06            </v>
      </c>
      <c r="G91" s="3" t="str">
        <f>IF(G$3=0,0,INDEX(Sheet1!RawDataCols,$C91,G$5))</f>
        <v xml:space="preserve">               </v>
      </c>
      <c r="H91" s="3" t="str">
        <f>IF(H$3=0,0,INDEX(Sheet1!RawDataCols,$C91,H$5))</f>
        <v xml:space="preserve">               </v>
      </c>
      <c r="I91" s="3" t="str">
        <f>IF(I$3=0,0,INDEX(Sheet1!RawDataCols,$C91,I$5))</f>
        <v xml:space="preserve">               </v>
      </c>
      <c r="J91" s="3" t="str">
        <f>IF(J$3=0,0,INDEX(Sheet1!RawDataCols,$C91,J$5))</f>
        <v xml:space="preserve">               </v>
      </c>
      <c r="K91" s="3" t="str">
        <f>IF(K$3=0,0,INDEX(Sheet1!RawDataCols,$C91,K$5))</f>
        <v xml:space="preserve">               </v>
      </c>
      <c r="L91" s="3" t="str">
        <f>IF(L$3=0,0,INDEX(Sheet1!RawDataCols,$C91,L$5))</f>
        <v xml:space="preserve">               </v>
      </c>
      <c r="M91" s="3" t="str">
        <f>IF(M$3=0,0,INDEX(Sheet1!RawDataCols,$C91,M$5))</f>
        <v xml:space="preserve">F006  </v>
      </c>
      <c r="N91" s="3" t="str">
        <f>IF(N$3=0,0,INDEX(Sheet1!RawDataCols,$C91,N$5))</f>
        <v>Retained Earnings-GIP</v>
      </c>
      <c r="O91" s="3">
        <f>INDEX(Sheet1!RawDataCols,$C91,O$5)</f>
        <v>40</v>
      </c>
      <c r="P91" s="3" t="str">
        <f>INDEX(Sheet1!RawDataCols,$C91,P$5)</f>
        <v>Retained Earnings</v>
      </c>
      <c r="Q91" s="3" t="str">
        <f>IF(Q$3=0,0,INDEX(Sheet1!RawDataCols,$C91,Q$5))</f>
        <v>R</v>
      </c>
      <c r="R91" s="3">
        <f t="shared" si="27"/>
        <v>-1</v>
      </c>
      <c r="S91" s="3">
        <f t="shared" si="28"/>
        <v>1</v>
      </c>
      <c r="T91" s="3">
        <f>IF(T$3=0,0,INDEX(Sheet1!RawDataCols,$C91,T$5)*$R91)</f>
        <v>-16203458.5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0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0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29"/>
        <v>-16203458.5</v>
      </c>
      <c r="BI91" s="33">
        <f t="shared" si="30"/>
        <v>0</v>
      </c>
      <c r="BJ91" s="33">
        <f t="shared" si="31"/>
        <v>-14646667.09</v>
      </c>
      <c r="BK91" s="3">
        <f>IF(BK$3=0,0,INDEX(Sheet1!RawDataCols,$C91,BK$5)*$R91)</f>
        <v>0</v>
      </c>
      <c r="BL91" s="3">
        <f>IF(BL$3=0,0,INDEX(Sheet1!RawDataCols,$C91,BL$5)*$R91)</f>
        <v>-1830833.38625</v>
      </c>
      <c r="BM91" s="3">
        <f>IF(BM$3=0,0,INDEX(Sheet1!RawDataCols,$C91,BM$5)*$R91)</f>
        <v>-1628467.1512500001</v>
      </c>
      <c r="BN91" s="3">
        <f>IF(BN$3=0,0,INDEX(Sheet1!RawDataCols,$C91,BN$5)*$R91)</f>
        <v>-1411083.75</v>
      </c>
      <c r="BO91" s="3">
        <f>IF(BO$3=0,0,INDEX(Sheet1!RawDataCols,$C91,BO$5)*$R91)</f>
        <v>-1192291.5475000001</v>
      </c>
      <c r="BP91" s="3">
        <f>IF(BP$3=0,0,INDEX(Sheet1!RawDataCols,$C91,BP$5)*$R91)</f>
        <v>-14646667.09</v>
      </c>
      <c r="BQ91" s="3">
        <f t="shared" si="32"/>
        <v>-16203458.5</v>
      </c>
      <c r="BR91" s="3">
        <f t="shared" si="33"/>
        <v>-16203458.5</v>
      </c>
      <c r="BS91" s="3">
        <f t="shared" si="34"/>
        <v>-16203458.5</v>
      </c>
      <c r="BT91" s="3">
        <f t="shared" si="35"/>
        <v>-16203458.5</v>
      </c>
      <c r="BU91" s="3" t="str">
        <f>INDEX(Sheet1!$BS$2:$BS$1000,MATCH($A91,Sheet1!$A$2:$A$1000,0))</f>
        <v>32</v>
      </c>
      <c r="BV91" s="3">
        <f>INDEX(Sheet1!$BT$2:$BT$1000,MATCH($A91,Sheet1!$A$2:$A$1000,0))</f>
        <v>17359877.890000001</v>
      </c>
    </row>
    <row r="92" spans="1:74" x14ac:dyDescent="0.2">
      <c r="A92" s="11" t="s">
        <v>647</v>
      </c>
      <c r="B92" s="3">
        <f>MATCH($A92,Sheet1!ACCOUNTNO,0)</f>
        <v>77</v>
      </c>
      <c r="C92" s="3">
        <f t="shared" si="26"/>
        <v>77</v>
      </c>
      <c r="D92" s="3" t="str">
        <f>IF(D$3=0,0,INDEX(Sheet1!RawDataCols,$C92,D$5))</f>
        <v>90120G06</v>
      </c>
      <c r="E92" s="3" t="str">
        <f>IF(E$3=0,0,INDEX(Sheet1!RawDataCols,$C92,E$5))</f>
        <v xml:space="preserve">90120          </v>
      </c>
      <c r="F92" s="3" t="str">
        <f>IF(F$3=0,0,INDEX(Sheet1!RawDataCols,$C92,F$5))</f>
        <v xml:space="preserve">G06            </v>
      </c>
      <c r="G92" s="3" t="str">
        <f>IF(G$3=0,0,INDEX(Sheet1!RawDataCols,$C92,G$5))</f>
        <v xml:space="preserve">               </v>
      </c>
      <c r="H92" s="3" t="str">
        <f>IF(H$3=0,0,INDEX(Sheet1!RawDataCols,$C92,H$5))</f>
        <v xml:space="preserve">               </v>
      </c>
      <c r="I92" s="3" t="str">
        <f>IF(I$3=0,0,INDEX(Sheet1!RawDataCols,$C92,I$5))</f>
        <v xml:space="preserve">               </v>
      </c>
      <c r="J92" s="3" t="str">
        <f>IF(J$3=0,0,INDEX(Sheet1!RawDataCols,$C92,J$5))</f>
        <v xml:space="preserve">               </v>
      </c>
      <c r="K92" s="3" t="str">
        <f>IF(K$3=0,0,INDEX(Sheet1!RawDataCols,$C92,K$5))</f>
        <v xml:space="preserve">               </v>
      </c>
      <c r="L92" s="3" t="str">
        <f>IF(L$3=0,0,INDEX(Sheet1!RawDataCols,$C92,L$5))</f>
        <v xml:space="preserve">               </v>
      </c>
      <c r="M92" s="3" t="str">
        <f>IF(M$3=0,0,INDEX(Sheet1!RawDataCols,$C92,M$5))</f>
        <v xml:space="preserve">F006  </v>
      </c>
      <c r="N92" s="3" t="str">
        <f>IF(N$3=0,0,INDEX(Sheet1!RawDataCols,$C92,N$5))</f>
        <v>Current Earnings-GIP</v>
      </c>
      <c r="O92" s="3">
        <f>INDEX(Sheet1!RawDataCols,$C92,O$5)</f>
        <v>40</v>
      </c>
      <c r="P92" s="3" t="str">
        <f>INDEX(Sheet1!RawDataCols,$C92,P$5)</f>
        <v>Retained Earnings</v>
      </c>
      <c r="Q92" s="3" t="str">
        <f>IF(Q$3=0,0,INDEX(Sheet1!RawDataCols,$C92,Q$5))</f>
        <v>R</v>
      </c>
      <c r="R92" s="3">
        <f t="shared" si="27"/>
        <v>-1</v>
      </c>
      <c r="S92" s="3">
        <f t="shared" si="28"/>
        <v>1</v>
      </c>
      <c r="T92" s="3">
        <f>IF(T$3=0,0,INDEX(Sheet1!RawDataCols,$C92,T$5)*$R92)</f>
        <v>0.01</v>
      </c>
      <c r="U92" s="3">
        <f>IF(U$3=0,0,INDEX(Sheet1!RawDataCols,$C92,U$5)*$R92)</f>
        <v>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0</v>
      </c>
      <c r="AE92" s="3">
        <f>IF(AE$3=0,0,INDEX(Sheet1!RawDataCols,$C92,AE$5)*$R92)</f>
        <v>0</v>
      </c>
      <c r="AF92" s="3">
        <f>IF(AF$3=0,0,INDEX(Sheet1!RawDataCols,$C92,AF$5)*$R92)</f>
        <v>0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0</v>
      </c>
      <c r="AJ92" s="3">
        <f>IF(AJ$3=0,0,INDEX(Sheet1!RawDataCols,$C92,AJ$5)*$R92)</f>
        <v>0</v>
      </c>
      <c r="AK92" s="3">
        <f>IF(AK$3=0,0,INDEX(Sheet1!RawDataCols,$C92,AK$5)*$R92)</f>
        <v>0</v>
      </c>
      <c r="AL92" s="3">
        <f>IF(AL$3=0,0,INDEX(Sheet1!RawDataCols,$C92,AL$5)*$R92)</f>
        <v>0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0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29"/>
        <v>0.01</v>
      </c>
      <c r="BI92" s="33">
        <f t="shared" si="30"/>
        <v>0</v>
      </c>
      <c r="BJ92" s="33">
        <f t="shared" si="31"/>
        <v>0.01</v>
      </c>
      <c r="BK92" s="3">
        <f>IF(BK$3=0,0,INDEX(Sheet1!RawDataCols,$C92,BK$5)*$R92)</f>
        <v>0</v>
      </c>
      <c r="BL92" s="3">
        <f>IF(BL$3=0,0,INDEX(Sheet1!RawDataCols,$C92,BL$5)*$R92)</f>
        <v>1.25E-3</v>
      </c>
      <c r="BM92" s="3">
        <f>IF(BM$3=0,0,INDEX(Sheet1!RawDataCols,$C92,BM$5)*$R92)</f>
        <v>1.25E-3</v>
      </c>
      <c r="BN92" s="3">
        <f>IF(BN$3=0,0,INDEX(Sheet1!RawDataCols,$C92,BN$5)*$R92)</f>
        <v>1.25E-3</v>
      </c>
      <c r="BO92" s="3">
        <f>IF(BO$3=0,0,INDEX(Sheet1!RawDataCols,$C92,BO$5)*$R92)</f>
        <v>1.25E-3</v>
      </c>
      <c r="BP92" s="3">
        <f>IF(BP$3=0,0,INDEX(Sheet1!RawDataCols,$C92,BP$5)*$R92)</f>
        <v>0.01</v>
      </c>
      <c r="BQ92" s="3">
        <f t="shared" si="32"/>
        <v>0.01</v>
      </c>
      <c r="BR92" s="3">
        <f t="shared" si="33"/>
        <v>0.01</v>
      </c>
      <c r="BS92" s="3">
        <f t="shared" si="34"/>
        <v>0.01</v>
      </c>
      <c r="BT92" s="3">
        <f t="shared" si="35"/>
        <v>0.01</v>
      </c>
      <c r="BU92" s="3" t="str">
        <f>INDEX(Sheet1!$BS$2:$BS$1000,MATCH($A92,Sheet1!$A$2:$A$1000,0))</f>
        <v>32</v>
      </c>
      <c r="BV92" s="3">
        <f>INDEX(Sheet1!$BT$2:$BT$1000,MATCH($A92,Sheet1!$A$2:$A$1000,0))</f>
        <v>-0.01</v>
      </c>
    </row>
    <row r="93" spans="1:74" x14ac:dyDescent="0.2">
      <c r="A93" s="11" t="s">
        <v>648</v>
      </c>
      <c r="B93" s="3">
        <f>MATCH($A93,Sheet1!ACCOUNTNO,0)</f>
        <v>78</v>
      </c>
      <c r="C93" s="3">
        <f t="shared" si="26"/>
        <v>78</v>
      </c>
      <c r="D93" s="3" t="str">
        <f>IF(D$3=0,0,INDEX(Sheet1!RawDataCols,$C93,D$5))</f>
        <v>90140G06</v>
      </c>
      <c r="E93" s="3" t="str">
        <f>IF(E$3=0,0,INDEX(Sheet1!RawDataCols,$C93,E$5))</f>
        <v xml:space="preserve">90140          </v>
      </c>
      <c r="F93" s="3" t="str">
        <f>IF(F$3=0,0,INDEX(Sheet1!RawDataCols,$C93,F$5))</f>
        <v xml:space="preserve">G06            </v>
      </c>
      <c r="G93" s="3" t="str">
        <f>IF(G$3=0,0,INDEX(Sheet1!RawDataCols,$C93,G$5))</f>
        <v xml:space="preserve">               </v>
      </c>
      <c r="H93" s="3" t="str">
        <f>IF(H$3=0,0,INDEX(Sheet1!RawDataCols,$C93,H$5))</f>
        <v xml:space="preserve">               </v>
      </c>
      <c r="I93" s="3" t="str">
        <f>IF(I$3=0,0,INDEX(Sheet1!RawDataCols,$C93,I$5))</f>
        <v xml:space="preserve">               </v>
      </c>
      <c r="J93" s="3" t="str">
        <f>IF(J$3=0,0,INDEX(Sheet1!RawDataCols,$C93,J$5))</f>
        <v xml:space="preserve">               </v>
      </c>
      <c r="K93" s="3" t="str">
        <f>IF(K$3=0,0,INDEX(Sheet1!RawDataCols,$C93,K$5))</f>
        <v xml:space="preserve">               </v>
      </c>
      <c r="L93" s="3" t="str">
        <f>IF(L$3=0,0,INDEX(Sheet1!RawDataCols,$C93,L$5))</f>
        <v xml:space="preserve">               </v>
      </c>
      <c r="M93" s="3" t="str">
        <f>IF(M$3=0,0,INDEX(Sheet1!RawDataCols,$C93,M$5))</f>
        <v xml:space="preserve">F006  </v>
      </c>
      <c r="N93" s="3" t="str">
        <f>IF(N$3=0,0,INDEX(Sheet1!RawDataCols,$C93,N$5))</f>
        <v>Issued Capital-GIP</v>
      </c>
      <c r="O93" s="3">
        <f>INDEX(Sheet1!RawDataCols,$C93,O$5)</f>
        <v>40</v>
      </c>
      <c r="P93" s="3" t="str">
        <f>INDEX(Sheet1!RawDataCols,$C93,P$5)</f>
        <v>Retained Earnings</v>
      </c>
      <c r="Q93" s="3" t="str">
        <f>IF(Q$3=0,0,INDEX(Sheet1!RawDataCols,$C93,Q$5))</f>
        <v>R</v>
      </c>
      <c r="R93" s="3">
        <f t="shared" si="27"/>
        <v>-1</v>
      </c>
      <c r="S93" s="3">
        <f t="shared" si="28"/>
        <v>1</v>
      </c>
      <c r="T93" s="3">
        <f>IF(T$3=0,0,INDEX(Sheet1!RawDataCols,$C93,T$5)*$R93)</f>
        <v>1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29"/>
        <v>1</v>
      </c>
      <c r="BI93" s="33">
        <f t="shared" si="30"/>
        <v>0</v>
      </c>
      <c r="BJ93" s="33">
        <f t="shared" si="31"/>
        <v>1</v>
      </c>
      <c r="BK93" s="3">
        <f>IF(BK$3=0,0,INDEX(Sheet1!RawDataCols,$C93,BK$5)*$R93)</f>
        <v>0</v>
      </c>
      <c r="BL93" s="3">
        <f>IF(BL$3=0,0,INDEX(Sheet1!RawDataCols,$C93,BL$5)*$R93)</f>
        <v>0.125</v>
      </c>
      <c r="BM93" s="3">
        <f>IF(BM$3=0,0,INDEX(Sheet1!RawDataCols,$C93,BM$5)*$R93)</f>
        <v>0.125</v>
      </c>
      <c r="BN93" s="3">
        <f>IF(BN$3=0,0,INDEX(Sheet1!RawDataCols,$C93,BN$5)*$R93)</f>
        <v>0.125</v>
      </c>
      <c r="BO93" s="3">
        <f>IF(BO$3=0,0,INDEX(Sheet1!RawDataCols,$C93,BO$5)*$R93)</f>
        <v>0.125</v>
      </c>
      <c r="BP93" s="3">
        <f>IF(BP$3=0,0,INDEX(Sheet1!RawDataCols,$C93,BP$5)*$R93)</f>
        <v>1</v>
      </c>
      <c r="BQ93" s="3">
        <f t="shared" si="32"/>
        <v>1</v>
      </c>
      <c r="BR93" s="3">
        <f t="shared" si="33"/>
        <v>1</v>
      </c>
      <c r="BS93" s="3">
        <f t="shared" si="34"/>
        <v>1</v>
      </c>
      <c r="BT93" s="3">
        <f t="shared" si="35"/>
        <v>1</v>
      </c>
      <c r="BU93" s="3" t="str">
        <f>INDEX(Sheet1!$BS$2:$BS$1000,MATCH($A93,Sheet1!$A$2:$A$1000,0))</f>
        <v>32</v>
      </c>
      <c r="BV93" s="3">
        <f>INDEX(Sheet1!$BT$2:$BT$1000,MATCH($A93,Sheet1!$A$2:$A$1000,0))</f>
        <v>-1</v>
      </c>
    </row>
    <row r="96" spans="1:74" x14ac:dyDescent="0.2">
      <c r="A96" s="243" t="s">
        <v>720</v>
      </c>
      <c r="B96" s="3">
        <f>MATCH($A96,Sheet1!ACCOUNTNO,0)</f>
        <v>62</v>
      </c>
      <c r="C96" s="3">
        <f>IF(ISNA($B96),65000,$B96)</f>
        <v>62</v>
      </c>
      <c r="D96" s="3" t="str">
        <f>IF(D$3=0,0,INDEX(Sheet1!RawDataCols,$C96,D$5))</f>
        <v>62100G10</v>
      </c>
      <c r="E96" s="3" t="str">
        <f>IF(E$3=0,0,INDEX(Sheet1!RawDataCols,$C96,E$5))</f>
        <v xml:space="preserve">62100          </v>
      </c>
      <c r="F96" s="3" t="str">
        <f>IF(F$3=0,0,INDEX(Sheet1!RawDataCols,$C96,F$5))</f>
        <v xml:space="preserve">G10            </v>
      </c>
      <c r="G96" s="3" t="str">
        <f>IF(G$3=0,0,INDEX(Sheet1!RawDataCols,$C96,G$5))</f>
        <v xml:space="preserve">               </v>
      </c>
      <c r="H96" s="3" t="str">
        <f>IF(H$3=0,0,INDEX(Sheet1!RawDataCols,$C96,H$5))</f>
        <v xml:space="preserve">               </v>
      </c>
      <c r="I96" s="3" t="str">
        <f>IF(I$3=0,0,INDEX(Sheet1!RawDataCols,$C96,I$5))</f>
        <v xml:space="preserve">               </v>
      </c>
      <c r="J96" s="3" t="str">
        <f>IF(J$3=0,0,INDEX(Sheet1!RawDataCols,$C96,J$5))</f>
        <v xml:space="preserve">               </v>
      </c>
      <c r="K96" s="3" t="str">
        <f>IF(K$3=0,0,INDEX(Sheet1!RawDataCols,$C96,K$5))</f>
        <v xml:space="preserve">               </v>
      </c>
      <c r="L96" s="3" t="str">
        <f>IF(L$3=0,0,INDEX(Sheet1!RawDataCols,$C96,L$5))</f>
        <v xml:space="preserve">               </v>
      </c>
      <c r="M96" s="3" t="str">
        <f>IF(M$3=0,0,INDEX(Sheet1!RawDataCols,$C96,M$5))</f>
        <v xml:space="preserve">F006  </v>
      </c>
      <c r="N96" s="3" t="str">
        <f>IF(N$3=0,0,INDEX(Sheet1!RawDataCols,$C96,N$5))</f>
        <v>Intercompany-ROOTS</v>
      </c>
      <c r="O96" s="3">
        <f>INDEX(Sheet1!RawDataCols,$C96,O$5)</f>
        <v>26</v>
      </c>
      <c r="P96" s="3" t="str">
        <f>INDEX(Sheet1!RawDataCols,$C96,P$5)</f>
        <v>Other Assets</v>
      </c>
      <c r="Q96" s="3" t="str">
        <f>IF(Q$3=0,0,INDEX(Sheet1!RawDataCols,$C96,Q$5))</f>
        <v>B</v>
      </c>
      <c r="R96" s="3">
        <f>IF(OR(GL_Cat_Code=8,GL_Cat_Code=12,GL_Cat_Code=28,GL_Cat_Code=32,GL_Cat_Code=36,GL_Cat_Code=40),-1,1)</f>
        <v>1</v>
      </c>
      <c r="S96" s="3">
        <f>IF(OR(GL_Cat_Code=8,GL_Cat_Code=12,GL_Cat_Code=28,GL_Cat_Code=32,GL_Cat_Code=36,GL_Cat_Code=40),1,-1)</f>
        <v>-1</v>
      </c>
      <c r="T96" s="3">
        <f>IF(T$3=0,0,INDEX(Sheet1!RawDataCols,$C96,T$5)*$R96)</f>
        <v>8482.27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0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0</v>
      </c>
      <c r="AJ96" s="3">
        <f>IF(AJ$3=0,0,INDEX(Sheet1!RawDataCols,$C96,AJ$5)*$R96)</f>
        <v>-8482.27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2365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6117.27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6117.27</v>
      </c>
      <c r="BH96" s="33">
        <f>SUM(T96,U96,X96,AA96,AD96,AG96,AJ96,AM96,AP96,AS96,AV96,AY96,BB96)</f>
        <v>0</v>
      </c>
      <c r="BI96" s="33">
        <f>SUM(V96,Y96,AB96,AE96,AH96,AK96,AN96,AQ96,AT96,AW96,AZ96,BC96)</f>
        <v>0</v>
      </c>
      <c r="BJ96" s="33">
        <f>SUM(W96,Z96,AC96,AF96,AI96,AL96,AO96,AR96,AU96,AX96,BA96,BD96)+IF(Q96&lt;&gt;"I",BP96,0)</f>
        <v>8482.27</v>
      </c>
      <c r="BK96" s="3">
        <f>IF(BK$3=0,0,INDEX(Sheet1!RawDataCols,$C96,BK$5)*$R96)</f>
        <v>0</v>
      </c>
      <c r="BL96" s="3">
        <f>IF(BL$3=0,0,INDEX(Sheet1!RawDataCols,$C96,BL$5)*$R96)</f>
        <v>0</v>
      </c>
      <c r="BM96" s="3">
        <f>IF(BM$3=0,0,INDEX(Sheet1!RawDataCols,$C96,BM$5)*$R96)</f>
        <v>0</v>
      </c>
      <c r="BN96" s="3">
        <f>IF(BN$3=0,0,INDEX(Sheet1!RawDataCols,$C96,BN$5)*$R96)</f>
        <v>0</v>
      </c>
      <c r="BO96" s="3">
        <f>IF(BO$3=0,0,INDEX(Sheet1!RawDataCols,$C96,BO$5)*$R96)</f>
        <v>0</v>
      </c>
      <c r="BP96" s="3">
        <f>IF(BP$3=0,0,INDEX(Sheet1!RawDataCols,$C96,BP$5)*$R96)</f>
        <v>0</v>
      </c>
      <c r="BQ96" s="3">
        <f>IF($Q96="I",SUM(U96,X96,AA96),SUM(T96,U96,X96,AA96))</f>
        <v>8482.27</v>
      </c>
      <c r="BR96" s="3">
        <f>IF($Q96="I",SUM(AD96,AG96,AJ96),SUM(AD96,AG96,AJ96,BQ96))</f>
        <v>0</v>
      </c>
      <c r="BS96" s="3">
        <f>IF($Q96="I",SUM(AM96,AP96,AS96),SUM(AM96,AP96,AS96,BR96))</f>
        <v>0</v>
      </c>
      <c r="BT96" s="3">
        <f>IF($I96="I",SUM(AV96,AY96,BB96),SUM(AV96,AY96,BB96,BS96))</f>
        <v>0</v>
      </c>
      <c r="BU96" s="3" t="str">
        <f>INDEX(Sheet1!$BS$2:$BS$1000,MATCH($A96,Sheet1!$A$2:$A$1000,0))</f>
        <v>24</v>
      </c>
      <c r="BV96" s="3">
        <f>INDEX(Sheet1!$BT$2:$BT$1000,MATCH($A96,Sheet1!$A$2:$A$1000,0))</f>
        <v>0</v>
      </c>
    </row>
    <row r="99" spans="1:74" x14ac:dyDescent="0.2">
      <c r="A99" s="243" t="s">
        <v>432</v>
      </c>
      <c r="B99" s="3">
        <f>MATCH($A99,Sheet1!ACCOUNTNO,0)</f>
        <v>38</v>
      </c>
      <c r="C99" s="3">
        <f t="shared" ref="C99:C101" si="36">IF(ISNA($B99),65000,$B99)</f>
        <v>38</v>
      </c>
      <c r="D99" s="3" t="str">
        <f>IF(D$3=0,0,INDEX(Sheet1!RawDataCols,$C99,D$5))</f>
        <v>52360S01</v>
      </c>
      <c r="E99" s="3" t="str">
        <f>IF(E$3=0,0,INDEX(Sheet1!RawDataCols,$C99,E$5))</f>
        <v xml:space="preserve">52360          </v>
      </c>
      <c r="F99" s="3" t="str">
        <f>IF(F$3=0,0,INDEX(Sheet1!RawDataCols,$C99,F$5))</f>
        <v xml:space="preserve">S01            </v>
      </c>
      <c r="G99" s="3" t="str">
        <f>IF(G$3=0,0,INDEX(Sheet1!RawDataCols,$C99,G$5))</f>
        <v xml:space="preserve">               </v>
      </c>
      <c r="H99" s="3" t="str">
        <f>IF(H$3=0,0,INDEX(Sheet1!RawDataCols,$C99,H$5))</f>
        <v xml:space="preserve">               </v>
      </c>
      <c r="I99" s="3" t="str">
        <f>IF(I$3=0,0,INDEX(Sheet1!RawDataCols,$C99,I$5))</f>
        <v xml:space="preserve">               </v>
      </c>
      <c r="J99" s="3" t="str">
        <f>IF(J$3=0,0,INDEX(Sheet1!RawDataCols,$C99,J$5))</f>
        <v xml:space="preserve">               </v>
      </c>
      <c r="K99" s="3" t="str">
        <f>IF(K$3=0,0,INDEX(Sheet1!RawDataCols,$C99,K$5))</f>
        <v xml:space="preserve">               </v>
      </c>
      <c r="L99" s="3" t="str">
        <f>IF(L$3=0,0,INDEX(Sheet1!RawDataCols,$C99,L$5))</f>
        <v xml:space="preserve">               </v>
      </c>
      <c r="M99" s="3" t="str">
        <f>IF(M$3=0,0,INDEX(Sheet1!RawDataCols,$C99,M$5))</f>
        <v xml:space="preserve">F006  </v>
      </c>
      <c r="N99" s="3" t="str">
        <f>IF(N$3=0,0,INDEX(Sheet1!RawDataCols,$C99,N$5))</f>
        <v>Suspense-Expense</v>
      </c>
      <c r="O99" s="3">
        <f>INDEX(Sheet1!RawDataCols,$C99,O$5)</f>
        <v>20</v>
      </c>
      <c r="P99" s="3" t="str">
        <f>INDEX(Sheet1!RawDataCols,$C99,P$5)</f>
        <v>Current Assets</v>
      </c>
      <c r="Q99" s="3" t="str">
        <f>IF(Q$3=0,0,INDEX(Sheet1!RawDataCols,$C99,Q$5))</f>
        <v>B</v>
      </c>
      <c r="R99" s="3">
        <f>IF(OR(GL_Cat_Code=8,GL_Cat_Code=12,GL_Cat_Code=28,GL_Cat_Code=32,GL_Cat_Code=36,GL_Cat_Code=40),-1,1)</f>
        <v>1</v>
      </c>
      <c r="S99" s="3">
        <f>IF(OR(GL_Cat_Code=8,GL_Cat_Code=12,GL_Cat_Code=28,GL_Cat_Code=32,GL_Cat_Code=36,GL_Cat_Code=40),1,-1)</f>
        <v>-1</v>
      </c>
      <c r="T99" s="3">
        <f>IF(T$3=0,0,INDEX(Sheet1!RawDataCols,$C99,T$5)*$R99)</f>
        <v>0</v>
      </c>
      <c r="U99" s="3">
        <f>IF(U$3=0,0,INDEX(Sheet1!RawDataCols,$C99,U$5)*$R99)</f>
        <v>0</v>
      </c>
      <c r="V99" s="3">
        <f>IF(V$3=0,0,INDEX(Sheet1!RawDataCols,$C99,V$5)*$R99)</f>
        <v>0</v>
      </c>
      <c r="W99" s="3">
        <f>IF(W$3=0,0,INDEX(Sheet1!RawDataCols,$C99,W$5)*$R99)</f>
        <v>0</v>
      </c>
      <c r="X99" s="3">
        <f>IF(X$3=0,0,INDEX(Sheet1!RawDataCols,$C99,X$5)*$R99)</f>
        <v>0</v>
      </c>
      <c r="Y99" s="3">
        <f>IF(Y$3=0,0,INDEX(Sheet1!RawDataCols,$C99,Y$5)*$R99)</f>
        <v>0</v>
      </c>
      <c r="Z99" s="3">
        <f>IF(Z$3=0,0,INDEX(Sheet1!RawDataCols,$C99,Z$5)*$R99)</f>
        <v>0</v>
      </c>
      <c r="AA99" s="3">
        <f>IF(AA$3=0,0,INDEX(Sheet1!RawDataCols,$C99,AA$5)*$R99)</f>
        <v>0</v>
      </c>
      <c r="AB99" s="3">
        <f>IF(AB$3=0,0,INDEX(Sheet1!RawDataCols,$C99,AB$5)*$R99)</f>
        <v>0</v>
      </c>
      <c r="AC99" s="3">
        <f>IF(AC$3=0,0,INDEX(Sheet1!RawDataCols,$C99,AC$5)*$R99)</f>
        <v>0</v>
      </c>
      <c r="AD99" s="3">
        <f>IF(AD$3=0,0,INDEX(Sheet1!RawDataCols,$C99,AD$5)*$R99)</f>
        <v>0</v>
      </c>
      <c r="AE99" s="3">
        <f>IF(AE$3=0,0,INDEX(Sheet1!RawDataCols,$C99,AE$5)*$R99)</f>
        <v>0</v>
      </c>
      <c r="AF99" s="3">
        <f>IF(AF$3=0,0,INDEX(Sheet1!RawDataCols,$C99,AF$5)*$R99)</f>
        <v>0</v>
      </c>
      <c r="AG99" s="3">
        <f>IF(AG$3=0,0,INDEX(Sheet1!RawDataCols,$C99,AG$5)*$R99)</f>
        <v>0</v>
      </c>
      <c r="AH99" s="3">
        <f>IF(AH$3=0,0,INDEX(Sheet1!RawDataCols,$C99,AH$5)*$R99)</f>
        <v>0</v>
      </c>
      <c r="AI99" s="3">
        <f>IF(AI$3=0,0,INDEX(Sheet1!RawDataCols,$C99,AI$5)*$R99)</f>
        <v>0</v>
      </c>
      <c r="AJ99" s="3">
        <f>IF(AJ$3=0,0,INDEX(Sheet1!RawDataCols,$C99,AJ$5)*$R99)</f>
        <v>0</v>
      </c>
      <c r="AK99" s="3">
        <f>IF(AK$3=0,0,INDEX(Sheet1!RawDataCols,$C99,AK$5)*$R99)</f>
        <v>0</v>
      </c>
      <c r="AL99" s="3">
        <f>IF(AL$3=0,0,INDEX(Sheet1!RawDataCols,$C99,AL$5)*$R99)</f>
        <v>4101</v>
      </c>
      <c r="AM99" s="3">
        <f>IF(AM$3=0,0,INDEX(Sheet1!RawDataCols,$C99,AM$5)*$R99)</f>
        <v>0</v>
      </c>
      <c r="AN99" s="3">
        <f>IF(AN$3=0,0,INDEX(Sheet1!RawDataCols,$C99,AN$5)*$R99)</f>
        <v>0</v>
      </c>
      <c r="AO99" s="3">
        <f>IF(AO$3=0,0,INDEX(Sheet1!RawDataCols,$C99,AO$5)*$R99)</f>
        <v>0</v>
      </c>
      <c r="AP99" s="3">
        <f>IF(AP$3=0,0,INDEX(Sheet1!RawDataCols,$C99,AP$5)*$R99)</f>
        <v>0</v>
      </c>
      <c r="AQ99" s="3">
        <f>IF(AQ$3=0,0,INDEX(Sheet1!RawDataCols,$C99,AQ$5)*$R99)</f>
        <v>0</v>
      </c>
      <c r="AR99" s="3">
        <f>IF(AR$3=0,0,INDEX(Sheet1!RawDataCols,$C99,AR$5)*$R99)</f>
        <v>0</v>
      </c>
      <c r="AS99" s="3">
        <f>IF(AS$3=0,0,INDEX(Sheet1!RawDataCols,$C99,AS$5)*$R99)</f>
        <v>0</v>
      </c>
      <c r="AT99" s="3">
        <f>IF(AT$3=0,0,INDEX(Sheet1!RawDataCols,$C99,AT$5)*$R99)</f>
        <v>0</v>
      </c>
      <c r="AU99" s="3">
        <f>IF(AU$3=0,0,INDEX(Sheet1!RawDataCols,$C99,AU$5)*$R99)</f>
        <v>0</v>
      </c>
      <c r="AV99" s="3">
        <f>IF(AV$3=0,0,INDEX(Sheet1!RawDataCols,$C99,AV$5)*$R99)</f>
        <v>0</v>
      </c>
      <c r="AW99" s="3">
        <f>IF(AW$3=0,0,INDEX(Sheet1!RawDataCols,$C99,AW$5)*$R99)</f>
        <v>0</v>
      </c>
      <c r="AX99" s="3">
        <f>IF(AX$3=0,0,INDEX(Sheet1!RawDataCols,$C99,AX$5)*$R99)</f>
        <v>0</v>
      </c>
      <c r="AY99" s="3">
        <f>IF(AY$3=0,0,INDEX(Sheet1!RawDataCols,$C99,AY$5)*$R99)</f>
        <v>0</v>
      </c>
      <c r="AZ99" s="3">
        <f>IF(AZ$3=0,0,INDEX(Sheet1!RawDataCols,$C99,AZ$5)*$R99)</f>
        <v>0</v>
      </c>
      <c r="BA99" s="3">
        <f>IF(BA$3=0,0,INDEX(Sheet1!RawDataCols,$C99,BA$5)*$R99)</f>
        <v>0</v>
      </c>
      <c r="BB99" s="3">
        <f>IF(BB$3=0,0,INDEX(Sheet1!RawDataCols,$C99,BB$5)*$R99)</f>
        <v>0</v>
      </c>
      <c r="BC99" s="3">
        <f>IF(BC$3=0,0,INDEX(Sheet1!RawDataCols,$C99,BC$5)*$R99)</f>
        <v>0</v>
      </c>
      <c r="BD99" s="3">
        <f>IF(BD$3=0,0,INDEX(Sheet1!RawDataCols,$C99,BD$5)*$R99)</f>
        <v>0</v>
      </c>
      <c r="BE99" s="3">
        <f>IF(BE$3=0,0,INDEX(Sheet1!RawDataCols,$C99,BE$5)*$R99)</f>
        <v>0</v>
      </c>
      <c r="BF99" s="3">
        <f>IF(BF$3=0,0,INDEX(Sheet1!RawDataCols,$C99,BF$5)*$R99)</f>
        <v>0</v>
      </c>
      <c r="BG99" s="179">
        <f>IF(BG$3=0,0,INDEX(Sheet1!RawDataCols,$C99,BG$5)*$R99)</f>
        <v>0</v>
      </c>
      <c r="BH99" s="33">
        <f t="shared" ref="BH99:BH101" si="37">SUM(T99,U99,X99,AA99,AD99,AG99,AJ99,AM99,AP99,AS99,AV99,AY99,BB99)</f>
        <v>0</v>
      </c>
      <c r="BI99" s="33">
        <f t="shared" ref="BI99:BI101" si="38">SUM(V99,Y99,AB99,AE99,AH99,AK99,AN99,AQ99,AT99,AW99,AZ99,BC99)</f>
        <v>0</v>
      </c>
      <c r="BJ99" s="33">
        <f t="shared" ref="BJ99:BJ101" si="39">SUM(W99,Z99,AC99,AF99,AI99,AL99,AO99,AR99,AU99,AX99,BA99,BD99)+IF(Q99&lt;&gt;"I",BP99,0)</f>
        <v>0</v>
      </c>
      <c r="BK99" s="3">
        <f>IF(BK$3=0,0,INDEX(Sheet1!RawDataCols,$C99,BK$5)*$R99)</f>
        <v>0</v>
      </c>
      <c r="BL99" s="3">
        <f>IF(BL$3=0,0,INDEX(Sheet1!RawDataCols,$C99,BL$5)*$R99)</f>
        <v>0</v>
      </c>
      <c r="BM99" s="3">
        <f>IF(BM$3=0,0,INDEX(Sheet1!RawDataCols,$C99,BM$5)*$R99)</f>
        <v>-512.625</v>
      </c>
      <c r="BN99" s="3">
        <f>IF(BN$3=0,0,INDEX(Sheet1!RawDataCols,$C99,BN$5)*$R99)</f>
        <v>-512.625</v>
      </c>
      <c r="BO99" s="3">
        <f>IF(BO$3=0,0,INDEX(Sheet1!RawDataCols,$C99,BO$5)*$R99)</f>
        <v>-512.625</v>
      </c>
      <c r="BP99" s="3">
        <f>IF(BP$3=0,0,INDEX(Sheet1!RawDataCols,$C99,BP$5)*$R99)</f>
        <v>-4101</v>
      </c>
      <c r="BQ99" s="3">
        <f t="shared" ref="BQ99:BQ101" si="40">IF($Q99="I",SUM(U99,X99,AA99),SUM(T99,U99,X99,AA99))</f>
        <v>0</v>
      </c>
      <c r="BR99" s="3">
        <f t="shared" ref="BR99:BR101" si="41">IF($Q99="I",SUM(AD99,AG99,AJ99),SUM(AD99,AG99,AJ99,BQ99))</f>
        <v>0</v>
      </c>
      <c r="BS99" s="3">
        <f t="shared" ref="BS99:BS101" si="42">IF($Q99="I",SUM(AM99,AP99,AS99),SUM(AM99,AP99,AS99,BR99))</f>
        <v>0</v>
      </c>
      <c r="BT99" s="3">
        <f t="shared" ref="BT99:BT101" si="43">IF($I99="I",SUM(AV99,AY99,BB99),SUM(AV99,AY99,BB99,BS99))</f>
        <v>0</v>
      </c>
      <c r="BU99" s="3" t="str">
        <f>INDEX(Sheet1!$BS$2:$BS$1000,MATCH($A99,Sheet1!$A$2:$A$1000,0))</f>
        <v>22</v>
      </c>
      <c r="BV99" s="3">
        <f>INDEX(Sheet1!$BT$2:$BT$1000,MATCH($A99,Sheet1!$A$2:$A$1000,0))</f>
        <v>0</v>
      </c>
    </row>
    <row r="100" spans="1:74" x14ac:dyDescent="0.2">
      <c r="A100" s="243" t="s">
        <v>682</v>
      </c>
      <c r="B100" s="3">
        <f>MATCH($A100,Sheet1!ACCOUNTNO,0)</f>
        <v>46</v>
      </c>
      <c r="C100" s="3">
        <f t="shared" si="36"/>
        <v>46</v>
      </c>
      <c r="D100" s="3" t="str">
        <f>IF(D$3=0,0,INDEX(Sheet1!RawDataCols,$C100,D$5))</f>
        <v>61260A03</v>
      </c>
      <c r="E100" s="3" t="str">
        <f>IF(E$3=0,0,INDEX(Sheet1!RawDataCols,$C100,E$5))</f>
        <v xml:space="preserve">61260          </v>
      </c>
      <c r="F100" s="3" t="str">
        <f>IF(F$3=0,0,INDEX(Sheet1!RawDataCols,$C100,F$5))</f>
        <v xml:space="preserve">A03            </v>
      </c>
      <c r="G100" s="3" t="str">
        <f>IF(G$3=0,0,INDEX(Sheet1!RawDataCols,$C100,G$5))</f>
        <v xml:space="preserve">               </v>
      </c>
      <c r="H100" s="3" t="str">
        <f>IF(H$3=0,0,INDEX(Sheet1!RawDataCols,$C100,H$5))</f>
        <v xml:space="preserve">               </v>
      </c>
      <c r="I100" s="3" t="str">
        <f>IF(I$3=0,0,INDEX(Sheet1!RawDataCols,$C100,I$5))</f>
        <v xml:space="preserve">               </v>
      </c>
      <c r="J100" s="3" t="str">
        <f>IF(J$3=0,0,INDEX(Sheet1!RawDataCols,$C100,J$5))</f>
        <v xml:space="preserve">               </v>
      </c>
      <c r="K100" s="3" t="str">
        <f>IF(K$3=0,0,INDEX(Sheet1!RawDataCols,$C100,K$5))</f>
        <v xml:space="preserve">               </v>
      </c>
      <c r="L100" s="3" t="str">
        <f>IF(L$3=0,0,INDEX(Sheet1!RawDataCols,$C100,L$5))</f>
        <v xml:space="preserve">               </v>
      </c>
      <c r="M100" s="3" t="str">
        <f>IF(M$3=0,0,INDEX(Sheet1!RawDataCols,$C100,M$5))</f>
        <v xml:space="preserve">F006  </v>
      </c>
      <c r="N100" s="3" t="str">
        <f>IF(N$3=0,0,INDEX(Sheet1!RawDataCols,$C100,N$5))</f>
        <v>Office Furniture-33 Franklin St</v>
      </c>
      <c r="O100" s="3">
        <f>INDEX(Sheet1!RawDataCols,$C100,O$5)</f>
        <v>24</v>
      </c>
      <c r="P100" s="3" t="str">
        <f>INDEX(Sheet1!RawDataCols,$C100,P$5)</f>
        <v>Fixed Assets</v>
      </c>
      <c r="Q100" s="3" t="str">
        <f>IF(Q$3=0,0,INDEX(Sheet1!RawDataCols,$C100,Q$5))</f>
        <v>B</v>
      </c>
      <c r="R100" s="3">
        <f>IF(OR(GL_Cat_Code=8,GL_Cat_Code=12,GL_Cat_Code=28,GL_Cat_Code=32,GL_Cat_Code=36,GL_Cat_Code=40),-1,1)</f>
        <v>1</v>
      </c>
      <c r="S100" s="3">
        <f>IF(OR(GL_Cat_Code=8,GL_Cat_Code=12,GL_Cat_Code=28,GL_Cat_Code=32,GL_Cat_Code=36,GL_Cat_Code=40),1,-1)</f>
        <v>-1</v>
      </c>
      <c r="T100" s="3">
        <f>IF(T$3=0,0,INDEX(Sheet1!RawDataCols,$C100,T$5)*$R100)</f>
        <v>1040.9100000000001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 t="shared" si="37"/>
        <v>1040.9100000000001</v>
      </c>
      <c r="BI100" s="33">
        <f t="shared" si="38"/>
        <v>0</v>
      </c>
      <c r="BJ100" s="33">
        <f t="shared" si="39"/>
        <v>1040.9100000000001</v>
      </c>
      <c r="BK100" s="3">
        <f>IF(BK$3=0,0,INDEX(Sheet1!RawDataCols,$C100,BK$5)*$R100)</f>
        <v>0</v>
      </c>
      <c r="BL100" s="3">
        <f>IF(BL$3=0,0,INDEX(Sheet1!RawDataCols,$C100,BL$5)*$R100)</f>
        <v>130.11375000000001</v>
      </c>
      <c r="BM100" s="3">
        <f>IF(BM$3=0,0,INDEX(Sheet1!RawDataCols,$C100,BM$5)*$R100)</f>
        <v>130.11375000000001</v>
      </c>
      <c r="BN100" s="3">
        <f>IF(BN$3=0,0,INDEX(Sheet1!RawDataCols,$C100,BN$5)*$R100)</f>
        <v>130.11375000000001</v>
      </c>
      <c r="BO100" s="3">
        <f>IF(BO$3=0,0,INDEX(Sheet1!RawDataCols,$C100,BO$5)*$R100)</f>
        <v>130.11375000000001</v>
      </c>
      <c r="BP100" s="3">
        <f>IF(BP$3=0,0,INDEX(Sheet1!RawDataCols,$C100,BP$5)*$R100)</f>
        <v>1040.9100000000001</v>
      </c>
      <c r="BQ100" s="3">
        <f t="shared" si="40"/>
        <v>1040.9100000000001</v>
      </c>
      <c r="BR100" s="3">
        <f t="shared" si="41"/>
        <v>1040.9100000000001</v>
      </c>
      <c r="BS100" s="3">
        <f t="shared" si="42"/>
        <v>1040.9100000000001</v>
      </c>
      <c r="BT100" s="3">
        <f t="shared" si="43"/>
        <v>1040.9100000000001</v>
      </c>
      <c r="BU100" s="3" t="str">
        <f>INDEX(Sheet1!$BS$2:$BS$1000,MATCH($A100,Sheet1!$A$2:$A$1000,0))</f>
        <v>23</v>
      </c>
      <c r="BV100" s="3">
        <f>INDEX(Sheet1!$BT$2:$BT$1000,MATCH($A100,Sheet1!$A$2:$A$1000,0))</f>
        <v>1040.9100000000001</v>
      </c>
    </row>
    <row r="101" spans="1:74" x14ac:dyDescent="0.2">
      <c r="A101" s="243" t="s">
        <v>685</v>
      </c>
      <c r="B101" s="3">
        <f>MATCH($A101,Sheet1!ACCOUNTNO,0)</f>
        <v>48</v>
      </c>
      <c r="C101" s="3">
        <f t="shared" si="36"/>
        <v>48</v>
      </c>
      <c r="D101" s="3" t="str">
        <f>IF(D$3=0,0,INDEX(Sheet1!RawDataCols,$C101,D$5))</f>
        <v>61280A02</v>
      </c>
      <c r="E101" s="3" t="str">
        <f>IF(E$3=0,0,INDEX(Sheet1!RawDataCols,$C101,E$5))</f>
        <v xml:space="preserve">61280          </v>
      </c>
      <c r="F101" s="3" t="str">
        <f>IF(F$3=0,0,INDEX(Sheet1!RawDataCols,$C101,F$5))</f>
        <v xml:space="preserve">A02            </v>
      </c>
      <c r="G101" s="3" t="str">
        <f>IF(G$3=0,0,INDEX(Sheet1!RawDataCols,$C101,G$5))</f>
        <v xml:space="preserve">               </v>
      </c>
      <c r="H101" s="3" t="str">
        <f>IF(H$3=0,0,INDEX(Sheet1!RawDataCols,$C101,H$5))</f>
        <v xml:space="preserve">               </v>
      </c>
      <c r="I101" s="3" t="str">
        <f>IF(I$3=0,0,INDEX(Sheet1!RawDataCols,$C101,I$5))</f>
        <v xml:space="preserve">               </v>
      </c>
      <c r="J101" s="3" t="str">
        <f>IF(J$3=0,0,INDEX(Sheet1!RawDataCols,$C101,J$5))</f>
        <v xml:space="preserve">               </v>
      </c>
      <c r="K101" s="3" t="str">
        <f>IF(K$3=0,0,INDEX(Sheet1!RawDataCols,$C101,K$5))</f>
        <v xml:space="preserve">               </v>
      </c>
      <c r="L101" s="3" t="str">
        <f>IF(L$3=0,0,INDEX(Sheet1!RawDataCols,$C101,L$5))</f>
        <v xml:space="preserve">               </v>
      </c>
      <c r="M101" s="3" t="str">
        <f>IF(M$3=0,0,INDEX(Sheet1!RawDataCols,$C101,M$5))</f>
        <v xml:space="preserve">F006  </v>
      </c>
      <c r="N101" s="3" t="str">
        <f>IF(N$3=0,0,INDEX(Sheet1!RawDataCols,$C101,N$5))</f>
        <v>Plant &amp; Equipment-200 East Tce</v>
      </c>
      <c r="O101" s="3">
        <f>INDEX(Sheet1!RawDataCols,$C101,O$5)</f>
        <v>24</v>
      </c>
      <c r="P101" s="3" t="str">
        <f>INDEX(Sheet1!RawDataCols,$C101,P$5)</f>
        <v>Fixed Assets</v>
      </c>
      <c r="Q101" s="3" t="str">
        <f>IF(Q$3=0,0,INDEX(Sheet1!RawDataCols,$C101,Q$5))</f>
        <v>B</v>
      </c>
      <c r="R101" s="3">
        <f>IF(OR(GL_Cat_Code=8,GL_Cat_Code=12,GL_Cat_Code=28,GL_Cat_Code=32,GL_Cat_Code=36,GL_Cat_Code=40),-1,1)</f>
        <v>1</v>
      </c>
      <c r="S101" s="3">
        <f>IF(OR(GL_Cat_Code=8,GL_Cat_Code=12,GL_Cat_Code=28,GL_Cat_Code=32,GL_Cat_Code=36,GL_Cat_Code=40),1,-1)</f>
        <v>-1</v>
      </c>
      <c r="T101" s="3">
        <f>IF(T$3=0,0,INDEX(Sheet1!RawDataCols,$C101,T$5)*$R101)</f>
        <v>0</v>
      </c>
      <c r="U101" s="3">
        <f>IF(U$3=0,0,INDEX(Sheet1!RawDataCols,$C101,U$5)*$R101)</f>
        <v>0</v>
      </c>
      <c r="V101" s="3">
        <f>IF(V$3=0,0,INDEX(Sheet1!RawDataCols,$C101,V$5)*$R101)</f>
        <v>0</v>
      </c>
      <c r="W101" s="3">
        <f>IF(W$3=0,0,INDEX(Sheet1!RawDataCols,$C101,W$5)*$R101)</f>
        <v>0</v>
      </c>
      <c r="X101" s="3">
        <f>IF(X$3=0,0,INDEX(Sheet1!RawDataCols,$C101,X$5)*$R101)</f>
        <v>0</v>
      </c>
      <c r="Y101" s="3">
        <f>IF(Y$3=0,0,INDEX(Sheet1!RawDataCols,$C101,Y$5)*$R101)</f>
        <v>0</v>
      </c>
      <c r="Z101" s="3">
        <f>IF(Z$3=0,0,INDEX(Sheet1!RawDataCols,$C101,Z$5)*$R101)</f>
        <v>0</v>
      </c>
      <c r="AA101" s="3">
        <f>IF(AA$3=0,0,INDEX(Sheet1!RawDataCols,$C101,AA$5)*$R101)</f>
        <v>0</v>
      </c>
      <c r="AB101" s="3">
        <f>IF(AB$3=0,0,INDEX(Sheet1!RawDataCols,$C101,AB$5)*$R101)</f>
        <v>0</v>
      </c>
      <c r="AC101" s="3">
        <f>IF(AC$3=0,0,INDEX(Sheet1!RawDataCols,$C101,AC$5)*$R101)</f>
        <v>0</v>
      </c>
      <c r="AD101" s="3">
        <f>IF(AD$3=0,0,INDEX(Sheet1!RawDataCols,$C101,AD$5)*$R101)</f>
        <v>0</v>
      </c>
      <c r="AE101" s="3">
        <f>IF(AE$3=0,0,INDEX(Sheet1!RawDataCols,$C101,AE$5)*$R101)</f>
        <v>0</v>
      </c>
      <c r="AF101" s="3">
        <f>IF(AF$3=0,0,INDEX(Sheet1!RawDataCols,$C101,AF$5)*$R101)</f>
        <v>0</v>
      </c>
      <c r="AG101" s="3">
        <f>IF(AG$3=0,0,INDEX(Sheet1!RawDataCols,$C101,AG$5)*$R101)</f>
        <v>0</v>
      </c>
      <c r="AH101" s="3">
        <f>IF(AH$3=0,0,INDEX(Sheet1!RawDataCols,$C101,AH$5)*$R101)</f>
        <v>0</v>
      </c>
      <c r="AI101" s="3">
        <f>IF(AI$3=0,0,INDEX(Sheet1!RawDataCols,$C101,AI$5)*$R101)</f>
        <v>0</v>
      </c>
      <c r="AJ101" s="3">
        <f>IF(AJ$3=0,0,INDEX(Sheet1!RawDataCols,$C101,AJ$5)*$R101)</f>
        <v>0</v>
      </c>
      <c r="AK101" s="3">
        <f>IF(AK$3=0,0,INDEX(Sheet1!RawDataCols,$C101,AK$5)*$R101)</f>
        <v>0</v>
      </c>
      <c r="AL101" s="3">
        <f>IF(AL$3=0,0,INDEX(Sheet1!RawDataCols,$C101,AL$5)*$R101)</f>
        <v>0</v>
      </c>
      <c r="AM101" s="3">
        <f>IF(AM$3=0,0,INDEX(Sheet1!RawDataCols,$C101,AM$5)*$R101)</f>
        <v>0</v>
      </c>
      <c r="AN101" s="3">
        <f>IF(AN$3=0,0,INDEX(Sheet1!RawDataCols,$C101,AN$5)*$R101)</f>
        <v>0</v>
      </c>
      <c r="AO101" s="3">
        <f>IF(AO$3=0,0,INDEX(Sheet1!RawDataCols,$C101,AO$5)*$R101)</f>
        <v>0</v>
      </c>
      <c r="AP101" s="3">
        <f>IF(AP$3=0,0,INDEX(Sheet1!RawDataCols,$C101,AP$5)*$R101)</f>
        <v>0</v>
      </c>
      <c r="AQ101" s="3">
        <f>IF(AQ$3=0,0,INDEX(Sheet1!RawDataCols,$C101,AQ$5)*$R101)</f>
        <v>0</v>
      </c>
      <c r="AR101" s="3">
        <f>IF(AR$3=0,0,INDEX(Sheet1!RawDataCols,$C101,AR$5)*$R101)</f>
        <v>0</v>
      </c>
      <c r="AS101" s="3">
        <f>IF(AS$3=0,0,INDEX(Sheet1!RawDataCols,$C101,AS$5)*$R101)</f>
        <v>0</v>
      </c>
      <c r="AT101" s="3">
        <f>IF(AT$3=0,0,INDEX(Sheet1!RawDataCols,$C101,AT$5)*$R101)</f>
        <v>0</v>
      </c>
      <c r="AU101" s="3">
        <f>IF(AU$3=0,0,INDEX(Sheet1!RawDataCols,$C101,AU$5)*$R101)</f>
        <v>0</v>
      </c>
      <c r="AV101" s="3">
        <f>IF(AV$3=0,0,INDEX(Sheet1!RawDataCols,$C101,AV$5)*$R101)</f>
        <v>0</v>
      </c>
      <c r="AW101" s="3">
        <f>IF(AW$3=0,0,INDEX(Sheet1!RawDataCols,$C101,AW$5)*$R101)</f>
        <v>0</v>
      </c>
      <c r="AX101" s="3">
        <f>IF(AX$3=0,0,INDEX(Sheet1!RawDataCols,$C101,AX$5)*$R101)</f>
        <v>0</v>
      </c>
      <c r="AY101" s="3">
        <f>IF(AY$3=0,0,INDEX(Sheet1!RawDataCols,$C101,AY$5)*$R101)</f>
        <v>0</v>
      </c>
      <c r="AZ101" s="3">
        <f>IF(AZ$3=0,0,INDEX(Sheet1!RawDataCols,$C101,AZ$5)*$R101)</f>
        <v>0</v>
      </c>
      <c r="BA101" s="3">
        <f>IF(BA$3=0,0,INDEX(Sheet1!RawDataCols,$C101,BA$5)*$R101)</f>
        <v>0</v>
      </c>
      <c r="BB101" s="3">
        <f>IF(BB$3=0,0,INDEX(Sheet1!RawDataCols,$C101,BB$5)*$R101)</f>
        <v>0</v>
      </c>
      <c r="BC101" s="3">
        <f>IF(BC$3=0,0,INDEX(Sheet1!RawDataCols,$C101,BC$5)*$R101)</f>
        <v>0</v>
      </c>
      <c r="BD101" s="3">
        <f>IF(BD$3=0,0,INDEX(Sheet1!RawDataCols,$C101,BD$5)*$R101)</f>
        <v>0</v>
      </c>
      <c r="BE101" s="3">
        <f>IF(BE$3=0,0,INDEX(Sheet1!RawDataCols,$C101,BE$5)*$R101)</f>
        <v>0</v>
      </c>
      <c r="BF101" s="3">
        <f>IF(BF$3=0,0,INDEX(Sheet1!RawDataCols,$C101,BF$5)*$R101)</f>
        <v>0</v>
      </c>
      <c r="BG101" s="179">
        <f>IF(BG$3=0,0,INDEX(Sheet1!RawDataCols,$C101,BG$5)*$R101)</f>
        <v>0</v>
      </c>
      <c r="BH101" s="33">
        <f t="shared" si="37"/>
        <v>0</v>
      </c>
      <c r="BI101" s="33">
        <f t="shared" si="38"/>
        <v>0</v>
      </c>
      <c r="BJ101" s="33">
        <f t="shared" si="39"/>
        <v>0</v>
      </c>
      <c r="BK101" s="3">
        <f>IF(BK$3=0,0,INDEX(Sheet1!RawDataCols,$C101,BK$5)*$R101)</f>
        <v>0</v>
      </c>
      <c r="BL101" s="3">
        <f>IF(BL$3=0,0,INDEX(Sheet1!RawDataCols,$C101,BL$5)*$R101)</f>
        <v>0</v>
      </c>
      <c r="BM101" s="3">
        <f>IF(BM$3=0,0,INDEX(Sheet1!RawDataCols,$C101,BM$5)*$R101)</f>
        <v>0</v>
      </c>
      <c r="BN101" s="3">
        <f>IF(BN$3=0,0,INDEX(Sheet1!RawDataCols,$C101,BN$5)*$R101)</f>
        <v>0</v>
      </c>
      <c r="BO101" s="3">
        <f>IF(BO$3=0,0,INDEX(Sheet1!RawDataCols,$C101,BO$5)*$R101)</f>
        <v>0</v>
      </c>
      <c r="BP101" s="3">
        <f>IF(BP$3=0,0,INDEX(Sheet1!RawDataCols,$C101,BP$5)*$R101)</f>
        <v>0</v>
      </c>
      <c r="BQ101" s="3">
        <f t="shared" si="40"/>
        <v>0</v>
      </c>
      <c r="BR101" s="3">
        <f t="shared" si="41"/>
        <v>0</v>
      </c>
      <c r="BS101" s="3">
        <f t="shared" si="42"/>
        <v>0</v>
      </c>
      <c r="BT101" s="3">
        <f t="shared" si="43"/>
        <v>0</v>
      </c>
      <c r="BU101" s="3" t="str">
        <f>INDEX(Sheet1!$BS$2:$BS$1000,MATCH($A101,Sheet1!$A$2:$A$1000,0))</f>
        <v>23</v>
      </c>
      <c r="BV101" s="3">
        <f>INDEX(Sheet1!$BT$2:$BT$1000,MATCH($A101,Sheet1!$A$2:$A$1000,0))</f>
        <v>0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GLOBAL INTERTRADE PROPERTY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447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7" t="str">
        <f>TRIM(Sheet1!$BM$2)</f>
        <v>GLOBAL INTERTRADE PROPERTY PTY LTD</v>
      </c>
      <c r="D4" s="287"/>
      <c r="E4" s="287"/>
      <c r="F4" s="287"/>
      <c r="G4" s="287"/>
      <c r="H4" s="287"/>
      <c r="I4" s="287"/>
      <c r="J4" s="287"/>
      <c r="K4" s="287"/>
      <c r="L4" s="287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1" t="s">
        <v>267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0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0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0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0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8"/>
      <c r="K35" s="288"/>
      <c r="L35" s="288"/>
      <c r="M35" s="289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38"/>
  <sheetViews>
    <sheetView topLeftCell="A1212" zoomScaleNormal="100" workbookViewId="0">
      <selection activeCell="N8" sqref="N8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2.285156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3.25" x14ac:dyDescent="0.2">
      <c r="C4" s="193"/>
      <c r="D4" s="293" t="str">
        <f>Sheet1!BM3</f>
        <v xml:space="preserve">GLOBAL INTERTRADE PROPERTY PTY LTD                          </v>
      </c>
      <c r="E4" s="294"/>
      <c r="F4" s="294"/>
      <c r="G4" s="294"/>
      <c r="H4" s="294"/>
      <c r="I4" s="294"/>
      <c r="J4" s="294"/>
      <c r="K4" s="294"/>
      <c r="L4" s="295"/>
    </row>
    <row r="5" spans="1:15" x14ac:dyDescent="0.2">
      <c r="C5" s="193"/>
      <c r="D5" s="296" t="s">
        <v>436</v>
      </c>
      <c r="E5" s="297"/>
      <c r="F5" s="297"/>
      <c r="G5" s="297"/>
      <c r="H5" s="297"/>
      <c r="I5" s="297"/>
      <c r="J5" s="297"/>
      <c r="K5" s="297"/>
      <c r="L5" s="298"/>
    </row>
    <row r="6" spans="1:15" x14ac:dyDescent="0.2">
      <c r="C6" s="193"/>
      <c r="D6" s="299" t="str">
        <f>"For The Year Ending "&amp;Lookup!A1</f>
        <v>For The Year Ending December 2020</v>
      </c>
      <c r="E6" s="300"/>
      <c r="F6" s="300"/>
      <c r="G6" s="300"/>
      <c r="H6" s="300"/>
      <c r="I6" s="300"/>
      <c r="J6" s="300"/>
      <c r="K6" s="300"/>
      <c r="L6" s="301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437</v>
      </c>
      <c r="E8" s="227" t="s">
        <v>26</v>
      </c>
      <c r="F8" s="227" t="s">
        <v>438</v>
      </c>
      <c r="G8" s="229" t="s">
        <v>26</v>
      </c>
      <c r="H8" s="228"/>
      <c r="I8" s="227" t="s">
        <v>437</v>
      </c>
      <c r="J8" s="227" t="s">
        <v>26</v>
      </c>
      <c r="K8" s="227" t="s">
        <v>438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439</v>
      </c>
      <c r="H9" s="223"/>
      <c r="I9" s="222" t="s">
        <v>440</v>
      </c>
      <c r="J9" s="222" t="s">
        <v>440</v>
      </c>
      <c r="K9" s="222" t="s">
        <v>440</v>
      </c>
      <c r="L9" s="221" t="s">
        <v>439</v>
      </c>
    </row>
    <row r="10" spans="1:15" x14ac:dyDescent="0.2">
      <c r="A10" s="220"/>
      <c r="C10" s="206" t="s">
        <v>454</v>
      </c>
    </row>
    <row r="11" spans="1:15" x14ac:dyDescent="0.2">
      <c r="A11" s="182" t="str">
        <f>+'01'!A2</f>
        <v>10100-A01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Income-6 Circuit Dr                                  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-12101.75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42" si="0">+IF(A11&gt;0,1,0)</f>
        <v>1</v>
      </c>
    </row>
    <row r="12" spans="1:15" x14ac:dyDescent="0.2">
      <c r="A12" s="182" t="str">
        <f>+'01'!A3</f>
        <v>10100-A02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Rental Income-200 East Tce                                  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550940.47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547091.84</v>
      </c>
      <c r="L12" s="204">
        <f t="shared" ref="L12:L75" si="1">K12-J12</f>
        <v>547091.84</v>
      </c>
      <c r="O12" s="182">
        <f t="shared" si="0"/>
        <v>1</v>
      </c>
    </row>
    <row r="13" spans="1:15" x14ac:dyDescent="0.2">
      <c r="A13" s="182" t="str">
        <f>+'01'!A4</f>
        <v>10100-A03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 xml:space="preserve">Rental Income-33 Franklin St                                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333889.39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412169.74</v>
      </c>
      <c r="L13" s="204">
        <f t="shared" si="1"/>
        <v>412169.74</v>
      </c>
      <c r="O13" s="182">
        <f t="shared" si="0"/>
        <v>1</v>
      </c>
    </row>
    <row r="14" spans="1:15" x14ac:dyDescent="0.2">
      <c r="A14" s="182" t="str">
        <f>+'01'!A5</f>
        <v>10100-A04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 xml:space="preserve">Rental Income-174 Fullarton Rd                              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390922.83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337785.99</v>
      </c>
      <c r="L14" s="204">
        <f t="shared" si="1"/>
        <v>337785.99</v>
      </c>
      <c r="N14" s="196"/>
      <c r="O14" s="182">
        <f t="shared" si="0"/>
        <v>1</v>
      </c>
    </row>
    <row r="15" spans="1:15" x14ac:dyDescent="0.2">
      <c r="A15" s="182" t="str">
        <f>+'01'!A6</f>
        <v>10100-A11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Rental Income-25 Hutt St                                    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43197.15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53248.41</v>
      </c>
      <c r="L15" s="204">
        <f t="shared" si="1"/>
        <v>53248.41</v>
      </c>
      <c r="O15" s="182">
        <f t="shared" si="0"/>
        <v>1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443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1306848.0899999999</v>
      </c>
      <c r="J92" s="210">
        <f>SUM(J11:J90)</f>
        <v>0</v>
      </c>
      <c r="K92" s="210">
        <f>SUM(K11:K90)</f>
        <v>1350295.9799999997</v>
      </c>
      <c r="L92" s="210">
        <f>SUM(L11:L90)</f>
        <v>1350295.9799999997</v>
      </c>
      <c r="O92" s="182">
        <v>1</v>
      </c>
    </row>
    <row r="93" spans="1:15" x14ac:dyDescent="0.2">
      <c r="C93" s="206" t="s">
        <v>451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452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448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448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453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1306848.0899999999</v>
      </c>
      <c r="J218" s="210">
        <f>J92-J168</f>
        <v>0</v>
      </c>
      <c r="K218" s="210">
        <f>K92-K168</f>
        <v>1350295.9799999997</v>
      </c>
      <c r="L218" s="210">
        <f>L92-L168</f>
        <v>1350295.9799999997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x14ac:dyDescent="0.2">
      <c r="A220" s="182" t="str">
        <f>+'05'!A2</f>
        <v>15200-A01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Other Income-6 Circuit Dr                                   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72" si="11">K220-J220</f>
        <v>0</v>
      </c>
      <c r="O220" s="182">
        <f t="shared" ref="O220:O254" si="12">+IF(A220&gt;0,1,0)</f>
        <v>1</v>
      </c>
    </row>
    <row r="221" spans="1:15" x14ac:dyDescent="0.2">
      <c r="A221" s="182" t="str">
        <f>+'05'!A3</f>
        <v>15200-A02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Other Income-200 East Tce                                   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1</v>
      </c>
    </row>
    <row r="222" spans="1:15" x14ac:dyDescent="0.2">
      <c r="A222" s="182" t="str">
        <f>+'05'!A4</f>
        <v>15200-A03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Other Income-33 Franklin St                                 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1</v>
      </c>
    </row>
    <row r="223" spans="1:15" x14ac:dyDescent="0.2">
      <c r="A223" s="182" t="str">
        <f>+'05'!A5</f>
        <v>15200-A04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Other Income-174 Fullarton Rd                               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1</v>
      </c>
    </row>
    <row r="224" spans="1:15" x14ac:dyDescent="0.2">
      <c r="A224" s="182" t="str">
        <f>+'05'!A6</f>
        <v>15200-A11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Other Income-25 Hutt St                                     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1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16100-A01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Received-6 Circuit Dr                              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si="11"/>
        <v>0</v>
      </c>
      <c r="O236" s="182">
        <f t="shared" si="12"/>
        <v>1</v>
      </c>
    </row>
    <row r="237" spans="1:15" x14ac:dyDescent="0.2">
      <c r="A237" s="182" t="str">
        <f>+'06'!A3</f>
        <v>16100-A02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Interest Received-200 East Tce                              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1"/>
        <v>0</v>
      </c>
      <c r="O237" s="182">
        <f t="shared" si="12"/>
        <v>1</v>
      </c>
    </row>
    <row r="238" spans="1:15" x14ac:dyDescent="0.2">
      <c r="A238" s="182" t="str">
        <f>+'06'!A4</f>
        <v>16100-A03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Interest Received-33 Franklin St                            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1"/>
        <v>0</v>
      </c>
      <c r="O238" s="182">
        <f t="shared" si="12"/>
        <v>1</v>
      </c>
    </row>
    <row r="239" spans="1:15" x14ac:dyDescent="0.2">
      <c r="A239" s="182" t="str">
        <f>+'06'!A5</f>
        <v>16100-A04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 xml:space="preserve">Interest Received-174 Fullarton Rd                          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1"/>
        <v>0</v>
      </c>
      <c r="O239" s="182">
        <f t="shared" si="12"/>
        <v>1</v>
      </c>
    </row>
    <row r="240" spans="1:15" x14ac:dyDescent="0.2">
      <c r="A240" s="182" t="str">
        <f>+'06'!A6</f>
        <v>16100-A11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 xml:space="preserve">Interest Received-25 Hutt St                                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1"/>
        <v>0</v>
      </c>
      <c r="O240" s="182">
        <f t="shared" si="12"/>
        <v>1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  <c r="Q249" s="196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7" x14ac:dyDescent="0.2">
      <c r="A255" s="212"/>
      <c r="B255" s="212"/>
      <c r="C255" s="212" t="s">
        <v>461</v>
      </c>
      <c r="D255" s="210">
        <f>SUM(D220:D254)</f>
        <v>0</v>
      </c>
      <c r="E255" s="210">
        <f>SUM(E220:E254)</f>
        <v>0</v>
      </c>
      <c r="F255" s="210">
        <f>SUM(F220:F254)</f>
        <v>0</v>
      </c>
      <c r="G255" s="211"/>
      <c r="H255" s="211"/>
      <c r="I255" s="210">
        <f>SUM(I220:I254)</f>
        <v>0</v>
      </c>
      <c r="J255" s="210">
        <f>SUM(J220:J254)</f>
        <v>0</v>
      </c>
      <c r="K255" s="210">
        <f>SUM(K220:K254)</f>
        <v>0</v>
      </c>
      <c r="L255" s="210">
        <f>SUM(L220:L254)</f>
        <v>0</v>
      </c>
      <c r="O255" s="182">
        <v>1</v>
      </c>
    </row>
    <row r="256" spans="1:17" x14ac:dyDescent="0.2">
      <c r="C256" s="206" t="s">
        <v>538</v>
      </c>
      <c r="L256" s="204"/>
      <c r="O256" s="182">
        <v>1</v>
      </c>
    </row>
    <row r="257" spans="1:15" hidden="1" x14ac:dyDescent="0.2">
      <c r="A257" s="182">
        <f>+'07'!A2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ref="O257:O295" si="13">+IF(A257&gt;0,1,0)</f>
        <v>0</v>
      </c>
    </row>
    <row r="258" spans="1:15" hidden="1" x14ac:dyDescent="0.2">
      <c r="A258" s="182">
        <f>+'07'!A3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3"/>
        <v>0</v>
      </c>
    </row>
    <row r="259" spans="1:15" hidden="1" x14ac:dyDescent="0.2">
      <c r="A259" s="182">
        <f>+'07'!A4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3"/>
        <v>0</v>
      </c>
    </row>
    <row r="260" spans="1:15" hidden="1" x14ac:dyDescent="0.2">
      <c r="A260" s="182">
        <f>+'07'!A5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3"/>
        <v>0</v>
      </c>
    </row>
    <row r="261" spans="1:15" hidden="1" x14ac:dyDescent="0.2">
      <c r="A261" s="182">
        <f>+'07'!A6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3"/>
        <v>0</v>
      </c>
    </row>
    <row r="262" spans="1:15" hidden="1" x14ac:dyDescent="0.2">
      <c r="A262" s="182">
        <f>+'07'!A7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3"/>
        <v>0</v>
      </c>
    </row>
    <row r="263" spans="1:15" hidden="1" x14ac:dyDescent="0.2">
      <c r="A263" s="182">
        <f>+'07'!A8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3"/>
        <v>0</v>
      </c>
    </row>
    <row r="264" spans="1:15" hidden="1" x14ac:dyDescent="0.2">
      <c r="A264" s="182">
        <f>+'07'!A9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3"/>
        <v>0</v>
      </c>
    </row>
    <row r="265" spans="1:15" hidden="1" x14ac:dyDescent="0.2">
      <c r="A265" s="182">
        <f>+'07'!A10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3"/>
        <v>0</v>
      </c>
    </row>
    <row r="266" spans="1:15" hidden="1" x14ac:dyDescent="0.2">
      <c r="A266" s="182">
        <f>+'07'!A11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IFERROR(INDEX(Lookup!$BG$9:$BG$3000,MATCH($A266,Lookup!$A$9:$A$3000,0)),0)</f>
        <v>0</v>
      </c>
      <c r="E266" s="204">
        <f>IFERROR(INDEX(Lookup!$BF$9:$BF$3000,MATCH($A266,Lookup!$A$9:$A$3000,0)),0)</f>
        <v>0</v>
      </c>
      <c r="F266" s="204">
        <f>IFERROR(INDEX(Lookup!$BE$9:$BE$3000,MATCH($A266,Lookup!$A$9:$A$3000,0)),0)</f>
        <v>0</v>
      </c>
      <c r="G266" s="205"/>
      <c r="H266" s="205"/>
      <c r="I266" s="204">
        <f>IFERROR(INDEX(Lookup!$BJ$9:$BJ$3000,MATCH($A266,Lookup!$A$9:$A$3000,0)),0)</f>
        <v>0</v>
      </c>
      <c r="J266" s="204">
        <f>IFERROR(INDEX(Lookup!$BI$9:$BI$3000,MATCH($A266,Lookup!$A$9:$A$3000,0)),0)</f>
        <v>0</v>
      </c>
      <c r="K266" s="204">
        <f>IFERROR(INDEX(Lookup!$BH$9:$BH$3000,MATCH($A266,Lookup!$A$9:$A$3000,0)),0)</f>
        <v>0</v>
      </c>
      <c r="L266" s="204">
        <f t="shared" si="11"/>
        <v>0</v>
      </c>
      <c r="O266" s="182">
        <f t="shared" si="13"/>
        <v>0</v>
      </c>
    </row>
    <row r="267" spans="1:15" hidden="1" x14ac:dyDescent="0.2">
      <c r="A267" s="182">
        <f>+'07'!A12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IFERROR(INDEX(Lookup!$BG$9:$BG$3000,MATCH($A267,Lookup!$A$9:$A$3000,0)),0)</f>
        <v>0</v>
      </c>
      <c r="E267" s="204">
        <f>IFERROR(INDEX(Lookup!$BF$9:$BF$3000,MATCH($A267,Lookup!$A$9:$A$3000,0)),0)</f>
        <v>0</v>
      </c>
      <c r="F267" s="204">
        <f>IFERROR(INDEX(Lookup!$BE$9:$BE$3000,MATCH($A267,Lookup!$A$9:$A$3000,0)),0)</f>
        <v>0</v>
      </c>
      <c r="G267" s="205"/>
      <c r="H267" s="205"/>
      <c r="I267" s="204">
        <f>IFERROR(INDEX(Lookup!$BJ$9:$BJ$3000,MATCH($A267,Lookup!$A$9:$A$3000,0)),0)</f>
        <v>0</v>
      </c>
      <c r="J267" s="204">
        <f>IFERROR(INDEX(Lookup!$BI$9:$BI$3000,MATCH($A267,Lookup!$A$9:$A$3000,0)),0)</f>
        <v>0</v>
      </c>
      <c r="K267" s="204">
        <f>IFERROR(INDEX(Lookup!$BH$9:$BH$3000,MATCH($A267,Lookup!$A$9:$A$3000,0)),0)</f>
        <v>0</v>
      </c>
      <c r="L267" s="204">
        <f t="shared" si="11"/>
        <v>0</v>
      </c>
      <c r="O267" s="182">
        <f t="shared" si="13"/>
        <v>0</v>
      </c>
    </row>
    <row r="268" spans="1:15" hidden="1" x14ac:dyDescent="0.2">
      <c r="A268" s="182">
        <f>+'07'!A13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si="13"/>
        <v>0</v>
      </c>
    </row>
    <row r="269" spans="1:15" hidden="1" x14ac:dyDescent="0.2">
      <c r="A269" s="182">
        <f>+'07'!A14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3"/>
        <v>0</v>
      </c>
    </row>
    <row r="270" spans="1:15" hidden="1" x14ac:dyDescent="0.2">
      <c r="A270" s="182">
        <f>+'07'!A15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3"/>
        <v>0</v>
      </c>
    </row>
    <row r="271" spans="1:15" hidden="1" x14ac:dyDescent="0.2">
      <c r="A271" s="182">
        <f>+'07'!A16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3"/>
        <v>0</v>
      </c>
    </row>
    <row r="272" spans="1:15" hidden="1" x14ac:dyDescent="0.2">
      <c r="A272" s="182">
        <f>+'07'!A17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3"/>
        <v>0</v>
      </c>
    </row>
    <row r="273" spans="1:15" x14ac:dyDescent="0.2">
      <c r="A273" s="212"/>
      <c r="B273" s="212"/>
      <c r="C273" s="212" t="s">
        <v>464</v>
      </c>
      <c r="D273" s="210">
        <f>SUM(D257:D272)</f>
        <v>0</v>
      </c>
      <c r="E273" s="210">
        <f>SUM(E257:E272)</f>
        <v>0</v>
      </c>
      <c r="F273" s="210">
        <f>SUM(F257:F272)</f>
        <v>0</v>
      </c>
      <c r="G273" s="211"/>
      <c r="H273" s="211"/>
      <c r="I273" s="210">
        <f>SUM(I257:I272)</f>
        <v>0</v>
      </c>
      <c r="J273" s="210">
        <f>SUM(J257:J272)</f>
        <v>0</v>
      </c>
      <c r="K273" s="210">
        <f>SUM(K257:K272)</f>
        <v>0</v>
      </c>
      <c r="L273" s="210">
        <f>SUM(L257:L272)</f>
        <v>0</v>
      </c>
      <c r="O273" s="182">
        <v>1</v>
      </c>
    </row>
    <row r="274" spans="1:15" x14ac:dyDescent="0.2">
      <c r="C274" s="206" t="s">
        <v>455</v>
      </c>
      <c r="L274" s="204"/>
      <c r="O274" s="182">
        <v>1</v>
      </c>
    </row>
    <row r="275" spans="1:15" hidden="1" x14ac:dyDescent="0.2">
      <c r="A275" s="182">
        <f>+'08'!A2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ref="L275:L295" si="14">K275-J275</f>
        <v>0</v>
      </c>
      <c r="O275" s="182">
        <f t="shared" si="13"/>
        <v>0</v>
      </c>
    </row>
    <row r="276" spans="1:15" hidden="1" x14ac:dyDescent="0.2">
      <c r="A276" s="182">
        <f>+'08'!A3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4"/>
        <v>0</v>
      </c>
      <c r="O276" s="182">
        <f t="shared" si="13"/>
        <v>0</v>
      </c>
    </row>
    <row r="277" spans="1:15" hidden="1" x14ac:dyDescent="0.2">
      <c r="A277" s="182">
        <f>+'08'!A4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4"/>
        <v>0</v>
      </c>
      <c r="O277" s="182">
        <f t="shared" si="13"/>
        <v>0</v>
      </c>
    </row>
    <row r="278" spans="1:15" hidden="1" x14ac:dyDescent="0.2">
      <c r="A278" s="182">
        <f>+'08'!A5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4"/>
        <v>0</v>
      </c>
      <c r="O278" s="182">
        <f t="shared" si="13"/>
        <v>0</v>
      </c>
    </row>
    <row r="279" spans="1:15" hidden="1" x14ac:dyDescent="0.2">
      <c r="A279" s="182">
        <f>+'08'!A6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4"/>
        <v>0</v>
      </c>
      <c r="O279" s="182">
        <f t="shared" si="13"/>
        <v>0</v>
      </c>
    </row>
    <row r="280" spans="1:15" hidden="1" x14ac:dyDescent="0.2">
      <c r="A280" s="182">
        <f>+'08'!A7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4"/>
        <v>0</v>
      </c>
      <c r="O280" s="182">
        <f t="shared" si="13"/>
        <v>0</v>
      </c>
    </row>
    <row r="281" spans="1:15" hidden="1" x14ac:dyDescent="0.2">
      <c r="A281" s="182">
        <f>+'08'!A8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4"/>
        <v>0</v>
      </c>
      <c r="O281" s="182">
        <f t="shared" si="13"/>
        <v>0</v>
      </c>
    </row>
    <row r="282" spans="1:15" hidden="1" x14ac:dyDescent="0.2">
      <c r="A282" s="182">
        <f>+'08'!A9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4"/>
        <v>0</v>
      </c>
      <c r="O282" s="182">
        <f t="shared" si="13"/>
        <v>0</v>
      </c>
    </row>
    <row r="283" spans="1:15" hidden="1" x14ac:dyDescent="0.2">
      <c r="A283" s="182">
        <f>+'08'!A10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4"/>
        <v>0</v>
      </c>
      <c r="O283" s="182">
        <f t="shared" si="13"/>
        <v>0</v>
      </c>
    </row>
    <row r="284" spans="1:15" hidden="1" x14ac:dyDescent="0.2">
      <c r="A284" s="182">
        <f>+'08'!A11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4">
        <f>IFERROR(INDEX(Lookup!$BG$9:$BG$3000,MATCH($A284,Lookup!$A$9:$A$3000,0)),0)</f>
        <v>0</v>
      </c>
      <c r="E284" s="204">
        <f>IFERROR(INDEX(Lookup!$BF$9:$BF$3000,MATCH($A284,Lookup!$A$9:$A$3000,0)),0)</f>
        <v>0</v>
      </c>
      <c r="F284" s="204">
        <f>IFERROR(INDEX(Lookup!$BE$9:$BE$3000,MATCH($A284,Lookup!$A$9:$A$3000,0)),0)</f>
        <v>0</v>
      </c>
      <c r="G284" s="205"/>
      <c r="H284" s="205"/>
      <c r="I284" s="204">
        <f>IFERROR(INDEX(Lookup!$BJ$9:$BJ$3000,MATCH($A284,Lookup!$A$9:$A$3000,0)),0)</f>
        <v>0</v>
      </c>
      <c r="J284" s="204">
        <f>IFERROR(INDEX(Lookup!$BI$9:$BI$3000,MATCH($A284,Lookup!$A$9:$A$3000,0)),0)</f>
        <v>0</v>
      </c>
      <c r="K284" s="204">
        <f>IFERROR(INDEX(Lookup!$BH$9:$BH$3000,MATCH($A284,Lookup!$A$9:$A$3000,0)),0)</f>
        <v>0</v>
      </c>
      <c r="L284" s="204">
        <f t="shared" si="14"/>
        <v>0</v>
      </c>
      <c r="O284" s="182">
        <f t="shared" si="13"/>
        <v>0</v>
      </c>
    </row>
    <row r="285" spans="1:15" hidden="1" x14ac:dyDescent="0.2">
      <c r="A285" s="182">
        <f>+'08'!A12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4">
        <f>IFERROR(INDEX(Lookup!$BG$9:$BG$3000,MATCH($A285,Lookup!$A$9:$A$3000,0)),0)</f>
        <v>0</v>
      </c>
      <c r="E285" s="204">
        <f>IFERROR(INDEX(Lookup!$BF$9:$BF$3000,MATCH($A285,Lookup!$A$9:$A$3000,0)),0)</f>
        <v>0</v>
      </c>
      <c r="F285" s="204">
        <f>IFERROR(INDEX(Lookup!$BE$9:$BE$3000,MATCH($A285,Lookup!$A$9:$A$3000,0)),0)</f>
        <v>0</v>
      </c>
      <c r="G285" s="205"/>
      <c r="H285" s="205"/>
      <c r="I285" s="204">
        <f>IFERROR(INDEX(Lookup!$BJ$9:$BJ$3000,MATCH($A285,Lookup!$A$9:$A$3000,0)),0)</f>
        <v>0</v>
      </c>
      <c r="J285" s="204">
        <f>IFERROR(INDEX(Lookup!$BI$9:$BI$3000,MATCH($A285,Lookup!$A$9:$A$3000,0)),0)</f>
        <v>0</v>
      </c>
      <c r="K285" s="204">
        <f>IFERROR(INDEX(Lookup!$BH$9:$BH$3000,MATCH($A285,Lookup!$A$9:$A$3000,0)),0)</f>
        <v>0</v>
      </c>
      <c r="L285" s="204">
        <f t="shared" si="14"/>
        <v>0</v>
      </c>
      <c r="O285" s="182">
        <f t="shared" si="13"/>
        <v>0</v>
      </c>
    </row>
    <row r="286" spans="1:15" hidden="1" x14ac:dyDescent="0.2">
      <c r="A286" s="182">
        <f>+'08'!A13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si="14"/>
        <v>0</v>
      </c>
      <c r="O286" s="182">
        <f t="shared" si="13"/>
        <v>0</v>
      </c>
    </row>
    <row r="287" spans="1:15" hidden="1" x14ac:dyDescent="0.2">
      <c r="A287" s="182">
        <f>+'08'!A14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4"/>
        <v>0</v>
      </c>
      <c r="O287" s="182">
        <f t="shared" si="13"/>
        <v>0</v>
      </c>
    </row>
    <row r="288" spans="1:15" hidden="1" x14ac:dyDescent="0.2">
      <c r="A288" s="182">
        <f>+'08'!A15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4"/>
        <v>0</v>
      </c>
      <c r="O288" s="182">
        <f t="shared" si="13"/>
        <v>0</v>
      </c>
    </row>
    <row r="289" spans="1:15" hidden="1" x14ac:dyDescent="0.2">
      <c r="A289" s="182">
        <f>+'08'!A16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4"/>
        <v>0</v>
      </c>
      <c r="O289" s="182">
        <f t="shared" si="13"/>
        <v>0</v>
      </c>
    </row>
    <row r="290" spans="1:15" hidden="1" x14ac:dyDescent="0.2">
      <c r="A290" s="182">
        <f>+'08'!A17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4"/>
        <v>0</v>
      </c>
      <c r="O290" s="182">
        <f t="shared" si="13"/>
        <v>0</v>
      </c>
    </row>
    <row r="291" spans="1:15" hidden="1" x14ac:dyDescent="0.2">
      <c r="A291" s="182">
        <f>+'08'!A18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4"/>
        <v>0</v>
      </c>
      <c r="O291" s="182">
        <f t="shared" si="13"/>
        <v>0</v>
      </c>
    </row>
    <row r="292" spans="1:15" hidden="1" x14ac:dyDescent="0.2">
      <c r="A292" s="182">
        <f>+'08'!A19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4"/>
        <v>0</v>
      </c>
      <c r="O292" s="182">
        <f t="shared" si="13"/>
        <v>0</v>
      </c>
    </row>
    <row r="293" spans="1:15" hidden="1" x14ac:dyDescent="0.2">
      <c r="A293" s="182">
        <f>+'08'!A20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4"/>
        <v>0</v>
      </c>
      <c r="O293" s="182">
        <f t="shared" si="13"/>
        <v>0</v>
      </c>
    </row>
    <row r="294" spans="1:15" hidden="1" x14ac:dyDescent="0.2">
      <c r="A294" s="182">
        <f>+'08'!A21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4"/>
        <v>0</v>
      </c>
      <c r="O294" s="182">
        <f t="shared" si="13"/>
        <v>0</v>
      </c>
    </row>
    <row r="295" spans="1:15" hidden="1" x14ac:dyDescent="0.2">
      <c r="A295" s="182">
        <f>+'08'!A22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4"/>
        <v>0</v>
      </c>
      <c r="O295" s="182">
        <f t="shared" si="13"/>
        <v>0</v>
      </c>
    </row>
    <row r="296" spans="1:15" x14ac:dyDescent="0.2">
      <c r="A296" s="212"/>
      <c r="B296" s="212"/>
      <c r="C296" s="212" t="s">
        <v>463</v>
      </c>
      <c r="D296" s="210">
        <f>SUM(D275:D295)</f>
        <v>0</v>
      </c>
      <c r="E296" s="210">
        <f>SUM(E275:E295)</f>
        <v>0</v>
      </c>
      <c r="F296" s="210">
        <f>SUM(F275:F295)</f>
        <v>0</v>
      </c>
      <c r="G296" s="211"/>
      <c r="H296" s="211"/>
      <c r="I296" s="210">
        <f>SUM(I275:I295)</f>
        <v>0</v>
      </c>
      <c r="J296" s="210">
        <f>SUM(J275:J295)</f>
        <v>0</v>
      </c>
      <c r="K296" s="210">
        <f>SUM(K275:K295)</f>
        <v>0</v>
      </c>
      <c r="L296" s="210">
        <f>SUM(L275:L295)</f>
        <v>0</v>
      </c>
      <c r="O296" s="182">
        <v>1</v>
      </c>
    </row>
    <row r="297" spans="1:15" x14ac:dyDescent="0.2">
      <c r="L297" s="204"/>
      <c r="O297" s="182">
        <v>1</v>
      </c>
    </row>
    <row r="298" spans="1:15" x14ac:dyDescent="0.2">
      <c r="A298" s="182" t="str">
        <f>+'09'!A2</f>
        <v>22180-A01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Bank Fees &amp; Charges-6 Circuit Dr                            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0.25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ref="L298:L361" si="15">K298-J298</f>
        <v>0</v>
      </c>
      <c r="O298" s="182">
        <f t="shared" ref="O298:O361" si="16">+IF(A298&gt;0,1,0)</f>
        <v>1</v>
      </c>
    </row>
    <row r="299" spans="1:15" x14ac:dyDescent="0.2">
      <c r="A299" s="182" t="str">
        <f>+'09'!A3</f>
        <v>22180-A02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Bank Fees &amp; Charges-200 East Tce                            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0.15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0.15</v>
      </c>
      <c r="L299" s="204">
        <f t="shared" si="15"/>
        <v>0.15</v>
      </c>
      <c r="O299" s="182">
        <f t="shared" si="16"/>
        <v>1</v>
      </c>
    </row>
    <row r="300" spans="1:15" x14ac:dyDescent="0.2">
      <c r="A300" s="182" t="str">
        <f>+'09'!A4</f>
        <v>22180-A03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 xml:space="preserve">Bank Fees &amp; Charges-33 Franklin St                          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0.15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0.15</v>
      </c>
      <c r="L300" s="204">
        <f t="shared" si="15"/>
        <v>0.15</v>
      </c>
      <c r="O300" s="182">
        <f t="shared" si="16"/>
        <v>1</v>
      </c>
    </row>
    <row r="301" spans="1:15" x14ac:dyDescent="0.2">
      <c r="A301" s="182" t="str">
        <f>+'09'!A5</f>
        <v>22180-A04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 xml:space="preserve">Bank Fees &amp; Charges-174 Fullarton Rd                        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0.15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0.15</v>
      </c>
      <c r="L301" s="204">
        <f t="shared" si="15"/>
        <v>0.15</v>
      </c>
      <c r="O301" s="182">
        <f t="shared" si="16"/>
        <v>1</v>
      </c>
    </row>
    <row r="302" spans="1:15" x14ac:dyDescent="0.2">
      <c r="A302" s="182" t="str">
        <f>+'09'!A6</f>
        <v>22180-A11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 xml:space="preserve">Bank Fees &amp; Charges-25 Hutt St                              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0.15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0.15</v>
      </c>
      <c r="L302" s="204">
        <f t="shared" si="15"/>
        <v>0.15</v>
      </c>
      <c r="O302" s="182">
        <f t="shared" si="16"/>
        <v>1</v>
      </c>
    </row>
    <row r="303" spans="1:15" x14ac:dyDescent="0.2">
      <c r="A303" s="182" t="str">
        <f>+'09'!A7</f>
        <v>22320-A00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Fees &amp; Charges - REALLOCATE                                 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6"/>
        <v>1</v>
      </c>
    </row>
    <row r="304" spans="1:15" x14ac:dyDescent="0.2">
      <c r="A304" s="182" t="str">
        <f>+'09'!A8</f>
        <v>22320-A01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 xml:space="preserve">Fees &amp; Charges-6 Circuit Dr                                 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52.6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6"/>
        <v>1</v>
      </c>
    </row>
    <row r="305" spans="1:15" x14ac:dyDescent="0.2">
      <c r="A305" s="182" t="str">
        <f>+'09'!A9</f>
        <v>22320-A02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Fees &amp; Charges-200 East Tce                                 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5.56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52.6</v>
      </c>
      <c r="J305" s="204">
        <f>IFERROR(INDEX(Lookup!$BI$9:$BI$3000,MATCH($A305,Lookup!$A$9:$A$3000,0)),0)</f>
        <v>59.880000000000017</v>
      </c>
      <c r="K305" s="204">
        <f>IFERROR(INDEX(Lookup!$BH$9:$BH$3000,MATCH($A305,Lookup!$A$9:$A$3000,0)),0)</f>
        <v>66.75</v>
      </c>
      <c r="L305" s="204">
        <f t="shared" si="15"/>
        <v>6.8699999999999832</v>
      </c>
      <c r="O305" s="182">
        <f t="shared" si="16"/>
        <v>1</v>
      </c>
    </row>
    <row r="306" spans="1:15" x14ac:dyDescent="0.2">
      <c r="A306" s="182" t="str">
        <f>+'09'!A10</f>
        <v>22320-A03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Fees &amp; Charges-33 Franklin St                               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5.58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52.6</v>
      </c>
      <c r="J306" s="204">
        <f>IFERROR(INDEX(Lookup!$BI$9:$BI$3000,MATCH($A306,Lookup!$A$9:$A$3000,0)),0)</f>
        <v>59.999999999999993</v>
      </c>
      <c r="K306" s="204">
        <f>IFERROR(INDEX(Lookup!$BH$9:$BH$3000,MATCH($A306,Lookup!$A$9:$A$3000,0)),0)</f>
        <v>66.75</v>
      </c>
      <c r="L306" s="204">
        <f t="shared" si="15"/>
        <v>6.7500000000000071</v>
      </c>
      <c r="O306" s="182">
        <f t="shared" si="16"/>
        <v>1</v>
      </c>
    </row>
    <row r="307" spans="1:15" x14ac:dyDescent="0.2">
      <c r="A307" s="182" t="str">
        <f>+'09'!A11</f>
        <v>22320-A04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Fees &amp; Charges-174 Fullarton Rd                             </v>
      </c>
      <c r="D307" s="204">
        <f>IFERROR(INDEX(Lookup!$BG$9:$BG$3000,MATCH($A307,Lookup!$A$9:$A$3000,0)),0)</f>
        <v>0</v>
      </c>
      <c r="E307" s="204">
        <f>IFERROR(INDEX(Lookup!$BF$9:$BF$3000,MATCH($A307,Lookup!$A$9:$A$3000,0)),0)</f>
        <v>5.58</v>
      </c>
      <c r="F307" s="204">
        <f>IFERROR(INDEX(Lookup!$BE$9:$BE$3000,MATCH($A307,Lookup!$A$9:$A$3000,0)),0)</f>
        <v>0</v>
      </c>
      <c r="G307" s="205"/>
      <c r="H307" s="205"/>
      <c r="I307" s="204">
        <f>IFERROR(INDEX(Lookup!$BJ$9:$BJ$3000,MATCH($A307,Lookup!$A$9:$A$3000,0)),0)</f>
        <v>52.6</v>
      </c>
      <c r="J307" s="204">
        <f>IFERROR(INDEX(Lookup!$BI$9:$BI$3000,MATCH($A307,Lookup!$A$9:$A$3000,0)),0)</f>
        <v>59.999999999999993</v>
      </c>
      <c r="K307" s="204">
        <f>IFERROR(INDEX(Lookup!$BH$9:$BH$3000,MATCH($A307,Lookup!$A$9:$A$3000,0)),0)</f>
        <v>66.75</v>
      </c>
      <c r="L307" s="204">
        <f t="shared" si="15"/>
        <v>6.7500000000000071</v>
      </c>
      <c r="O307" s="182">
        <f t="shared" si="16"/>
        <v>1</v>
      </c>
    </row>
    <row r="308" spans="1:15" x14ac:dyDescent="0.2">
      <c r="A308" s="182" t="str">
        <f>+'09'!A12</f>
        <v>22320-A11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Fees &amp; Charges-25 Hutt St                                   </v>
      </c>
      <c r="D308" s="204">
        <f>IFERROR(INDEX(Lookup!$BG$9:$BG$3000,MATCH($A308,Lookup!$A$9:$A$3000,0)),0)</f>
        <v>0</v>
      </c>
      <c r="E308" s="204">
        <f>IFERROR(INDEX(Lookup!$BF$9:$BF$3000,MATCH($A308,Lookup!$A$9:$A$3000,0)),0)</f>
        <v>5.58</v>
      </c>
      <c r="F308" s="204">
        <f>IFERROR(INDEX(Lookup!$BE$9:$BE$3000,MATCH($A308,Lookup!$A$9:$A$3000,0)),0)</f>
        <v>0</v>
      </c>
      <c r="G308" s="205"/>
      <c r="H308" s="205"/>
      <c r="I308" s="204">
        <f>IFERROR(INDEX(Lookup!$BJ$9:$BJ$3000,MATCH($A308,Lookup!$A$9:$A$3000,0)),0)</f>
        <v>52.6</v>
      </c>
      <c r="J308" s="204">
        <f>IFERROR(INDEX(Lookup!$BI$9:$BI$3000,MATCH($A308,Lookup!$A$9:$A$3000,0)),0)</f>
        <v>59.999999999999993</v>
      </c>
      <c r="K308" s="204">
        <f>IFERROR(INDEX(Lookup!$BH$9:$BH$3000,MATCH($A308,Lookup!$A$9:$A$3000,0)),0)</f>
        <v>66.75</v>
      </c>
      <c r="L308" s="204">
        <f t="shared" si="15"/>
        <v>6.7500000000000071</v>
      </c>
      <c r="O308" s="182">
        <f t="shared" si="16"/>
        <v>1</v>
      </c>
    </row>
    <row r="309" spans="1:15" x14ac:dyDescent="0.2">
      <c r="A309" s="182" t="str">
        <f>+'09'!A13</f>
        <v>22580-A01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Lease Payments-6 Circuit Dr                                 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123750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si="15"/>
        <v>0</v>
      </c>
      <c r="O309" s="182">
        <f t="shared" si="16"/>
        <v>1</v>
      </c>
    </row>
    <row r="310" spans="1:15" x14ac:dyDescent="0.2">
      <c r="A310" s="182" t="str">
        <f>+'09'!A14</f>
        <v>22580-A02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Lease Payments-200 East Tce                                 </v>
      </c>
      <c r="D310" s="204">
        <f>IFERROR(INDEX(Lookup!$BG$9:$BG$3000,MATCH($A310,Lookup!$A$9:$A$3000,0)),0)</f>
        <v>93294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93294</v>
      </c>
      <c r="G310" s="205"/>
      <c r="H310" s="205"/>
      <c r="I310" s="204">
        <f>IFERROR(INDEX(Lookup!$BJ$9:$BJ$3000,MATCH($A310,Lookup!$A$9:$A$3000,0)),0)</f>
        <v>1119528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1119528</v>
      </c>
      <c r="L310" s="204">
        <f t="shared" si="15"/>
        <v>1119528</v>
      </c>
      <c r="O310" s="182">
        <f t="shared" si="16"/>
        <v>1</v>
      </c>
    </row>
    <row r="311" spans="1:15" x14ac:dyDescent="0.2">
      <c r="A311" s="182" t="str">
        <f>+'09'!A15</f>
        <v>22580-A03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Lease Payments-33 Franklin St                               </v>
      </c>
      <c r="D311" s="204">
        <f>IFERROR(INDEX(Lookup!$BG$9:$BG$3000,MATCH($A311,Lookup!$A$9:$A$3000,0)),0)</f>
        <v>66219.75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66219.75</v>
      </c>
      <c r="G311" s="205"/>
      <c r="H311" s="205"/>
      <c r="I311" s="204">
        <f>IFERROR(INDEX(Lookup!$BJ$9:$BJ$3000,MATCH($A311,Lookup!$A$9:$A$3000,0)),0)</f>
        <v>794637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794637</v>
      </c>
      <c r="L311" s="204">
        <f t="shared" si="15"/>
        <v>794637</v>
      </c>
      <c r="O311" s="182">
        <f t="shared" si="16"/>
        <v>1</v>
      </c>
    </row>
    <row r="312" spans="1:15" x14ac:dyDescent="0.2">
      <c r="A312" s="182" t="str">
        <f>+'09'!A16</f>
        <v>22580-A04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Lease Payments-174 Fullarton Rd                             </v>
      </c>
      <c r="D312" s="204">
        <f>IFERROR(INDEX(Lookup!$BG$9:$BG$3000,MATCH($A312,Lookup!$A$9:$A$3000,0)),0)</f>
        <v>23564.5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23564.5</v>
      </c>
      <c r="G312" s="205"/>
      <c r="H312" s="205"/>
      <c r="I312" s="204">
        <f>IFERROR(INDEX(Lookup!$BJ$9:$BJ$3000,MATCH($A312,Lookup!$A$9:$A$3000,0)),0)</f>
        <v>282774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282774</v>
      </c>
      <c r="L312" s="204">
        <f t="shared" si="15"/>
        <v>282774</v>
      </c>
      <c r="O312" s="182">
        <f t="shared" si="16"/>
        <v>1</v>
      </c>
    </row>
    <row r="313" spans="1:15" x14ac:dyDescent="0.2">
      <c r="A313" s="182" t="str">
        <f>+'09'!A17</f>
        <v>22580-A11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Lease Payments-25 Hutt St                                   </v>
      </c>
      <c r="D313" s="204">
        <f>IFERROR(INDEX(Lookup!$BG$9:$BG$3000,MATCH($A313,Lookup!$A$9:$A$3000,0)),0)</f>
        <v>5792.5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5792.5</v>
      </c>
      <c r="G313" s="205"/>
      <c r="H313" s="205"/>
      <c r="I313" s="204">
        <f>IFERROR(INDEX(Lookup!$BJ$9:$BJ$3000,MATCH($A313,Lookup!$A$9:$A$3000,0)),0)</f>
        <v>69510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69510</v>
      </c>
      <c r="L313" s="204">
        <f t="shared" si="15"/>
        <v>69510</v>
      </c>
      <c r="O313" s="182">
        <f t="shared" si="16"/>
        <v>1</v>
      </c>
    </row>
    <row r="314" spans="1:15" hidden="1" x14ac:dyDescent="0.2">
      <c r="A314" s="182">
        <f>+'09'!A18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5"/>
        <v>0</v>
      </c>
      <c r="O314" s="182">
        <f t="shared" si="16"/>
        <v>0</v>
      </c>
    </row>
    <row r="315" spans="1:15" hidden="1" x14ac:dyDescent="0.2">
      <c r="A315" s="182">
        <f>+'09'!A19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5"/>
        <v>0</v>
      </c>
      <c r="O315" s="182">
        <f t="shared" si="16"/>
        <v>0</v>
      </c>
    </row>
    <row r="316" spans="1:15" hidden="1" x14ac:dyDescent="0.2">
      <c r="A316" s="182">
        <f>+'09'!A20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5"/>
        <v>0</v>
      </c>
      <c r="O316" s="182">
        <f t="shared" si="16"/>
        <v>0</v>
      </c>
    </row>
    <row r="317" spans="1:15" hidden="1" x14ac:dyDescent="0.2">
      <c r="A317" s="182">
        <f>+'09'!A21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5"/>
        <v>0</v>
      </c>
      <c r="O317" s="182">
        <f t="shared" si="16"/>
        <v>0</v>
      </c>
    </row>
    <row r="318" spans="1:15" hidden="1" x14ac:dyDescent="0.2">
      <c r="A318" s="182">
        <f>+'09'!A22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5"/>
        <v>0</v>
      </c>
      <c r="O318" s="182">
        <f t="shared" si="16"/>
        <v>0</v>
      </c>
    </row>
    <row r="319" spans="1:15" hidden="1" x14ac:dyDescent="0.2">
      <c r="A319" s="182">
        <f>+'09'!A23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5"/>
        <v>0</v>
      </c>
      <c r="O319" s="182">
        <f t="shared" si="16"/>
        <v>0</v>
      </c>
    </row>
    <row r="320" spans="1:15" hidden="1" x14ac:dyDescent="0.2">
      <c r="A320" s="182">
        <f>+'09'!A24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5"/>
        <v>0</v>
      </c>
      <c r="O320" s="182">
        <f t="shared" si="16"/>
        <v>0</v>
      </c>
    </row>
    <row r="321" spans="1:15" hidden="1" x14ac:dyDescent="0.2">
      <c r="A321" s="182">
        <f>+'09'!A25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5"/>
        <v>0</v>
      </c>
      <c r="O321" s="182">
        <f t="shared" si="16"/>
        <v>0</v>
      </c>
    </row>
    <row r="322" spans="1:15" hidden="1" x14ac:dyDescent="0.2">
      <c r="A322" s="182">
        <f>+'09'!A26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5"/>
        <v>0</v>
      </c>
      <c r="O322" s="182">
        <f t="shared" si="16"/>
        <v>0</v>
      </c>
    </row>
    <row r="323" spans="1:15" hidden="1" x14ac:dyDescent="0.2">
      <c r="A323" s="182">
        <f>+'09'!A27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5"/>
        <v>0</v>
      </c>
      <c r="O323" s="182">
        <f t="shared" si="16"/>
        <v>0</v>
      </c>
    </row>
    <row r="324" spans="1:15" hidden="1" x14ac:dyDescent="0.2">
      <c r="A324" s="182">
        <f>+'09'!A28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5"/>
        <v>0</v>
      </c>
      <c r="O324" s="182">
        <f t="shared" si="16"/>
        <v>0</v>
      </c>
    </row>
    <row r="325" spans="1:15" hidden="1" x14ac:dyDescent="0.2">
      <c r="A325" s="182">
        <f>+'09'!A29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5"/>
        <v>0</v>
      </c>
      <c r="O325" s="182">
        <f t="shared" si="16"/>
        <v>0</v>
      </c>
    </row>
    <row r="326" spans="1:15" hidden="1" x14ac:dyDescent="0.2">
      <c r="A326" s="182">
        <f>+'09'!A30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5"/>
        <v>0</v>
      </c>
      <c r="O326" s="182">
        <f t="shared" si="16"/>
        <v>0</v>
      </c>
    </row>
    <row r="327" spans="1:15" hidden="1" x14ac:dyDescent="0.2">
      <c r="A327" s="182">
        <f>+'09'!A31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5"/>
        <v>0</v>
      </c>
      <c r="O327" s="182">
        <f t="shared" si="16"/>
        <v>0</v>
      </c>
    </row>
    <row r="328" spans="1:15" hidden="1" x14ac:dyDescent="0.2">
      <c r="A328" s="182">
        <f>+'09'!A32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5"/>
        <v>0</v>
      </c>
      <c r="O328" s="182">
        <f t="shared" si="16"/>
        <v>0</v>
      </c>
    </row>
    <row r="329" spans="1:15" hidden="1" x14ac:dyDescent="0.2">
      <c r="A329" s="182">
        <f>+'09'!A33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5"/>
        <v>0</v>
      </c>
      <c r="O329" s="182">
        <f t="shared" si="16"/>
        <v>0</v>
      </c>
    </row>
    <row r="330" spans="1:15" hidden="1" x14ac:dyDescent="0.2">
      <c r="A330" s="182">
        <f>+'09'!A34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5"/>
        <v>0</v>
      </c>
      <c r="O330" s="182">
        <f t="shared" si="16"/>
        <v>0</v>
      </c>
    </row>
    <row r="331" spans="1:15" hidden="1" x14ac:dyDescent="0.2">
      <c r="A331" s="182">
        <f>+'09'!A35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5"/>
        <v>0</v>
      </c>
      <c r="O331" s="182">
        <f t="shared" si="16"/>
        <v>0</v>
      </c>
    </row>
    <row r="332" spans="1:15" hidden="1" x14ac:dyDescent="0.2">
      <c r="A332" s="182">
        <f>+'09'!A36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5"/>
        <v>0</v>
      </c>
      <c r="O332" s="182">
        <f t="shared" si="16"/>
        <v>0</v>
      </c>
    </row>
    <row r="333" spans="1:15" hidden="1" x14ac:dyDescent="0.2">
      <c r="A333" s="182">
        <f>+'09'!A37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5"/>
        <v>0</v>
      </c>
      <c r="O333" s="182">
        <f t="shared" si="16"/>
        <v>0</v>
      </c>
    </row>
    <row r="334" spans="1:15" hidden="1" x14ac:dyDescent="0.2">
      <c r="A334" s="182">
        <f>+'09'!A38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5"/>
        <v>0</v>
      </c>
      <c r="O334" s="182">
        <f t="shared" si="16"/>
        <v>0</v>
      </c>
    </row>
    <row r="335" spans="1:15" hidden="1" x14ac:dyDescent="0.2">
      <c r="A335" s="182">
        <f>+'09'!A39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5"/>
        <v>0</v>
      </c>
      <c r="O335" s="182">
        <f t="shared" si="16"/>
        <v>0</v>
      </c>
    </row>
    <row r="336" spans="1:15" hidden="1" x14ac:dyDescent="0.2">
      <c r="A336" s="182">
        <f>+'09'!A40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5"/>
        <v>0</v>
      </c>
      <c r="O336" s="182">
        <f t="shared" si="16"/>
        <v>0</v>
      </c>
    </row>
    <row r="337" spans="1:15" hidden="1" x14ac:dyDescent="0.2">
      <c r="A337" s="182">
        <f>+'09'!A41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5"/>
        <v>0</v>
      </c>
      <c r="O337" s="182">
        <f t="shared" si="16"/>
        <v>0</v>
      </c>
    </row>
    <row r="338" spans="1:15" hidden="1" x14ac:dyDescent="0.2">
      <c r="A338" s="182">
        <f>+'09'!A42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5"/>
        <v>0</v>
      </c>
      <c r="O338" s="182">
        <f t="shared" si="16"/>
        <v>0</v>
      </c>
    </row>
    <row r="339" spans="1:15" hidden="1" x14ac:dyDescent="0.2">
      <c r="A339" s="182">
        <f>+'09'!A43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5"/>
        <v>0</v>
      </c>
      <c r="O339" s="182">
        <f t="shared" si="16"/>
        <v>0</v>
      </c>
    </row>
    <row r="340" spans="1:15" hidden="1" x14ac:dyDescent="0.2">
      <c r="A340" s="182">
        <f>+'09'!A44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5"/>
        <v>0</v>
      </c>
      <c r="O340" s="182">
        <f t="shared" si="16"/>
        <v>0</v>
      </c>
    </row>
    <row r="341" spans="1:15" hidden="1" x14ac:dyDescent="0.2">
      <c r="A341" s="182">
        <f>+'09'!A45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5"/>
        <v>0</v>
      </c>
      <c r="O341" s="182">
        <f t="shared" si="16"/>
        <v>0</v>
      </c>
    </row>
    <row r="342" spans="1:15" hidden="1" x14ac:dyDescent="0.2">
      <c r="A342" s="182">
        <f>+'09'!A46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5"/>
        <v>0</v>
      </c>
      <c r="O342" s="182">
        <f t="shared" si="16"/>
        <v>0</v>
      </c>
    </row>
    <row r="343" spans="1:15" hidden="1" x14ac:dyDescent="0.2">
      <c r="A343" s="182">
        <f>+'09'!A47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5"/>
        <v>0</v>
      </c>
      <c r="O343" s="182">
        <f t="shared" si="16"/>
        <v>0</v>
      </c>
    </row>
    <row r="344" spans="1:15" hidden="1" x14ac:dyDescent="0.2">
      <c r="A344" s="182">
        <f>+'09'!A48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5"/>
        <v>0</v>
      </c>
      <c r="O344" s="182">
        <f t="shared" si="16"/>
        <v>0</v>
      </c>
    </row>
    <row r="345" spans="1:15" hidden="1" x14ac:dyDescent="0.2">
      <c r="A345" s="182">
        <f>+'09'!A49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5"/>
        <v>0</v>
      </c>
      <c r="O345" s="182">
        <f t="shared" si="16"/>
        <v>0</v>
      </c>
    </row>
    <row r="346" spans="1:15" hidden="1" x14ac:dyDescent="0.2">
      <c r="A346" s="182">
        <f>+'09'!A50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5"/>
        <v>0</v>
      </c>
      <c r="O346" s="182">
        <f t="shared" si="16"/>
        <v>0</v>
      </c>
    </row>
    <row r="347" spans="1:15" hidden="1" x14ac:dyDescent="0.2">
      <c r="A347" s="182">
        <f>+'09'!A51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5"/>
        <v>0</v>
      </c>
      <c r="O347" s="182">
        <f t="shared" si="16"/>
        <v>0</v>
      </c>
    </row>
    <row r="348" spans="1:15" hidden="1" x14ac:dyDescent="0.2">
      <c r="A348" s="182">
        <f>+'09'!A52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5"/>
        <v>0</v>
      </c>
      <c r="O348" s="182">
        <f t="shared" si="16"/>
        <v>0</v>
      </c>
    </row>
    <row r="349" spans="1:15" hidden="1" x14ac:dyDescent="0.2">
      <c r="A349" s="182">
        <f>+'09'!A53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5"/>
        <v>0</v>
      </c>
      <c r="O349" s="182">
        <f t="shared" si="16"/>
        <v>0</v>
      </c>
    </row>
    <row r="350" spans="1:15" hidden="1" x14ac:dyDescent="0.2">
      <c r="A350" s="182">
        <f>+'09'!A54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5"/>
        <v>0</v>
      </c>
      <c r="O350" s="182">
        <f t="shared" si="16"/>
        <v>0</v>
      </c>
    </row>
    <row r="351" spans="1:15" hidden="1" x14ac:dyDescent="0.2">
      <c r="A351" s="182">
        <f>+'09'!A55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5"/>
        <v>0</v>
      </c>
      <c r="O351" s="182">
        <f t="shared" si="16"/>
        <v>0</v>
      </c>
    </row>
    <row r="352" spans="1:15" hidden="1" x14ac:dyDescent="0.2">
      <c r="A352" s="182">
        <f>+'09'!A56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5"/>
        <v>0</v>
      </c>
      <c r="O352" s="182">
        <f t="shared" si="16"/>
        <v>0</v>
      </c>
    </row>
    <row r="353" spans="1:15" hidden="1" x14ac:dyDescent="0.2">
      <c r="A353" s="182">
        <f>+'09'!A57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5"/>
        <v>0</v>
      </c>
      <c r="O353" s="182">
        <f t="shared" si="16"/>
        <v>0</v>
      </c>
    </row>
    <row r="354" spans="1:15" hidden="1" x14ac:dyDescent="0.2">
      <c r="A354" s="182">
        <f>+'09'!A58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5"/>
        <v>0</v>
      </c>
      <c r="O354" s="182">
        <f t="shared" si="16"/>
        <v>0</v>
      </c>
    </row>
    <row r="355" spans="1:15" hidden="1" x14ac:dyDescent="0.2">
      <c r="A355" s="182">
        <f>+'09'!A59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5"/>
        <v>0</v>
      </c>
      <c r="O355" s="182">
        <f t="shared" si="16"/>
        <v>0</v>
      </c>
    </row>
    <row r="356" spans="1:15" hidden="1" x14ac:dyDescent="0.2">
      <c r="A356" s="182">
        <f>+'09'!A60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5"/>
        <v>0</v>
      </c>
      <c r="O356" s="182">
        <f t="shared" si="16"/>
        <v>0</v>
      </c>
    </row>
    <row r="357" spans="1:15" hidden="1" x14ac:dyDescent="0.2">
      <c r="A357" s="182">
        <f>+'09'!A61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5"/>
        <v>0</v>
      </c>
      <c r="O357" s="182">
        <f t="shared" si="16"/>
        <v>0</v>
      </c>
    </row>
    <row r="358" spans="1:15" hidden="1" x14ac:dyDescent="0.2">
      <c r="A358" s="182">
        <f>+'09'!A62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5"/>
        <v>0</v>
      </c>
      <c r="O358" s="182">
        <f t="shared" si="16"/>
        <v>0</v>
      </c>
    </row>
    <row r="359" spans="1:15" hidden="1" x14ac:dyDescent="0.2">
      <c r="A359" s="182">
        <f>+'09'!A63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5"/>
        <v>0</v>
      </c>
      <c r="O359" s="182">
        <f t="shared" si="16"/>
        <v>0</v>
      </c>
    </row>
    <row r="360" spans="1:15" hidden="1" x14ac:dyDescent="0.2">
      <c r="A360" s="182">
        <f>+'09'!A64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5"/>
        <v>0</v>
      </c>
      <c r="O360" s="182">
        <f t="shared" si="16"/>
        <v>0</v>
      </c>
    </row>
    <row r="361" spans="1:15" hidden="1" x14ac:dyDescent="0.2">
      <c r="A361" s="182">
        <f>+'09'!A65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5"/>
        <v>0</v>
      </c>
      <c r="O361" s="182">
        <f t="shared" si="16"/>
        <v>0</v>
      </c>
    </row>
    <row r="362" spans="1:15" hidden="1" x14ac:dyDescent="0.2">
      <c r="A362" s="182">
        <f>+'09'!A66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ref="L362:L425" si="17">K362-J362</f>
        <v>0</v>
      </c>
      <c r="O362" s="182">
        <f t="shared" ref="O362:O425" si="18">+IF(A362&gt;0,1,0)</f>
        <v>0</v>
      </c>
    </row>
    <row r="363" spans="1:15" hidden="1" x14ac:dyDescent="0.2">
      <c r="A363" s="182">
        <f>+'09'!A67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7"/>
        <v>0</v>
      </c>
      <c r="O363" s="182">
        <f t="shared" si="18"/>
        <v>0</v>
      </c>
    </row>
    <row r="364" spans="1:15" hidden="1" x14ac:dyDescent="0.2">
      <c r="A364" s="182">
        <f>+'09'!A68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7"/>
        <v>0</v>
      </c>
      <c r="O364" s="182">
        <f t="shared" si="18"/>
        <v>0</v>
      </c>
    </row>
    <row r="365" spans="1:15" hidden="1" x14ac:dyDescent="0.2">
      <c r="A365" s="182">
        <f>+'09'!A69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7"/>
        <v>0</v>
      </c>
      <c r="O365" s="182">
        <f t="shared" si="18"/>
        <v>0</v>
      </c>
    </row>
    <row r="366" spans="1:15" hidden="1" x14ac:dyDescent="0.2">
      <c r="A366" s="182">
        <f>+'09'!A70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7"/>
        <v>0</v>
      </c>
      <c r="O366" s="182">
        <f t="shared" si="18"/>
        <v>0</v>
      </c>
    </row>
    <row r="367" spans="1:15" hidden="1" x14ac:dyDescent="0.2">
      <c r="A367" s="182">
        <f>+'09'!A71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7"/>
        <v>0</v>
      </c>
      <c r="O367" s="182">
        <f t="shared" si="18"/>
        <v>0</v>
      </c>
    </row>
    <row r="368" spans="1:15" hidden="1" x14ac:dyDescent="0.2">
      <c r="A368" s="182">
        <f>+'09'!A72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7"/>
        <v>0</v>
      </c>
      <c r="O368" s="182">
        <f t="shared" si="18"/>
        <v>0</v>
      </c>
    </row>
    <row r="369" spans="1:15" hidden="1" x14ac:dyDescent="0.2">
      <c r="A369" s="182">
        <f>+'09'!A73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7"/>
        <v>0</v>
      </c>
      <c r="O369" s="182">
        <f t="shared" si="18"/>
        <v>0</v>
      </c>
    </row>
    <row r="370" spans="1:15" hidden="1" x14ac:dyDescent="0.2">
      <c r="A370" s="182">
        <f>+'09'!A74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7"/>
        <v>0</v>
      </c>
      <c r="O370" s="182">
        <f t="shared" si="18"/>
        <v>0</v>
      </c>
    </row>
    <row r="371" spans="1:15" hidden="1" x14ac:dyDescent="0.2">
      <c r="A371" s="182">
        <f>+'09'!A75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7"/>
        <v>0</v>
      </c>
      <c r="O371" s="182">
        <f t="shared" si="18"/>
        <v>0</v>
      </c>
    </row>
    <row r="372" spans="1:15" hidden="1" x14ac:dyDescent="0.2">
      <c r="A372" s="182">
        <f>+'09'!A76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7"/>
        <v>0</v>
      </c>
      <c r="O372" s="182">
        <f t="shared" si="18"/>
        <v>0</v>
      </c>
    </row>
    <row r="373" spans="1:15" hidden="1" x14ac:dyDescent="0.2">
      <c r="A373" s="182">
        <f>+'09'!A77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si="17"/>
        <v>0</v>
      </c>
      <c r="O373" s="182">
        <f t="shared" si="18"/>
        <v>0</v>
      </c>
    </row>
    <row r="374" spans="1:15" hidden="1" x14ac:dyDescent="0.2">
      <c r="A374" s="182">
        <f>+'09'!A78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7"/>
        <v>0</v>
      </c>
      <c r="O374" s="182">
        <f t="shared" si="18"/>
        <v>0</v>
      </c>
    </row>
    <row r="375" spans="1:15" hidden="1" x14ac:dyDescent="0.2">
      <c r="A375" s="182">
        <f>+'09'!A79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7"/>
        <v>0</v>
      </c>
      <c r="O375" s="182">
        <f t="shared" si="18"/>
        <v>0</v>
      </c>
    </row>
    <row r="376" spans="1:15" hidden="1" x14ac:dyDescent="0.2">
      <c r="A376" s="182">
        <f>+'09'!A80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7"/>
        <v>0</v>
      </c>
      <c r="O376" s="182">
        <f t="shared" si="18"/>
        <v>0</v>
      </c>
    </row>
    <row r="377" spans="1:15" hidden="1" x14ac:dyDescent="0.2">
      <c r="A377" s="182">
        <f>+'09'!A81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7"/>
        <v>0</v>
      </c>
      <c r="O377" s="182">
        <f t="shared" si="18"/>
        <v>0</v>
      </c>
    </row>
    <row r="378" spans="1:15" hidden="1" x14ac:dyDescent="0.2">
      <c r="A378" s="182">
        <f>+'09'!A82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7"/>
        <v>0</v>
      </c>
      <c r="O378" s="182">
        <f t="shared" si="18"/>
        <v>0</v>
      </c>
    </row>
    <row r="379" spans="1:15" hidden="1" x14ac:dyDescent="0.2">
      <c r="A379" s="182">
        <f>+'09'!A83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7"/>
        <v>0</v>
      </c>
      <c r="O379" s="182">
        <f t="shared" si="18"/>
        <v>0</v>
      </c>
    </row>
    <row r="380" spans="1:15" hidden="1" x14ac:dyDescent="0.2">
      <c r="A380" s="182">
        <f>+'09'!A84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7"/>
        <v>0</v>
      </c>
      <c r="O380" s="182">
        <f t="shared" si="18"/>
        <v>0</v>
      </c>
    </row>
    <row r="381" spans="1:15" hidden="1" x14ac:dyDescent="0.2">
      <c r="A381" s="182">
        <f>+'09'!A85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7"/>
        <v>0</v>
      </c>
      <c r="O381" s="182">
        <f t="shared" si="18"/>
        <v>0</v>
      </c>
    </row>
    <row r="382" spans="1:15" hidden="1" x14ac:dyDescent="0.2">
      <c r="A382" s="182">
        <f>+'09'!A86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7"/>
        <v>0</v>
      </c>
      <c r="O382" s="182">
        <f t="shared" si="18"/>
        <v>0</v>
      </c>
    </row>
    <row r="383" spans="1:15" hidden="1" x14ac:dyDescent="0.2">
      <c r="A383" s="182">
        <f>+'09'!A87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7"/>
        <v>0</v>
      </c>
      <c r="O383" s="182">
        <f t="shared" si="18"/>
        <v>0</v>
      </c>
    </row>
    <row r="384" spans="1:15" hidden="1" x14ac:dyDescent="0.2">
      <c r="A384" s="182">
        <f>+'09'!A88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7"/>
        <v>0</v>
      </c>
      <c r="O384" s="182">
        <f t="shared" si="18"/>
        <v>0</v>
      </c>
    </row>
    <row r="385" spans="1:15" hidden="1" x14ac:dyDescent="0.2">
      <c r="A385" s="182">
        <f>+'09'!A89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7"/>
        <v>0</v>
      </c>
      <c r="O385" s="182">
        <f t="shared" si="18"/>
        <v>0</v>
      </c>
    </row>
    <row r="386" spans="1:15" hidden="1" x14ac:dyDescent="0.2">
      <c r="A386" s="182">
        <f>+'09'!A90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7"/>
        <v>0</v>
      </c>
      <c r="O386" s="182">
        <f t="shared" si="18"/>
        <v>0</v>
      </c>
    </row>
    <row r="387" spans="1:15" hidden="1" x14ac:dyDescent="0.2">
      <c r="A387" s="182">
        <f>+'09'!A91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7"/>
        <v>0</v>
      </c>
      <c r="O387" s="182">
        <f t="shared" si="18"/>
        <v>0</v>
      </c>
    </row>
    <row r="388" spans="1:15" hidden="1" x14ac:dyDescent="0.2">
      <c r="A388" s="182">
        <f>+'09'!A92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7"/>
        <v>0</v>
      </c>
      <c r="O388" s="182">
        <f t="shared" si="18"/>
        <v>0</v>
      </c>
    </row>
    <row r="389" spans="1:15" hidden="1" x14ac:dyDescent="0.2">
      <c r="A389" s="182">
        <f>+'09'!A93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7"/>
        <v>0</v>
      </c>
      <c r="O389" s="182">
        <f t="shared" si="18"/>
        <v>0</v>
      </c>
    </row>
    <row r="390" spans="1:15" hidden="1" x14ac:dyDescent="0.2">
      <c r="A390" s="182">
        <f>+'09'!A94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7"/>
        <v>0</v>
      </c>
      <c r="O390" s="182">
        <f t="shared" si="18"/>
        <v>0</v>
      </c>
    </row>
    <row r="391" spans="1:15" hidden="1" x14ac:dyDescent="0.2">
      <c r="A391" s="182">
        <f>+'09'!A95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7"/>
        <v>0</v>
      </c>
      <c r="O391" s="182">
        <f t="shared" si="18"/>
        <v>0</v>
      </c>
    </row>
    <row r="392" spans="1:15" hidden="1" x14ac:dyDescent="0.2">
      <c r="A392" s="182">
        <f>+'09'!A96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7"/>
        <v>0</v>
      </c>
      <c r="O392" s="182">
        <f t="shared" si="18"/>
        <v>0</v>
      </c>
    </row>
    <row r="393" spans="1:15" hidden="1" x14ac:dyDescent="0.2">
      <c r="A393" s="182">
        <f>+'09'!A97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7"/>
        <v>0</v>
      </c>
      <c r="O393" s="182">
        <f t="shared" si="18"/>
        <v>0</v>
      </c>
    </row>
    <row r="394" spans="1:15" hidden="1" x14ac:dyDescent="0.2">
      <c r="A394" s="182">
        <f>+'09'!A98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7"/>
        <v>0</v>
      </c>
      <c r="O394" s="182">
        <f t="shared" si="18"/>
        <v>0</v>
      </c>
    </row>
    <row r="395" spans="1:15" hidden="1" x14ac:dyDescent="0.2">
      <c r="A395" s="182">
        <f>+'09'!A99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7"/>
        <v>0</v>
      </c>
      <c r="O395" s="182">
        <f t="shared" si="18"/>
        <v>0</v>
      </c>
    </row>
    <row r="396" spans="1:15" hidden="1" x14ac:dyDescent="0.2">
      <c r="A396" s="182">
        <f>+'09'!A100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7"/>
        <v>0</v>
      </c>
      <c r="O396" s="182">
        <f t="shared" si="18"/>
        <v>0</v>
      </c>
    </row>
    <row r="397" spans="1:15" hidden="1" x14ac:dyDescent="0.2">
      <c r="A397" s="182">
        <f>+'09'!A101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7"/>
        <v>0</v>
      </c>
      <c r="O397" s="182">
        <f t="shared" si="18"/>
        <v>0</v>
      </c>
    </row>
    <row r="398" spans="1:15" hidden="1" x14ac:dyDescent="0.2">
      <c r="A398" s="182">
        <f>+'09'!A102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7"/>
        <v>0</v>
      </c>
      <c r="O398" s="182">
        <f t="shared" si="18"/>
        <v>0</v>
      </c>
    </row>
    <row r="399" spans="1:15" hidden="1" x14ac:dyDescent="0.2">
      <c r="A399" s="182">
        <f>+'09'!A103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7"/>
        <v>0</v>
      </c>
      <c r="O399" s="182">
        <f t="shared" si="18"/>
        <v>0</v>
      </c>
    </row>
    <row r="400" spans="1:15" hidden="1" x14ac:dyDescent="0.2">
      <c r="A400" s="182">
        <f>+'09'!A104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7"/>
        <v>0</v>
      </c>
      <c r="O400" s="182">
        <f t="shared" si="18"/>
        <v>0</v>
      </c>
    </row>
    <row r="401" spans="1:15" hidden="1" x14ac:dyDescent="0.2">
      <c r="A401" s="182">
        <f>+'09'!A105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7"/>
        <v>0</v>
      </c>
      <c r="O401" s="182">
        <f t="shared" si="18"/>
        <v>0</v>
      </c>
    </row>
    <row r="402" spans="1:15" hidden="1" x14ac:dyDescent="0.2">
      <c r="A402" s="182">
        <f>+'09'!A106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7"/>
        <v>0</v>
      </c>
      <c r="O402" s="182">
        <f t="shared" si="18"/>
        <v>0</v>
      </c>
    </row>
    <row r="403" spans="1:15" hidden="1" x14ac:dyDescent="0.2">
      <c r="A403" s="182">
        <f>+'09'!A107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7"/>
        <v>0</v>
      </c>
      <c r="O403" s="182">
        <f t="shared" si="18"/>
        <v>0</v>
      </c>
    </row>
    <row r="404" spans="1:15" hidden="1" x14ac:dyDescent="0.2">
      <c r="A404" s="182">
        <f>+'09'!A108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7"/>
        <v>0</v>
      </c>
      <c r="O404" s="182">
        <f t="shared" si="18"/>
        <v>0</v>
      </c>
    </row>
    <row r="405" spans="1:15" hidden="1" x14ac:dyDescent="0.2">
      <c r="A405" s="182">
        <f>+'09'!A109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7"/>
        <v>0</v>
      </c>
      <c r="O405" s="182">
        <f t="shared" si="18"/>
        <v>0</v>
      </c>
    </row>
    <row r="406" spans="1:15" hidden="1" x14ac:dyDescent="0.2">
      <c r="A406" s="182">
        <f>+'09'!A110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7"/>
        <v>0</v>
      </c>
      <c r="O406" s="182">
        <f t="shared" si="18"/>
        <v>0</v>
      </c>
    </row>
    <row r="407" spans="1:15" hidden="1" x14ac:dyDescent="0.2">
      <c r="A407" s="182">
        <f>+'09'!A111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7"/>
        <v>0</v>
      </c>
      <c r="O407" s="182">
        <f t="shared" si="18"/>
        <v>0</v>
      </c>
    </row>
    <row r="408" spans="1:15" hidden="1" x14ac:dyDescent="0.2">
      <c r="A408" s="182">
        <f>+'09'!A112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7"/>
        <v>0</v>
      </c>
      <c r="O408" s="182">
        <f t="shared" si="18"/>
        <v>0</v>
      </c>
    </row>
    <row r="409" spans="1:15" hidden="1" x14ac:dyDescent="0.2">
      <c r="A409" s="182">
        <f>+'09'!A113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7"/>
        <v>0</v>
      </c>
      <c r="O409" s="182">
        <f t="shared" si="18"/>
        <v>0</v>
      </c>
    </row>
    <row r="410" spans="1:15" hidden="1" x14ac:dyDescent="0.2">
      <c r="A410" s="182">
        <f>+'09'!A114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7"/>
        <v>0</v>
      </c>
      <c r="O410" s="182">
        <f t="shared" si="18"/>
        <v>0</v>
      </c>
    </row>
    <row r="411" spans="1:15" hidden="1" x14ac:dyDescent="0.2">
      <c r="A411" s="182">
        <f>+'09'!A115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7"/>
        <v>0</v>
      </c>
      <c r="O411" s="182">
        <f t="shared" si="18"/>
        <v>0</v>
      </c>
    </row>
    <row r="412" spans="1:15" hidden="1" x14ac:dyDescent="0.2">
      <c r="A412" s="182">
        <f>+'09'!A116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7"/>
        <v>0</v>
      </c>
      <c r="O412" s="182">
        <f t="shared" si="18"/>
        <v>0</v>
      </c>
    </row>
    <row r="413" spans="1:15" hidden="1" x14ac:dyDescent="0.2">
      <c r="A413" s="182">
        <f>+'09'!A117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7"/>
        <v>0</v>
      </c>
      <c r="O413" s="182">
        <f t="shared" si="18"/>
        <v>0</v>
      </c>
    </row>
    <row r="414" spans="1:15" hidden="1" x14ac:dyDescent="0.2">
      <c r="A414" s="182">
        <f>+'09'!A118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7"/>
        <v>0</v>
      </c>
      <c r="O414" s="182">
        <f t="shared" si="18"/>
        <v>0</v>
      </c>
    </row>
    <row r="415" spans="1:15" hidden="1" x14ac:dyDescent="0.2">
      <c r="A415" s="182">
        <f>+'09'!A119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7"/>
        <v>0</v>
      </c>
      <c r="O415" s="182">
        <f t="shared" si="18"/>
        <v>0</v>
      </c>
    </row>
    <row r="416" spans="1:15" hidden="1" x14ac:dyDescent="0.2">
      <c r="A416" s="182">
        <f>+'09'!A120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7"/>
        <v>0</v>
      </c>
      <c r="O416" s="182">
        <f t="shared" si="18"/>
        <v>0</v>
      </c>
    </row>
    <row r="417" spans="1:15" hidden="1" x14ac:dyDescent="0.2">
      <c r="A417" s="182">
        <f>+'09'!A121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7"/>
        <v>0</v>
      </c>
      <c r="O417" s="182">
        <f t="shared" si="18"/>
        <v>0</v>
      </c>
    </row>
    <row r="418" spans="1:15" hidden="1" x14ac:dyDescent="0.2">
      <c r="A418" s="182">
        <f>+'09'!A122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7"/>
        <v>0</v>
      </c>
      <c r="O418" s="182">
        <f t="shared" si="18"/>
        <v>0</v>
      </c>
    </row>
    <row r="419" spans="1:15" hidden="1" x14ac:dyDescent="0.2">
      <c r="A419" s="182">
        <f>+'09'!A123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7"/>
        <v>0</v>
      </c>
      <c r="O419" s="182">
        <f t="shared" si="18"/>
        <v>0</v>
      </c>
    </row>
    <row r="420" spans="1:15" hidden="1" x14ac:dyDescent="0.2">
      <c r="A420" s="182">
        <f>+'09'!A124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7"/>
        <v>0</v>
      </c>
      <c r="O420" s="182">
        <f t="shared" si="18"/>
        <v>0</v>
      </c>
    </row>
    <row r="421" spans="1:15" hidden="1" x14ac:dyDescent="0.2">
      <c r="A421" s="182">
        <f>+'09'!A125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7"/>
        <v>0</v>
      </c>
      <c r="O421" s="182">
        <f t="shared" si="18"/>
        <v>0</v>
      </c>
    </row>
    <row r="422" spans="1:15" hidden="1" x14ac:dyDescent="0.2">
      <c r="A422" s="182">
        <f>+'09'!A126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7"/>
        <v>0</v>
      </c>
      <c r="O422" s="182">
        <f t="shared" si="18"/>
        <v>0</v>
      </c>
    </row>
    <row r="423" spans="1:15" hidden="1" x14ac:dyDescent="0.2">
      <c r="A423" s="182">
        <f>+'09'!A127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7"/>
        <v>0</v>
      </c>
      <c r="O423" s="182">
        <f t="shared" si="18"/>
        <v>0</v>
      </c>
    </row>
    <row r="424" spans="1:15" hidden="1" x14ac:dyDescent="0.2">
      <c r="A424" s="182">
        <f>+'09'!A128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7"/>
        <v>0</v>
      </c>
      <c r="O424" s="182">
        <f t="shared" si="18"/>
        <v>0</v>
      </c>
    </row>
    <row r="425" spans="1:15" hidden="1" x14ac:dyDescent="0.2">
      <c r="A425" s="182">
        <f>+'09'!A129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7"/>
        <v>0</v>
      </c>
      <c r="O425" s="182">
        <f t="shared" si="18"/>
        <v>0</v>
      </c>
    </row>
    <row r="426" spans="1:15" hidden="1" x14ac:dyDescent="0.2">
      <c r="A426" s="182">
        <f>+'09'!A130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ref="L426:L489" si="19">K426-J426</f>
        <v>0</v>
      </c>
      <c r="O426" s="182">
        <f t="shared" ref="O426:O489" si="20">+IF(A426&gt;0,1,0)</f>
        <v>0</v>
      </c>
    </row>
    <row r="427" spans="1:15" hidden="1" x14ac:dyDescent="0.2">
      <c r="A427" s="182">
        <f>+'09'!A131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9"/>
        <v>0</v>
      </c>
      <c r="O427" s="182">
        <f t="shared" si="20"/>
        <v>0</v>
      </c>
    </row>
    <row r="428" spans="1:15" hidden="1" x14ac:dyDescent="0.2">
      <c r="A428" s="182">
        <f>+'09'!A132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9"/>
        <v>0</v>
      </c>
      <c r="O428" s="182">
        <f t="shared" si="20"/>
        <v>0</v>
      </c>
    </row>
    <row r="429" spans="1:15" hidden="1" x14ac:dyDescent="0.2">
      <c r="A429" s="182">
        <f>+'09'!A133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9"/>
        <v>0</v>
      </c>
      <c r="O429" s="182">
        <f t="shared" si="20"/>
        <v>0</v>
      </c>
    </row>
    <row r="430" spans="1:15" hidden="1" x14ac:dyDescent="0.2">
      <c r="A430" s="182">
        <f>+'09'!A134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9"/>
        <v>0</v>
      </c>
      <c r="O430" s="182">
        <f t="shared" si="20"/>
        <v>0</v>
      </c>
    </row>
    <row r="431" spans="1:15" hidden="1" x14ac:dyDescent="0.2">
      <c r="A431" s="182">
        <f>+'09'!A135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9"/>
        <v>0</v>
      </c>
      <c r="O431" s="182">
        <f t="shared" si="20"/>
        <v>0</v>
      </c>
    </row>
    <row r="432" spans="1:15" hidden="1" x14ac:dyDescent="0.2">
      <c r="A432" s="182">
        <f>+'09'!A136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9"/>
        <v>0</v>
      </c>
      <c r="O432" s="182">
        <f t="shared" si="20"/>
        <v>0</v>
      </c>
    </row>
    <row r="433" spans="1:15" hidden="1" x14ac:dyDescent="0.2">
      <c r="A433" s="182">
        <f>+'09'!A137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9"/>
        <v>0</v>
      </c>
      <c r="O433" s="182">
        <f t="shared" si="20"/>
        <v>0</v>
      </c>
    </row>
    <row r="434" spans="1:15" hidden="1" x14ac:dyDescent="0.2">
      <c r="A434" s="182">
        <f>+'09'!A138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9"/>
        <v>0</v>
      </c>
      <c r="O434" s="182">
        <f t="shared" si="20"/>
        <v>0</v>
      </c>
    </row>
    <row r="435" spans="1:15" hidden="1" x14ac:dyDescent="0.2">
      <c r="A435" s="182">
        <f>+'09'!A139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9"/>
        <v>0</v>
      </c>
      <c r="O435" s="182">
        <f t="shared" si="20"/>
        <v>0</v>
      </c>
    </row>
    <row r="436" spans="1:15" hidden="1" x14ac:dyDescent="0.2">
      <c r="A436" s="182">
        <f>+'09'!A140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9"/>
        <v>0</v>
      </c>
      <c r="O436" s="182">
        <f t="shared" si="20"/>
        <v>0</v>
      </c>
    </row>
    <row r="437" spans="1:15" hidden="1" x14ac:dyDescent="0.2">
      <c r="A437" s="182">
        <f>+'09'!A141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si="19"/>
        <v>0</v>
      </c>
      <c r="O437" s="182">
        <f t="shared" si="20"/>
        <v>0</v>
      </c>
    </row>
    <row r="438" spans="1:15" hidden="1" x14ac:dyDescent="0.2">
      <c r="A438" s="182">
        <f>+'09'!A142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19"/>
        <v>0</v>
      </c>
      <c r="O438" s="182">
        <f t="shared" si="20"/>
        <v>0</v>
      </c>
    </row>
    <row r="439" spans="1:15" hidden="1" x14ac:dyDescent="0.2">
      <c r="A439" s="182">
        <f>+'09'!A143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19"/>
        <v>0</v>
      </c>
      <c r="O439" s="182">
        <f t="shared" si="20"/>
        <v>0</v>
      </c>
    </row>
    <row r="440" spans="1:15" hidden="1" x14ac:dyDescent="0.2">
      <c r="A440" s="182">
        <f>+'09'!A144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19"/>
        <v>0</v>
      </c>
      <c r="O440" s="182">
        <f t="shared" si="20"/>
        <v>0</v>
      </c>
    </row>
    <row r="441" spans="1:15" hidden="1" x14ac:dyDescent="0.2">
      <c r="A441" s="182">
        <f>+'09'!A145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19"/>
        <v>0</v>
      </c>
      <c r="O441" s="182">
        <f t="shared" si="20"/>
        <v>0</v>
      </c>
    </row>
    <row r="442" spans="1:15" hidden="1" x14ac:dyDescent="0.2">
      <c r="A442" s="182">
        <f>+'09'!A146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19"/>
        <v>0</v>
      </c>
      <c r="O442" s="182">
        <f t="shared" si="20"/>
        <v>0</v>
      </c>
    </row>
    <row r="443" spans="1:15" hidden="1" x14ac:dyDescent="0.2">
      <c r="A443" s="182">
        <f>+'09'!A147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19"/>
        <v>0</v>
      </c>
      <c r="O443" s="182">
        <f t="shared" si="20"/>
        <v>0</v>
      </c>
    </row>
    <row r="444" spans="1:15" hidden="1" x14ac:dyDescent="0.2">
      <c r="A444" s="182">
        <f>+'09'!A148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19"/>
        <v>0</v>
      </c>
      <c r="O444" s="182">
        <f t="shared" si="20"/>
        <v>0</v>
      </c>
    </row>
    <row r="445" spans="1:15" hidden="1" x14ac:dyDescent="0.2">
      <c r="A445" s="182">
        <f>+'09'!A149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19"/>
        <v>0</v>
      </c>
      <c r="O445" s="182">
        <f t="shared" si="20"/>
        <v>0</v>
      </c>
    </row>
    <row r="446" spans="1:15" hidden="1" x14ac:dyDescent="0.2">
      <c r="A446" s="182">
        <f>+'09'!A150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19"/>
        <v>0</v>
      </c>
      <c r="O446" s="182">
        <f t="shared" si="20"/>
        <v>0</v>
      </c>
    </row>
    <row r="447" spans="1:15" hidden="1" x14ac:dyDescent="0.2">
      <c r="A447" s="182">
        <f>+'09'!A151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19"/>
        <v>0</v>
      </c>
      <c r="O447" s="182">
        <f t="shared" si="20"/>
        <v>0</v>
      </c>
    </row>
    <row r="448" spans="1:15" hidden="1" x14ac:dyDescent="0.2">
      <c r="A448" s="182">
        <f>+'09'!A152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19"/>
        <v>0</v>
      </c>
      <c r="O448" s="182">
        <f t="shared" si="20"/>
        <v>0</v>
      </c>
    </row>
    <row r="449" spans="1:15" hidden="1" x14ac:dyDescent="0.2">
      <c r="A449" s="182">
        <f>+'09'!A153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19"/>
        <v>0</v>
      </c>
      <c r="O449" s="182">
        <f t="shared" si="20"/>
        <v>0</v>
      </c>
    </row>
    <row r="450" spans="1:15" hidden="1" x14ac:dyDescent="0.2">
      <c r="A450" s="182">
        <f>+'09'!A154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19"/>
        <v>0</v>
      </c>
      <c r="O450" s="182">
        <f t="shared" si="20"/>
        <v>0</v>
      </c>
    </row>
    <row r="451" spans="1:15" hidden="1" x14ac:dyDescent="0.2">
      <c r="A451" s="182">
        <f>+'09'!A155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19"/>
        <v>0</v>
      </c>
      <c r="O451" s="182">
        <f t="shared" si="20"/>
        <v>0</v>
      </c>
    </row>
    <row r="452" spans="1:15" hidden="1" x14ac:dyDescent="0.2">
      <c r="A452" s="182">
        <f>+'09'!A156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19"/>
        <v>0</v>
      </c>
      <c r="O452" s="182">
        <f t="shared" si="20"/>
        <v>0</v>
      </c>
    </row>
    <row r="453" spans="1:15" hidden="1" x14ac:dyDescent="0.2">
      <c r="A453" s="182">
        <f>+'09'!A157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19"/>
        <v>0</v>
      </c>
      <c r="O453" s="182">
        <f t="shared" si="20"/>
        <v>0</v>
      </c>
    </row>
    <row r="454" spans="1:15" hidden="1" x14ac:dyDescent="0.2">
      <c r="A454" s="182">
        <f>+'09'!A158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19"/>
        <v>0</v>
      </c>
      <c r="O454" s="182">
        <f t="shared" si="20"/>
        <v>0</v>
      </c>
    </row>
    <row r="455" spans="1:15" hidden="1" x14ac:dyDescent="0.2">
      <c r="A455" s="182">
        <f>+'09'!A159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19"/>
        <v>0</v>
      </c>
      <c r="O455" s="182">
        <f t="shared" si="20"/>
        <v>0</v>
      </c>
    </row>
    <row r="456" spans="1:15" hidden="1" x14ac:dyDescent="0.2">
      <c r="A456" s="182">
        <f>+'09'!A160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19"/>
        <v>0</v>
      </c>
      <c r="O456" s="182">
        <f t="shared" si="20"/>
        <v>0</v>
      </c>
    </row>
    <row r="457" spans="1:15" hidden="1" x14ac:dyDescent="0.2">
      <c r="A457" s="182">
        <f>+'09'!A161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19"/>
        <v>0</v>
      </c>
      <c r="O457" s="182">
        <f t="shared" si="20"/>
        <v>0</v>
      </c>
    </row>
    <row r="458" spans="1:15" hidden="1" x14ac:dyDescent="0.2">
      <c r="A458" s="182">
        <f>+'09'!A162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19"/>
        <v>0</v>
      </c>
      <c r="O458" s="182">
        <f t="shared" si="20"/>
        <v>0</v>
      </c>
    </row>
    <row r="459" spans="1:15" hidden="1" x14ac:dyDescent="0.2">
      <c r="A459" s="182">
        <f>+'09'!A163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19"/>
        <v>0</v>
      </c>
      <c r="O459" s="182">
        <f t="shared" si="20"/>
        <v>0</v>
      </c>
    </row>
    <row r="460" spans="1:15" hidden="1" x14ac:dyDescent="0.2">
      <c r="A460" s="182">
        <f>+'09'!A164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19"/>
        <v>0</v>
      </c>
      <c r="O460" s="182">
        <f t="shared" si="20"/>
        <v>0</v>
      </c>
    </row>
    <row r="461" spans="1:15" hidden="1" x14ac:dyDescent="0.2">
      <c r="A461" s="182">
        <f>+'09'!A165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19"/>
        <v>0</v>
      </c>
      <c r="O461" s="182">
        <f t="shared" si="20"/>
        <v>0</v>
      </c>
    </row>
    <row r="462" spans="1:15" hidden="1" x14ac:dyDescent="0.2">
      <c r="A462" s="182">
        <f>+'09'!A166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19"/>
        <v>0</v>
      </c>
      <c r="O462" s="182">
        <f t="shared" si="20"/>
        <v>0</v>
      </c>
    </row>
    <row r="463" spans="1:15" hidden="1" x14ac:dyDescent="0.2">
      <c r="A463" s="182">
        <f>+'09'!A167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19"/>
        <v>0</v>
      </c>
      <c r="O463" s="182">
        <f t="shared" si="20"/>
        <v>0</v>
      </c>
    </row>
    <row r="464" spans="1:15" hidden="1" x14ac:dyDescent="0.2">
      <c r="A464" s="182">
        <f>+'09'!A168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19"/>
        <v>0</v>
      </c>
      <c r="O464" s="182">
        <f t="shared" si="20"/>
        <v>0</v>
      </c>
    </row>
    <row r="465" spans="1:15" hidden="1" x14ac:dyDescent="0.2">
      <c r="A465" s="182">
        <f>+'09'!A169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19"/>
        <v>0</v>
      </c>
      <c r="O465" s="182">
        <f t="shared" si="20"/>
        <v>0</v>
      </c>
    </row>
    <row r="466" spans="1:15" hidden="1" x14ac:dyDescent="0.2">
      <c r="A466" s="182">
        <f>+'09'!A170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19"/>
        <v>0</v>
      </c>
      <c r="O466" s="182">
        <f t="shared" si="20"/>
        <v>0</v>
      </c>
    </row>
    <row r="467" spans="1:15" hidden="1" x14ac:dyDescent="0.2">
      <c r="A467" s="182">
        <f>+'09'!A171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19"/>
        <v>0</v>
      </c>
      <c r="O467" s="182">
        <f t="shared" si="20"/>
        <v>0</v>
      </c>
    </row>
    <row r="468" spans="1:15" hidden="1" x14ac:dyDescent="0.2">
      <c r="A468" s="182">
        <f>+'09'!A172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19"/>
        <v>0</v>
      </c>
      <c r="O468" s="182">
        <f t="shared" si="20"/>
        <v>0</v>
      </c>
    </row>
    <row r="469" spans="1:15" hidden="1" x14ac:dyDescent="0.2">
      <c r="A469" s="182">
        <f>+'09'!A173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19"/>
        <v>0</v>
      </c>
      <c r="O469" s="182">
        <f t="shared" si="20"/>
        <v>0</v>
      </c>
    </row>
    <row r="470" spans="1:15" hidden="1" x14ac:dyDescent="0.2">
      <c r="A470" s="182">
        <f>+'09'!A174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19"/>
        <v>0</v>
      </c>
      <c r="O470" s="182">
        <f t="shared" si="20"/>
        <v>0</v>
      </c>
    </row>
    <row r="471" spans="1:15" hidden="1" x14ac:dyDescent="0.2">
      <c r="A471" s="182">
        <f>+'09'!A175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19"/>
        <v>0</v>
      </c>
      <c r="O471" s="182">
        <f t="shared" si="20"/>
        <v>0</v>
      </c>
    </row>
    <row r="472" spans="1:15" hidden="1" x14ac:dyDescent="0.2">
      <c r="A472" s="182">
        <f>+'09'!A176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19"/>
        <v>0</v>
      </c>
      <c r="O472" s="182">
        <f t="shared" si="20"/>
        <v>0</v>
      </c>
    </row>
    <row r="473" spans="1:15" hidden="1" x14ac:dyDescent="0.2">
      <c r="A473" s="182">
        <f>+'09'!A177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19"/>
        <v>0</v>
      </c>
      <c r="O473" s="182">
        <f t="shared" si="20"/>
        <v>0</v>
      </c>
    </row>
    <row r="474" spans="1:15" hidden="1" x14ac:dyDescent="0.2">
      <c r="A474" s="182">
        <f>+'09'!A178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19"/>
        <v>0</v>
      </c>
      <c r="O474" s="182">
        <f t="shared" si="20"/>
        <v>0</v>
      </c>
    </row>
    <row r="475" spans="1:15" hidden="1" x14ac:dyDescent="0.2">
      <c r="A475" s="182">
        <f>+'09'!A179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19"/>
        <v>0</v>
      </c>
      <c r="O475" s="182">
        <f t="shared" si="20"/>
        <v>0</v>
      </c>
    </row>
    <row r="476" spans="1:15" hidden="1" x14ac:dyDescent="0.2">
      <c r="A476" s="182">
        <f>+'09'!A180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19"/>
        <v>0</v>
      </c>
      <c r="O476" s="182">
        <f t="shared" si="20"/>
        <v>0</v>
      </c>
    </row>
    <row r="477" spans="1:15" hidden="1" x14ac:dyDescent="0.2">
      <c r="A477" s="182">
        <f>+'09'!A181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19"/>
        <v>0</v>
      </c>
      <c r="O477" s="182">
        <f t="shared" si="20"/>
        <v>0</v>
      </c>
    </row>
    <row r="478" spans="1:15" hidden="1" x14ac:dyDescent="0.2">
      <c r="A478" s="182">
        <f>+'09'!A182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19"/>
        <v>0</v>
      </c>
      <c r="O478" s="182">
        <f t="shared" si="20"/>
        <v>0</v>
      </c>
    </row>
    <row r="479" spans="1:15" hidden="1" x14ac:dyDescent="0.2">
      <c r="A479" s="182">
        <f>+'09'!A183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19"/>
        <v>0</v>
      </c>
      <c r="O479" s="182">
        <f t="shared" si="20"/>
        <v>0</v>
      </c>
    </row>
    <row r="480" spans="1:15" hidden="1" x14ac:dyDescent="0.2">
      <c r="A480" s="182">
        <f>+'09'!A184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19"/>
        <v>0</v>
      </c>
      <c r="O480" s="182">
        <f t="shared" si="20"/>
        <v>0</v>
      </c>
    </row>
    <row r="481" spans="1:15" hidden="1" x14ac:dyDescent="0.2">
      <c r="A481" s="182">
        <f>+'09'!A185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19"/>
        <v>0</v>
      </c>
      <c r="O481" s="182">
        <f t="shared" si="20"/>
        <v>0</v>
      </c>
    </row>
    <row r="482" spans="1:15" hidden="1" x14ac:dyDescent="0.2">
      <c r="A482" s="182">
        <f>+'09'!A186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19"/>
        <v>0</v>
      </c>
      <c r="O482" s="182">
        <f t="shared" si="20"/>
        <v>0</v>
      </c>
    </row>
    <row r="483" spans="1:15" hidden="1" x14ac:dyDescent="0.2">
      <c r="A483" s="182">
        <f>+'09'!A187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19"/>
        <v>0</v>
      </c>
      <c r="O483" s="182">
        <f t="shared" si="20"/>
        <v>0</v>
      </c>
    </row>
    <row r="484" spans="1:15" hidden="1" x14ac:dyDescent="0.2">
      <c r="A484" s="182">
        <f>+'09'!A188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19"/>
        <v>0</v>
      </c>
      <c r="O484" s="182">
        <f t="shared" si="20"/>
        <v>0</v>
      </c>
    </row>
    <row r="485" spans="1:15" hidden="1" x14ac:dyDescent="0.2">
      <c r="A485" s="182">
        <f>+'09'!A189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19"/>
        <v>0</v>
      </c>
      <c r="O485" s="182">
        <f t="shared" si="20"/>
        <v>0</v>
      </c>
    </row>
    <row r="486" spans="1:15" hidden="1" x14ac:dyDescent="0.2">
      <c r="A486" s="182">
        <f>+'09'!A190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19"/>
        <v>0</v>
      </c>
      <c r="O486" s="182">
        <f t="shared" si="20"/>
        <v>0</v>
      </c>
    </row>
    <row r="487" spans="1:15" hidden="1" x14ac:dyDescent="0.2">
      <c r="A487" s="182">
        <f>+'09'!A191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19"/>
        <v>0</v>
      </c>
      <c r="O487" s="182">
        <f t="shared" si="20"/>
        <v>0</v>
      </c>
    </row>
    <row r="488" spans="1:15" hidden="1" x14ac:dyDescent="0.2">
      <c r="A488" s="182">
        <f>+'09'!A192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19"/>
        <v>0</v>
      </c>
      <c r="O488" s="182">
        <f t="shared" si="20"/>
        <v>0</v>
      </c>
    </row>
    <row r="489" spans="1:15" hidden="1" x14ac:dyDescent="0.2">
      <c r="A489" s="182">
        <f>+'09'!A193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19"/>
        <v>0</v>
      </c>
      <c r="O489" s="182">
        <f t="shared" si="20"/>
        <v>0</v>
      </c>
    </row>
    <row r="490" spans="1:15" hidden="1" x14ac:dyDescent="0.2">
      <c r="A490" s="182">
        <f>+'09'!A194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ref="L490:L553" si="21">K490-J490</f>
        <v>0</v>
      </c>
      <c r="O490" s="182">
        <f t="shared" ref="O490:O553" si="22">+IF(A490&gt;0,1,0)</f>
        <v>0</v>
      </c>
    </row>
    <row r="491" spans="1:15" hidden="1" x14ac:dyDescent="0.2">
      <c r="A491" s="182">
        <f>+'09'!A195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1"/>
        <v>0</v>
      </c>
      <c r="O491" s="182">
        <f t="shared" si="22"/>
        <v>0</v>
      </c>
    </row>
    <row r="492" spans="1:15" hidden="1" x14ac:dyDescent="0.2">
      <c r="A492" s="182">
        <f>+'09'!A196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1"/>
        <v>0</v>
      </c>
      <c r="O492" s="182">
        <f t="shared" si="22"/>
        <v>0</v>
      </c>
    </row>
    <row r="493" spans="1:15" hidden="1" x14ac:dyDescent="0.2">
      <c r="A493" s="182">
        <f>+'09'!A197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1"/>
        <v>0</v>
      </c>
      <c r="O493" s="182">
        <f t="shared" si="22"/>
        <v>0</v>
      </c>
    </row>
    <row r="494" spans="1:15" hidden="1" x14ac:dyDescent="0.2">
      <c r="A494" s="182">
        <f>+'09'!A198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1"/>
        <v>0</v>
      </c>
      <c r="O494" s="182">
        <f t="shared" si="22"/>
        <v>0</v>
      </c>
    </row>
    <row r="495" spans="1:15" hidden="1" x14ac:dyDescent="0.2">
      <c r="A495" s="182">
        <f>+'09'!A199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1"/>
        <v>0</v>
      </c>
      <c r="O495" s="182">
        <f t="shared" si="22"/>
        <v>0</v>
      </c>
    </row>
    <row r="496" spans="1:15" hidden="1" x14ac:dyDescent="0.2">
      <c r="A496" s="182">
        <f>+'09'!A200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1"/>
        <v>0</v>
      </c>
      <c r="O496" s="182">
        <f t="shared" si="22"/>
        <v>0</v>
      </c>
    </row>
    <row r="497" spans="1:15" hidden="1" x14ac:dyDescent="0.2">
      <c r="A497" s="182">
        <f>+'09'!A201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1"/>
        <v>0</v>
      </c>
      <c r="O497" s="182">
        <f t="shared" si="22"/>
        <v>0</v>
      </c>
    </row>
    <row r="498" spans="1:15" hidden="1" x14ac:dyDescent="0.2">
      <c r="A498" s="182">
        <f>+'09'!A202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1"/>
        <v>0</v>
      </c>
      <c r="O498" s="182">
        <f t="shared" si="22"/>
        <v>0</v>
      </c>
    </row>
    <row r="499" spans="1:15" hidden="1" x14ac:dyDescent="0.2">
      <c r="A499" s="182">
        <f>+'09'!A203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1"/>
        <v>0</v>
      </c>
      <c r="O499" s="182">
        <f t="shared" si="22"/>
        <v>0</v>
      </c>
    </row>
    <row r="500" spans="1:15" hidden="1" x14ac:dyDescent="0.2">
      <c r="A500" s="182">
        <f>+'09'!A204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1"/>
        <v>0</v>
      </c>
      <c r="O500" s="182">
        <f t="shared" si="22"/>
        <v>0</v>
      </c>
    </row>
    <row r="501" spans="1:15" hidden="1" x14ac:dyDescent="0.2">
      <c r="A501" s="182">
        <f>+'09'!A205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si="21"/>
        <v>0</v>
      </c>
      <c r="O501" s="182">
        <f t="shared" si="22"/>
        <v>0</v>
      </c>
    </row>
    <row r="502" spans="1:15" hidden="1" x14ac:dyDescent="0.2">
      <c r="A502" s="182">
        <f>+'09'!A206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1"/>
        <v>0</v>
      </c>
      <c r="O502" s="182">
        <f t="shared" si="22"/>
        <v>0</v>
      </c>
    </row>
    <row r="503" spans="1:15" hidden="1" x14ac:dyDescent="0.2">
      <c r="A503" s="182">
        <f>+'09'!A207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1"/>
        <v>0</v>
      </c>
      <c r="O503" s="182">
        <f t="shared" si="22"/>
        <v>0</v>
      </c>
    </row>
    <row r="504" spans="1:15" hidden="1" x14ac:dyDescent="0.2">
      <c r="A504" s="182">
        <f>+'09'!A208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1"/>
        <v>0</v>
      </c>
      <c r="O504" s="182">
        <f t="shared" si="22"/>
        <v>0</v>
      </c>
    </row>
    <row r="505" spans="1:15" hidden="1" x14ac:dyDescent="0.2">
      <c r="A505" s="182">
        <f>+'09'!A209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1"/>
        <v>0</v>
      </c>
      <c r="O505" s="182">
        <f t="shared" si="22"/>
        <v>0</v>
      </c>
    </row>
    <row r="506" spans="1:15" hidden="1" x14ac:dyDescent="0.2">
      <c r="A506" s="182">
        <f>+'09'!A210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1"/>
        <v>0</v>
      </c>
      <c r="O506" s="182">
        <f t="shared" si="22"/>
        <v>0</v>
      </c>
    </row>
    <row r="507" spans="1:15" hidden="1" x14ac:dyDescent="0.2">
      <c r="A507" s="182">
        <f>+'09'!A211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1"/>
        <v>0</v>
      </c>
      <c r="O507" s="182">
        <f t="shared" si="22"/>
        <v>0</v>
      </c>
    </row>
    <row r="508" spans="1:15" hidden="1" x14ac:dyDescent="0.2">
      <c r="A508" s="182">
        <f>+'09'!A212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1"/>
        <v>0</v>
      </c>
      <c r="O508" s="182">
        <f t="shared" si="22"/>
        <v>0</v>
      </c>
    </row>
    <row r="509" spans="1:15" hidden="1" x14ac:dyDescent="0.2">
      <c r="A509" s="182">
        <f>+'09'!A213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1"/>
        <v>0</v>
      </c>
      <c r="O509" s="182">
        <f t="shared" si="22"/>
        <v>0</v>
      </c>
    </row>
    <row r="510" spans="1:15" hidden="1" x14ac:dyDescent="0.2">
      <c r="A510" s="182">
        <f>+'09'!A214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1"/>
        <v>0</v>
      </c>
      <c r="O510" s="182">
        <f t="shared" si="22"/>
        <v>0</v>
      </c>
    </row>
    <row r="511" spans="1:15" hidden="1" x14ac:dyDescent="0.2">
      <c r="A511" s="182">
        <f>+'09'!A215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1"/>
        <v>0</v>
      </c>
      <c r="O511" s="182">
        <f t="shared" si="22"/>
        <v>0</v>
      </c>
    </row>
    <row r="512" spans="1:15" hidden="1" x14ac:dyDescent="0.2">
      <c r="A512" s="182">
        <f>+'09'!A216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1"/>
        <v>0</v>
      </c>
      <c r="O512" s="182">
        <f t="shared" si="22"/>
        <v>0</v>
      </c>
    </row>
    <row r="513" spans="1:15" hidden="1" x14ac:dyDescent="0.2">
      <c r="A513" s="182">
        <f>+'09'!A217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1"/>
        <v>0</v>
      </c>
      <c r="O513" s="182">
        <f t="shared" si="22"/>
        <v>0</v>
      </c>
    </row>
    <row r="514" spans="1:15" hidden="1" x14ac:dyDescent="0.2">
      <c r="A514" s="182">
        <f>+'09'!A218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1"/>
        <v>0</v>
      </c>
      <c r="O514" s="182">
        <f t="shared" si="22"/>
        <v>0</v>
      </c>
    </row>
    <row r="515" spans="1:15" hidden="1" x14ac:dyDescent="0.2">
      <c r="A515" s="182">
        <f>+'09'!A219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1"/>
        <v>0</v>
      </c>
      <c r="O515" s="182">
        <f t="shared" si="22"/>
        <v>0</v>
      </c>
    </row>
    <row r="516" spans="1:15" hidden="1" x14ac:dyDescent="0.2">
      <c r="A516" s="182">
        <f>+'09'!A220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1"/>
        <v>0</v>
      </c>
      <c r="O516" s="182">
        <f t="shared" si="22"/>
        <v>0</v>
      </c>
    </row>
    <row r="517" spans="1:15" hidden="1" x14ac:dyDescent="0.2">
      <c r="A517" s="182">
        <f>+'09'!A221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1"/>
        <v>0</v>
      </c>
      <c r="O517" s="182">
        <f t="shared" si="22"/>
        <v>0</v>
      </c>
    </row>
    <row r="518" spans="1:15" hidden="1" x14ac:dyDescent="0.2">
      <c r="A518" s="182">
        <f>+'09'!A222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1"/>
        <v>0</v>
      </c>
      <c r="O518" s="182">
        <f t="shared" si="22"/>
        <v>0</v>
      </c>
    </row>
    <row r="519" spans="1:15" hidden="1" x14ac:dyDescent="0.2">
      <c r="A519" s="182">
        <f>+'09'!A223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1"/>
        <v>0</v>
      </c>
      <c r="O519" s="182">
        <f t="shared" si="22"/>
        <v>0</v>
      </c>
    </row>
    <row r="520" spans="1:15" hidden="1" x14ac:dyDescent="0.2">
      <c r="A520" s="182">
        <f>+'09'!A224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1"/>
        <v>0</v>
      </c>
      <c r="O520" s="182">
        <f t="shared" si="22"/>
        <v>0</v>
      </c>
    </row>
    <row r="521" spans="1:15" hidden="1" x14ac:dyDescent="0.2">
      <c r="A521" s="182">
        <f>+'09'!A225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1"/>
        <v>0</v>
      </c>
      <c r="O521" s="182">
        <f t="shared" si="22"/>
        <v>0</v>
      </c>
    </row>
    <row r="522" spans="1:15" hidden="1" x14ac:dyDescent="0.2">
      <c r="A522" s="182">
        <f>+'09'!A226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1"/>
        <v>0</v>
      </c>
      <c r="O522" s="182">
        <f t="shared" si="22"/>
        <v>0</v>
      </c>
    </row>
    <row r="523" spans="1:15" hidden="1" x14ac:dyDescent="0.2">
      <c r="A523" s="182">
        <f>+'09'!A227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1"/>
        <v>0</v>
      </c>
      <c r="O523" s="182">
        <f t="shared" si="22"/>
        <v>0</v>
      </c>
    </row>
    <row r="524" spans="1:15" hidden="1" x14ac:dyDescent="0.2">
      <c r="A524" s="182">
        <f>+'09'!A228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1"/>
        <v>0</v>
      </c>
      <c r="O524" s="182">
        <f t="shared" si="22"/>
        <v>0</v>
      </c>
    </row>
    <row r="525" spans="1:15" hidden="1" x14ac:dyDescent="0.2">
      <c r="A525" s="182">
        <f>+'09'!A229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1"/>
        <v>0</v>
      </c>
      <c r="O525" s="182">
        <f t="shared" si="22"/>
        <v>0</v>
      </c>
    </row>
    <row r="526" spans="1:15" hidden="1" x14ac:dyDescent="0.2">
      <c r="A526" s="182">
        <f>+'09'!A230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1"/>
        <v>0</v>
      </c>
      <c r="O526" s="182">
        <f t="shared" si="22"/>
        <v>0</v>
      </c>
    </row>
    <row r="527" spans="1:15" hidden="1" x14ac:dyDescent="0.2">
      <c r="A527" s="182">
        <f>+'09'!A231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1"/>
        <v>0</v>
      </c>
      <c r="O527" s="182">
        <f t="shared" si="22"/>
        <v>0</v>
      </c>
    </row>
    <row r="528" spans="1:15" hidden="1" x14ac:dyDescent="0.2">
      <c r="A528" s="182">
        <f>+'09'!A232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1"/>
        <v>0</v>
      </c>
      <c r="O528" s="182">
        <f t="shared" si="22"/>
        <v>0</v>
      </c>
    </row>
    <row r="529" spans="1:15" hidden="1" x14ac:dyDescent="0.2">
      <c r="A529" s="182">
        <f>+'09'!A233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1"/>
        <v>0</v>
      </c>
      <c r="O529" s="182">
        <f t="shared" si="22"/>
        <v>0</v>
      </c>
    </row>
    <row r="530" spans="1:15" hidden="1" x14ac:dyDescent="0.2">
      <c r="A530" s="182">
        <f>+'09'!A234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1"/>
        <v>0</v>
      </c>
      <c r="O530" s="182">
        <f t="shared" si="22"/>
        <v>0</v>
      </c>
    </row>
    <row r="531" spans="1:15" hidden="1" x14ac:dyDescent="0.2">
      <c r="A531" s="182">
        <f>+'09'!A235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1"/>
        <v>0</v>
      </c>
      <c r="O531" s="182">
        <f t="shared" si="22"/>
        <v>0</v>
      </c>
    </row>
    <row r="532" spans="1:15" hidden="1" x14ac:dyDescent="0.2">
      <c r="A532" s="182">
        <f>+'09'!A236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1"/>
        <v>0</v>
      </c>
      <c r="O532" s="182">
        <f t="shared" si="22"/>
        <v>0</v>
      </c>
    </row>
    <row r="533" spans="1:15" hidden="1" x14ac:dyDescent="0.2">
      <c r="A533" s="182">
        <f>+'09'!A237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1"/>
        <v>0</v>
      </c>
      <c r="O533" s="182">
        <f t="shared" si="22"/>
        <v>0</v>
      </c>
    </row>
    <row r="534" spans="1:15" hidden="1" x14ac:dyDescent="0.2">
      <c r="A534" s="182">
        <f>+'09'!A238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1"/>
        <v>0</v>
      </c>
      <c r="O534" s="182">
        <f t="shared" si="22"/>
        <v>0</v>
      </c>
    </row>
    <row r="535" spans="1:15" hidden="1" x14ac:dyDescent="0.2">
      <c r="A535" s="182">
        <f>+'09'!A239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1"/>
        <v>0</v>
      </c>
      <c r="O535" s="182">
        <f t="shared" si="22"/>
        <v>0</v>
      </c>
    </row>
    <row r="536" spans="1:15" hidden="1" x14ac:dyDescent="0.2">
      <c r="A536" s="182">
        <f>+'09'!A240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1"/>
        <v>0</v>
      </c>
      <c r="O536" s="182">
        <f t="shared" si="22"/>
        <v>0</v>
      </c>
    </row>
    <row r="537" spans="1:15" hidden="1" x14ac:dyDescent="0.2">
      <c r="A537" s="182">
        <f>+'09'!A241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1"/>
        <v>0</v>
      </c>
      <c r="O537" s="182">
        <f t="shared" si="22"/>
        <v>0</v>
      </c>
    </row>
    <row r="538" spans="1:15" hidden="1" x14ac:dyDescent="0.2">
      <c r="A538" s="182">
        <f>+'09'!A242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1"/>
        <v>0</v>
      </c>
      <c r="O538" s="182">
        <f t="shared" si="22"/>
        <v>0</v>
      </c>
    </row>
    <row r="539" spans="1:15" hidden="1" x14ac:dyDescent="0.2">
      <c r="A539" s="182">
        <f>+'09'!A243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1"/>
        <v>0</v>
      </c>
      <c r="O539" s="182">
        <f t="shared" si="22"/>
        <v>0</v>
      </c>
    </row>
    <row r="540" spans="1:15" hidden="1" x14ac:dyDescent="0.2">
      <c r="A540" s="182">
        <f>+'09'!A244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1"/>
        <v>0</v>
      </c>
      <c r="O540" s="182">
        <f t="shared" si="22"/>
        <v>0</v>
      </c>
    </row>
    <row r="541" spans="1:15" hidden="1" x14ac:dyDescent="0.2">
      <c r="A541" s="182">
        <f>+'09'!A245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1"/>
        <v>0</v>
      </c>
      <c r="O541" s="182">
        <f t="shared" si="22"/>
        <v>0</v>
      </c>
    </row>
    <row r="542" spans="1:15" hidden="1" x14ac:dyDescent="0.2">
      <c r="A542" s="182">
        <f>+'09'!A246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1"/>
        <v>0</v>
      </c>
      <c r="O542" s="182">
        <f t="shared" si="22"/>
        <v>0</v>
      </c>
    </row>
    <row r="543" spans="1:15" hidden="1" x14ac:dyDescent="0.2">
      <c r="A543" s="182">
        <f>+'09'!A247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1"/>
        <v>0</v>
      </c>
      <c r="O543" s="182">
        <f t="shared" si="22"/>
        <v>0</v>
      </c>
    </row>
    <row r="544" spans="1:15" hidden="1" x14ac:dyDescent="0.2">
      <c r="A544" s="182">
        <f>+'09'!A248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1"/>
        <v>0</v>
      </c>
      <c r="O544" s="182">
        <f t="shared" si="22"/>
        <v>0</v>
      </c>
    </row>
    <row r="545" spans="1:15" hidden="1" x14ac:dyDescent="0.2">
      <c r="A545" s="182">
        <f>+'09'!A249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1"/>
        <v>0</v>
      </c>
      <c r="O545" s="182">
        <f t="shared" si="22"/>
        <v>0</v>
      </c>
    </row>
    <row r="546" spans="1:15" hidden="1" x14ac:dyDescent="0.2">
      <c r="A546" s="182">
        <f>+'09'!A250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1"/>
        <v>0</v>
      </c>
      <c r="O546" s="182">
        <f t="shared" si="22"/>
        <v>0</v>
      </c>
    </row>
    <row r="547" spans="1:15" hidden="1" x14ac:dyDescent="0.2">
      <c r="A547" s="182">
        <f>+'09'!A251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1"/>
        <v>0</v>
      </c>
      <c r="O547" s="182">
        <f t="shared" si="22"/>
        <v>0</v>
      </c>
    </row>
    <row r="548" spans="1:15" hidden="1" x14ac:dyDescent="0.2">
      <c r="A548" s="182">
        <f>+'09'!A252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1"/>
        <v>0</v>
      </c>
      <c r="O548" s="182">
        <f t="shared" si="22"/>
        <v>0</v>
      </c>
    </row>
    <row r="549" spans="1:15" hidden="1" x14ac:dyDescent="0.2">
      <c r="A549" s="182">
        <f>+'09'!A253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1"/>
        <v>0</v>
      </c>
      <c r="O549" s="182">
        <f t="shared" si="22"/>
        <v>0</v>
      </c>
    </row>
    <row r="550" spans="1:15" hidden="1" x14ac:dyDescent="0.2">
      <c r="A550" s="182">
        <f>+'09'!A254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1"/>
        <v>0</v>
      </c>
      <c r="O550" s="182">
        <f t="shared" si="22"/>
        <v>0</v>
      </c>
    </row>
    <row r="551" spans="1:15" hidden="1" x14ac:dyDescent="0.2">
      <c r="A551" s="182">
        <f>+'09'!A255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1"/>
        <v>0</v>
      </c>
      <c r="O551" s="182">
        <f t="shared" si="22"/>
        <v>0</v>
      </c>
    </row>
    <row r="552" spans="1:15" hidden="1" x14ac:dyDescent="0.2">
      <c r="A552" s="182">
        <f>+'09'!A256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1"/>
        <v>0</v>
      </c>
      <c r="O552" s="182">
        <f t="shared" si="22"/>
        <v>0</v>
      </c>
    </row>
    <row r="553" spans="1:15" hidden="1" x14ac:dyDescent="0.2">
      <c r="A553" s="182">
        <f>+'09'!A257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1"/>
        <v>0</v>
      </c>
      <c r="O553" s="182">
        <f t="shared" si="22"/>
        <v>0</v>
      </c>
    </row>
    <row r="554" spans="1:15" hidden="1" x14ac:dyDescent="0.2">
      <c r="A554" s="182">
        <f>+'09'!A258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ref="L554:L617" si="23">K554-J554</f>
        <v>0</v>
      </c>
      <c r="O554" s="182">
        <f t="shared" ref="O554:O617" si="24">+IF(A554&gt;0,1,0)</f>
        <v>0</v>
      </c>
    </row>
    <row r="555" spans="1:15" hidden="1" x14ac:dyDescent="0.2">
      <c r="A555" s="182">
        <f>+'09'!A259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3"/>
        <v>0</v>
      </c>
      <c r="O555" s="182">
        <f t="shared" si="24"/>
        <v>0</v>
      </c>
    </row>
    <row r="556" spans="1:15" hidden="1" x14ac:dyDescent="0.2">
      <c r="A556" s="182">
        <f>+'09'!A260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3"/>
        <v>0</v>
      </c>
      <c r="O556" s="182">
        <f t="shared" si="24"/>
        <v>0</v>
      </c>
    </row>
    <row r="557" spans="1:15" hidden="1" x14ac:dyDescent="0.2">
      <c r="A557" s="182">
        <f>+'09'!A261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3"/>
        <v>0</v>
      </c>
      <c r="O557" s="182">
        <f t="shared" si="24"/>
        <v>0</v>
      </c>
    </row>
    <row r="558" spans="1:15" hidden="1" x14ac:dyDescent="0.2">
      <c r="A558" s="182">
        <f>+'09'!A262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3"/>
        <v>0</v>
      </c>
      <c r="O558" s="182">
        <f t="shared" si="24"/>
        <v>0</v>
      </c>
    </row>
    <row r="559" spans="1:15" hidden="1" x14ac:dyDescent="0.2">
      <c r="A559" s="182">
        <f>+'09'!A263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3"/>
        <v>0</v>
      </c>
      <c r="O559" s="182">
        <f t="shared" si="24"/>
        <v>0</v>
      </c>
    </row>
    <row r="560" spans="1:15" hidden="1" x14ac:dyDescent="0.2">
      <c r="A560" s="182">
        <f>+'09'!A264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3"/>
        <v>0</v>
      </c>
      <c r="O560" s="182">
        <f t="shared" si="24"/>
        <v>0</v>
      </c>
    </row>
    <row r="561" spans="1:15" hidden="1" x14ac:dyDescent="0.2">
      <c r="A561" s="182">
        <f>+'09'!A265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3"/>
        <v>0</v>
      </c>
      <c r="O561" s="182">
        <f t="shared" si="24"/>
        <v>0</v>
      </c>
    </row>
    <row r="562" spans="1:15" hidden="1" x14ac:dyDescent="0.2">
      <c r="A562" s="182">
        <f>+'09'!A266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3"/>
        <v>0</v>
      </c>
      <c r="O562" s="182">
        <f t="shared" si="24"/>
        <v>0</v>
      </c>
    </row>
    <row r="563" spans="1:15" hidden="1" x14ac:dyDescent="0.2">
      <c r="A563" s="182">
        <f>+'09'!A267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3"/>
        <v>0</v>
      </c>
      <c r="O563" s="182">
        <f t="shared" si="24"/>
        <v>0</v>
      </c>
    </row>
    <row r="564" spans="1:15" hidden="1" x14ac:dyDescent="0.2">
      <c r="A564" s="182">
        <f>+'09'!A268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3"/>
        <v>0</v>
      </c>
      <c r="O564" s="182">
        <f t="shared" si="24"/>
        <v>0</v>
      </c>
    </row>
    <row r="565" spans="1:15" hidden="1" x14ac:dyDescent="0.2">
      <c r="A565" s="182">
        <f>+'09'!A269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si="23"/>
        <v>0</v>
      </c>
      <c r="O565" s="182">
        <f t="shared" si="24"/>
        <v>0</v>
      </c>
    </row>
    <row r="566" spans="1:15" hidden="1" x14ac:dyDescent="0.2">
      <c r="A566" s="182">
        <f>+'09'!A270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3"/>
        <v>0</v>
      </c>
      <c r="O566" s="182">
        <f t="shared" si="24"/>
        <v>0</v>
      </c>
    </row>
    <row r="567" spans="1:15" hidden="1" x14ac:dyDescent="0.2">
      <c r="A567" s="182">
        <f>+'09'!A271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3"/>
        <v>0</v>
      </c>
      <c r="O567" s="182">
        <f t="shared" si="24"/>
        <v>0</v>
      </c>
    </row>
    <row r="568" spans="1:15" hidden="1" x14ac:dyDescent="0.2">
      <c r="A568" s="182">
        <f>+'09'!A272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3"/>
        <v>0</v>
      </c>
      <c r="O568" s="182">
        <f t="shared" si="24"/>
        <v>0</v>
      </c>
    </row>
    <row r="569" spans="1:15" hidden="1" x14ac:dyDescent="0.2">
      <c r="A569" s="182">
        <f>+'09'!A273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3"/>
        <v>0</v>
      </c>
      <c r="O569" s="182">
        <f t="shared" si="24"/>
        <v>0</v>
      </c>
    </row>
    <row r="570" spans="1:15" hidden="1" x14ac:dyDescent="0.2">
      <c r="A570" s="182">
        <f>+'09'!A274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3"/>
        <v>0</v>
      </c>
      <c r="O570" s="182">
        <f t="shared" si="24"/>
        <v>0</v>
      </c>
    </row>
    <row r="571" spans="1:15" hidden="1" x14ac:dyDescent="0.2">
      <c r="A571" s="182">
        <f>+'09'!A275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3"/>
        <v>0</v>
      </c>
      <c r="O571" s="182">
        <f t="shared" si="24"/>
        <v>0</v>
      </c>
    </row>
    <row r="572" spans="1:15" hidden="1" x14ac:dyDescent="0.2">
      <c r="A572" s="182">
        <f>+'09'!A276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3"/>
        <v>0</v>
      </c>
      <c r="O572" s="182">
        <f t="shared" si="24"/>
        <v>0</v>
      </c>
    </row>
    <row r="573" spans="1:15" hidden="1" x14ac:dyDescent="0.2">
      <c r="A573" s="182">
        <f>+'09'!A277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3"/>
        <v>0</v>
      </c>
      <c r="O573" s="182">
        <f t="shared" si="24"/>
        <v>0</v>
      </c>
    </row>
    <row r="574" spans="1:15" hidden="1" x14ac:dyDescent="0.2">
      <c r="A574" s="182">
        <f>+'09'!A278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3"/>
        <v>0</v>
      </c>
      <c r="O574" s="182">
        <f t="shared" si="24"/>
        <v>0</v>
      </c>
    </row>
    <row r="575" spans="1:15" hidden="1" x14ac:dyDescent="0.2">
      <c r="A575" s="182">
        <f>+'09'!A279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3"/>
        <v>0</v>
      </c>
      <c r="O575" s="182">
        <f t="shared" si="24"/>
        <v>0</v>
      </c>
    </row>
    <row r="576" spans="1:15" hidden="1" x14ac:dyDescent="0.2">
      <c r="A576" s="182">
        <f>+'09'!A280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3"/>
        <v>0</v>
      </c>
      <c r="O576" s="182">
        <f t="shared" si="24"/>
        <v>0</v>
      </c>
    </row>
    <row r="577" spans="1:15" hidden="1" x14ac:dyDescent="0.2">
      <c r="A577" s="182">
        <f>+'09'!A281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3"/>
        <v>0</v>
      </c>
      <c r="O577" s="182">
        <f t="shared" si="24"/>
        <v>0</v>
      </c>
    </row>
    <row r="578" spans="1:15" hidden="1" x14ac:dyDescent="0.2">
      <c r="A578" s="182">
        <f>+'09'!A282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3"/>
        <v>0</v>
      </c>
      <c r="O578" s="182">
        <f t="shared" si="24"/>
        <v>0</v>
      </c>
    </row>
    <row r="579" spans="1:15" hidden="1" x14ac:dyDescent="0.2">
      <c r="A579" s="182">
        <f>+'09'!A283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3"/>
        <v>0</v>
      </c>
      <c r="O579" s="182">
        <f t="shared" si="24"/>
        <v>0</v>
      </c>
    </row>
    <row r="580" spans="1:15" hidden="1" x14ac:dyDescent="0.2">
      <c r="A580" s="182">
        <f>+'09'!A284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3"/>
        <v>0</v>
      </c>
      <c r="O580" s="182">
        <f t="shared" si="24"/>
        <v>0</v>
      </c>
    </row>
    <row r="581" spans="1:15" hidden="1" x14ac:dyDescent="0.2">
      <c r="A581" s="182">
        <f>+'09'!A285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3"/>
        <v>0</v>
      </c>
      <c r="O581" s="182">
        <f t="shared" si="24"/>
        <v>0</v>
      </c>
    </row>
    <row r="582" spans="1:15" hidden="1" x14ac:dyDescent="0.2">
      <c r="A582" s="182">
        <f>+'09'!A286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3"/>
        <v>0</v>
      </c>
      <c r="O582" s="182">
        <f t="shared" si="24"/>
        <v>0</v>
      </c>
    </row>
    <row r="583" spans="1:15" hidden="1" x14ac:dyDescent="0.2">
      <c r="A583" s="182">
        <f>+'09'!A287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3"/>
        <v>0</v>
      </c>
      <c r="O583" s="182">
        <f t="shared" si="24"/>
        <v>0</v>
      </c>
    </row>
    <row r="584" spans="1:15" hidden="1" x14ac:dyDescent="0.2">
      <c r="A584" s="182">
        <f>+'09'!A288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3"/>
        <v>0</v>
      </c>
      <c r="O584" s="182">
        <f t="shared" si="24"/>
        <v>0</v>
      </c>
    </row>
    <row r="585" spans="1:15" hidden="1" x14ac:dyDescent="0.2">
      <c r="A585" s="182">
        <f>+'09'!A289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3"/>
        <v>0</v>
      </c>
      <c r="O585" s="182">
        <f t="shared" si="24"/>
        <v>0</v>
      </c>
    </row>
    <row r="586" spans="1:15" hidden="1" x14ac:dyDescent="0.2">
      <c r="A586" s="182">
        <f>+'09'!A290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3"/>
        <v>0</v>
      </c>
      <c r="O586" s="182">
        <f t="shared" si="24"/>
        <v>0</v>
      </c>
    </row>
    <row r="587" spans="1:15" hidden="1" x14ac:dyDescent="0.2">
      <c r="A587" s="182">
        <f>+'09'!A291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3"/>
        <v>0</v>
      </c>
      <c r="O587" s="182">
        <f t="shared" si="24"/>
        <v>0</v>
      </c>
    </row>
    <row r="588" spans="1:15" hidden="1" x14ac:dyDescent="0.2">
      <c r="A588" s="182">
        <f>+'09'!A292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3"/>
        <v>0</v>
      </c>
      <c r="O588" s="182">
        <f t="shared" si="24"/>
        <v>0</v>
      </c>
    </row>
    <row r="589" spans="1:15" hidden="1" x14ac:dyDescent="0.2">
      <c r="A589" s="182">
        <f>+'09'!A293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3"/>
        <v>0</v>
      </c>
      <c r="O589" s="182">
        <f t="shared" si="24"/>
        <v>0</v>
      </c>
    </row>
    <row r="590" spans="1:15" hidden="1" x14ac:dyDescent="0.2">
      <c r="A590" s="182">
        <f>+'09'!A294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3"/>
        <v>0</v>
      </c>
      <c r="O590" s="182">
        <f t="shared" si="24"/>
        <v>0</v>
      </c>
    </row>
    <row r="591" spans="1:15" hidden="1" x14ac:dyDescent="0.2">
      <c r="A591" s="182">
        <f>+'09'!A295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3"/>
        <v>0</v>
      </c>
      <c r="O591" s="182">
        <f t="shared" si="24"/>
        <v>0</v>
      </c>
    </row>
    <row r="592" spans="1:15" hidden="1" x14ac:dyDescent="0.2">
      <c r="A592" s="182">
        <f>+'09'!A296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3"/>
        <v>0</v>
      </c>
      <c r="O592" s="182">
        <f t="shared" si="24"/>
        <v>0</v>
      </c>
    </row>
    <row r="593" spans="1:15" hidden="1" x14ac:dyDescent="0.2">
      <c r="A593" s="182">
        <f>+'09'!A297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3"/>
        <v>0</v>
      </c>
      <c r="O593" s="182">
        <f t="shared" si="24"/>
        <v>0</v>
      </c>
    </row>
    <row r="594" spans="1:15" hidden="1" x14ac:dyDescent="0.2">
      <c r="A594" s="182">
        <f>+'09'!A298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3"/>
        <v>0</v>
      </c>
      <c r="O594" s="182">
        <f t="shared" si="24"/>
        <v>0</v>
      </c>
    </row>
    <row r="595" spans="1:15" hidden="1" x14ac:dyDescent="0.2">
      <c r="A595" s="182">
        <f>+'09'!A299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3"/>
        <v>0</v>
      </c>
      <c r="O595" s="182">
        <f t="shared" si="24"/>
        <v>0</v>
      </c>
    </row>
    <row r="596" spans="1:15" hidden="1" x14ac:dyDescent="0.2">
      <c r="A596" s="182">
        <f>+'09'!A300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3"/>
        <v>0</v>
      </c>
      <c r="O596" s="182">
        <f t="shared" si="24"/>
        <v>0</v>
      </c>
    </row>
    <row r="597" spans="1:15" hidden="1" x14ac:dyDescent="0.2">
      <c r="A597" s="182">
        <f>+'09'!A301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3"/>
        <v>0</v>
      </c>
      <c r="O597" s="182">
        <f t="shared" si="24"/>
        <v>0</v>
      </c>
    </row>
    <row r="598" spans="1:15" hidden="1" x14ac:dyDescent="0.2">
      <c r="A598" s="182">
        <f>+'09'!A302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3"/>
        <v>0</v>
      </c>
      <c r="O598" s="182">
        <f t="shared" si="24"/>
        <v>0</v>
      </c>
    </row>
    <row r="599" spans="1:15" hidden="1" x14ac:dyDescent="0.2">
      <c r="A599" s="182">
        <f>+'09'!A303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3"/>
        <v>0</v>
      </c>
      <c r="O599" s="182">
        <f t="shared" si="24"/>
        <v>0</v>
      </c>
    </row>
    <row r="600" spans="1:15" hidden="1" x14ac:dyDescent="0.2">
      <c r="A600" s="182">
        <f>+'09'!A304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3"/>
        <v>0</v>
      </c>
      <c r="O600" s="182">
        <f t="shared" si="24"/>
        <v>0</v>
      </c>
    </row>
    <row r="601" spans="1:15" hidden="1" x14ac:dyDescent="0.2">
      <c r="A601" s="182">
        <f>+'09'!A305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3"/>
        <v>0</v>
      </c>
      <c r="O601" s="182">
        <f t="shared" si="24"/>
        <v>0</v>
      </c>
    </row>
    <row r="602" spans="1:15" hidden="1" x14ac:dyDescent="0.2">
      <c r="A602" s="182">
        <f>+'09'!A306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3"/>
        <v>0</v>
      </c>
      <c r="O602" s="182">
        <f t="shared" si="24"/>
        <v>0</v>
      </c>
    </row>
    <row r="603" spans="1:15" hidden="1" x14ac:dyDescent="0.2">
      <c r="A603" s="182">
        <f>+'09'!A307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3"/>
        <v>0</v>
      </c>
      <c r="O603" s="182">
        <f t="shared" si="24"/>
        <v>0</v>
      </c>
    </row>
    <row r="604" spans="1:15" hidden="1" x14ac:dyDescent="0.2">
      <c r="A604" s="182">
        <f>+'09'!A308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3"/>
        <v>0</v>
      </c>
      <c r="O604" s="182">
        <f t="shared" si="24"/>
        <v>0</v>
      </c>
    </row>
    <row r="605" spans="1:15" hidden="1" x14ac:dyDescent="0.2">
      <c r="A605" s="182">
        <f>+'09'!A309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3"/>
        <v>0</v>
      </c>
      <c r="O605" s="182">
        <f t="shared" si="24"/>
        <v>0</v>
      </c>
    </row>
    <row r="606" spans="1:15" hidden="1" x14ac:dyDescent="0.2">
      <c r="A606" s="182">
        <f>+'09'!A310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3"/>
        <v>0</v>
      </c>
      <c r="O606" s="182">
        <f t="shared" si="24"/>
        <v>0</v>
      </c>
    </row>
    <row r="607" spans="1:15" hidden="1" x14ac:dyDescent="0.2">
      <c r="A607" s="182">
        <f>+'09'!A311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3"/>
        <v>0</v>
      </c>
      <c r="O607" s="182">
        <f t="shared" si="24"/>
        <v>0</v>
      </c>
    </row>
    <row r="608" spans="1:15" hidden="1" x14ac:dyDescent="0.2">
      <c r="A608" s="182">
        <f>+'09'!A312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3"/>
        <v>0</v>
      </c>
      <c r="O608" s="182">
        <f t="shared" si="24"/>
        <v>0</v>
      </c>
    </row>
    <row r="609" spans="1:15" hidden="1" x14ac:dyDescent="0.2">
      <c r="A609" s="182">
        <f>+'09'!A313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3"/>
        <v>0</v>
      </c>
      <c r="O609" s="182">
        <f t="shared" si="24"/>
        <v>0</v>
      </c>
    </row>
    <row r="610" spans="1:15" hidden="1" x14ac:dyDescent="0.2">
      <c r="A610" s="182">
        <f>+'09'!A314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3"/>
        <v>0</v>
      </c>
      <c r="O610" s="182">
        <f t="shared" si="24"/>
        <v>0</v>
      </c>
    </row>
    <row r="611" spans="1:15" hidden="1" x14ac:dyDescent="0.2">
      <c r="A611" s="182">
        <f>+'09'!A315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3"/>
        <v>0</v>
      </c>
      <c r="O611" s="182">
        <f t="shared" si="24"/>
        <v>0</v>
      </c>
    </row>
    <row r="612" spans="1:15" hidden="1" x14ac:dyDescent="0.2">
      <c r="A612" s="182">
        <f>+'09'!A316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3"/>
        <v>0</v>
      </c>
      <c r="O612" s="182">
        <f t="shared" si="24"/>
        <v>0</v>
      </c>
    </row>
    <row r="613" spans="1:15" hidden="1" x14ac:dyDescent="0.2">
      <c r="A613" s="182">
        <f>+'09'!A317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3"/>
        <v>0</v>
      </c>
      <c r="O613" s="182">
        <f t="shared" si="24"/>
        <v>0</v>
      </c>
    </row>
    <row r="614" spans="1:15" hidden="1" x14ac:dyDescent="0.2">
      <c r="A614" s="182">
        <f>+'09'!A318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3"/>
        <v>0</v>
      </c>
      <c r="O614" s="182">
        <f t="shared" si="24"/>
        <v>0</v>
      </c>
    </row>
    <row r="615" spans="1:15" hidden="1" x14ac:dyDescent="0.2">
      <c r="A615" s="182">
        <f>+'09'!A319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3"/>
        <v>0</v>
      </c>
      <c r="O615" s="182">
        <f t="shared" si="24"/>
        <v>0</v>
      </c>
    </row>
    <row r="616" spans="1:15" hidden="1" x14ac:dyDescent="0.2">
      <c r="A616" s="182">
        <f>+'09'!A320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3"/>
        <v>0</v>
      </c>
      <c r="O616" s="182">
        <f t="shared" si="24"/>
        <v>0</v>
      </c>
    </row>
    <row r="617" spans="1:15" hidden="1" x14ac:dyDescent="0.2">
      <c r="A617" s="182">
        <f>+'09'!A321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3"/>
        <v>0</v>
      </c>
      <c r="O617" s="182">
        <f t="shared" si="24"/>
        <v>0</v>
      </c>
    </row>
    <row r="618" spans="1:15" hidden="1" x14ac:dyDescent="0.2">
      <c r="A618" s="182">
        <f>+'09'!A322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ref="L618:L628" si="25">K618-J618</f>
        <v>0</v>
      </c>
      <c r="O618" s="182">
        <f t="shared" ref="O618:O628" si="26">+IF(A618&gt;0,1,0)</f>
        <v>0</v>
      </c>
    </row>
    <row r="619" spans="1:15" hidden="1" x14ac:dyDescent="0.2">
      <c r="A619" s="182">
        <f>+'09'!A323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5"/>
        <v>0</v>
      </c>
      <c r="O619" s="182">
        <f t="shared" si="26"/>
        <v>0</v>
      </c>
    </row>
    <row r="620" spans="1:15" hidden="1" x14ac:dyDescent="0.2">
      <c r="A620" s="182">
        <f>+'09'!A324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5"/>
        <v>0</v>
      </c>
      <c r="O620" s="182">
        <f t="shared" si="26"/>
        <v>0</v>
      </c>
    </row>
    <row r="621" spans="1:15" hidden="1" x14ac:dyDescent="0.2">
      <c r="A621" s="182">
        <f>+'09'!A325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5"/>
        <v>0</v>
      </c>
      <c r="O621" s="182">
        <f t="shared" si="26"/>
        <v>0</v>
      </c>
    </row>
    <row r="622" spans="1:15" hidden="1" x14ac:dyDescent="0.2">
      <c r="A622" s="182">
        <f>+'09'!A326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5"/>
        <v>0</v>
      </c>
      <c r="O622" s="182">
        <f t="shared" si="26"/>
        <v>0</v>
      </c>
    </row>
    <row r="623" spans="1:15" hidden="1" x14ac:dyDescent="0.2">
      <c r="A623" s="182">
        <f>+'09'!A327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5"/>
        <v>0</v>
      </c>
      <c r="O623" s="182">
        <f t="shared" si="26"/>
        <v>0</v>
      </c>
    </row>
    <row r="624" spans="1:15" hidden="1" x14ac:dyDescent="0.2">
      <c r="A624" s="182">
        <f>+'09'!A328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5"/>
        <v>0</v>
      </c>
      <c r="O624" s="182">
        <f t="shared" si="26"/>
        <v>0</v>
      </c>
    </row>
    <row r="625" spans="1:15" hidden="1" x14ac:dyDescent="0.2">
      <c r="A625" s="182">
        <f>+'09'!A329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5"/>
        <v>0</v>
      </c>
      <c r="O625" s="182">
        <f t="shared" si="26"/>
        <v>0</v>
      </c>
    </row>
    <row r="626" spans="1:15" hidden="1" x14ac:dyDescent="0.2">
      <c r="A626" s="182">
        <f>+'09'!A330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5"/>
        <v>0</v>
      </c>
      <c r="O626" s="182">
        <f t="shared" si="26"/>
        <v>0</v>
      </c>
    </row>
    <row r="627" spans="1:15" hidden="1" x14ac:dyDescent="0.2">
      <c r="A627" s="182">
        <f>+'09'!A331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5"/>
        <v>0</v>
      </c>
      <c r="O627" s="182">
        <f t="shared" si="26"/>
        <v>0</v>
      </c>
    </row>
    <row r="628" spans="1:15" hidden="1" x14ac:dyDescent="0.2">
      <c r="A628" s="182">
        <f>+'09'!A332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5"/>
        <v>0</v>
      </c>
      <c r="O628" s="182">
        <f t="shared" si="26"/>
        <v>0</v>
      </c>
    </row>
    <row r="629" spans="1:15" x14ac:dyDescent="0.2">
      <c r="A629" s="212"/>
      <c r="B629" s="212"/>
      <c r="C629" s="212" t="s">
        <v>462</v>
      </c>
      <c r="D629" s="210">
        <f>SUM(D298:D628)</f>
        <v>188870.75</v>
      </c>
      <c r="E629" s="210">
        <f>SUM(E298:E628)</f>
        <v>22.299999999999997</v>
      </c>
      <c r="F629" s="210">
        <f>SUM(F298:F628)</f>
        <v>188870.75</v>
      </c>
      <c r="G629" s="211"/>
      <c r="H629" s="211"/>
      <c r="I629" s="210">
        <f>SUM(I298:I628)</f>
        <v>2390462.85</v>
      </c>
      <c r="J629" s="210">
        <f>SUM(J298:J628)</f>
        <v>239.88</v>
      </c>
      <c r="K629" s="210">
        <f>SUM(K298:K628)</f>
        <v>2266716.6</v>
      </c>
      <c r="L629" s="210">
        <f>SUM(L298:L628)</f>
        <v>2266476.7199999997</v>
      </c>
      <c r="O629" s="182">
        <v>1</v>
      </c>
    </row>
    <row r="630" spans="1:15" x14ac:dyDescent="0.2">
      <c r="C630" s="206" t="s">
        <v>456</v>
      </c>
      <c r="L630" s="204"/>
      <c r="O630" s="182">
        <v>1</v>
      </c>
    </row>
    <row r="631" spans="1:15" hidden="1" x14ac:dyDescent="0.2">
      <c r="A631" s="182">
        <f>+'10'!A2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ref="L631:L691" si="27">K631-J631</f>
        <v>0</v>
      </c>
      <c r="O631" s="182">
        <f t="shared" ref="O631:O662" si="28">+IF(A631&gt;0,1,0)</f>
        <v>0</v>
      </c>
    </row>
    <row r="632" spans="1:15" hidden="1" x14ac:dyDescent="0.2">
      <c r="A632" s="182">
        <f>+'10'!A3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7"/>
        <v>0</v>
      </c>
      <c r="O632" s="182">
        <f t="shared" si="28"/>
        <v>0</v>
      </c>
    </row>
    <row r="633" spans="1:15" hidden="1" x14ac:dyDescent="0.2">
      <c r="A633" s="182">
        <f>+'10'!A4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7"/>
        <v>0</v>
      </c>
      <c r="O633" s="182">
        <f t="shared" si="28"/>
        <v>0</v>
      </c>
    </row>
    <row r="634" spans="1:15" hidden="1" x14ac:dyDescent="0.2">
      <c r="A634" s="182">
        <f>+'10'!A5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7"/>
        <v>0</v>
      </c>
      <c r="O634" s="182">
        <f t="shared" si="28"/>
        <v>0</v>
      </c>
    </row>
    <row r="635" spans="1:15" hidden="1" x14ac:dyDescent="0.2">
      <c r="A635" s="182">
        <f>+'10'!A6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7"/>
        <v>0</v>
      </c>
      <c r="O635" s="182">
        <f t="shared" si="28"/>
        <v>0</v>
      </c>
    </row>
    <row r="636" spans="1:15" hidden="1" x14ac:dyDescent="0.2">
      <c r="A636" s="182">
        <f>+'10'!A7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7"/>
        <v>0</v>
      </c>
      <c r="O636" s="182">
        <f t="shared" si="28"/>
        <v>0</v>
      </c>
    </row>
    <row r="637" spans="1:15" hidden="1" x14ac:dyDescent="0.2">
      <c r="A637" s="182">
        <f>+'10'!A8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7"/>
        <v>0</v>
      </c>
      <c r="O637" s="182">
        <f t="shared" si="28"/>
        <v>0</v>
      </c>
    </row>
    <row r="638" spans="1:15" hidden="1" x14ac:dyDescent="0.2">
      <c r="A638" s="182">
        <f>+'10'!A9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7"/>
        <v>0</v>
      </c>
      <c r="O638" s="182">
        <f t="shared" si="28"/>
        <v>0</v>
      </c>
    </row>
    <row r="639" spans="1:15" hidden="1" x14ac:dyDescent="0.2">
      <c r="A639" s="182">
        <f>+'10'!A10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7"/>
        <v>0</v>
      </c>
      <c r="O639" s="182">
        <f t="shared" si="28"/>
        <v>0</v>
      </c>
    </row>
    <row r="640" spans="1:15" hidden="1" x14ac:dyDescent="0.2">
      <c r="A640" s="182">
        <f>+'10'!A11</f>
        <v>0</v>
      </c>
      <c r="C640" s="182" t="str">
        <f>IFERROR(LEFT(IFERROR(INDEX(Sheet5!$C$2:$C$1300,MATCH($A640,Sheet5!$A$2:$A$1300,0)),"-"),FIND(",",IFERROR(INDEX(Sheet5!$C$2:$C$1300,MATCH($A640,Sheet5!$A$2:$A$1300,0)),"-"),1)-1),IFERROR(INDEX(Sheet5!$C$2:$C$1300,MATCH($A640,Sheet5!$A$2:$A$1300,0)),"-"))</f>
        <v>-</v>
      </c>
      <c r="D640" s="204">
        <f>IFERROR(INDEX(Lookup!$BG$9:$BG$3000,MATCH($A640,Lookup!$A$9:$A$3000,0)),0)</f>
        <v>0</v>
      </c>
      <c r="E640" s="204">
        <f>IFERROR(INDEX(Lookup!$BF$9:$BF$3000,MATCH($A640,Lookup!$A$9:$A$3000,0)),0)</f>
        <v>0</v>
      </c>
      <c r="F640" s="204">
        <f>IFERROR(INDEX(Lookup!$BE$9:$BE$3000,MATCH($A640,Lookup!$A$9:$A$3000,0)),0)</f>
        <v>0</v>
      </c>
      <c r="G640" s="205"/>
      <c r="H640" s="205"/>
      <c r="I640" s="204">
        <f>IFERROR(INDEX(Lookup!$BJ$9:$BJ$3000,MATCH($A640,Lookup!$A$9:$A$3000,0)),0)</f>
        <v>0</v>
      </c>
      <c r="J640" s="204">
        <f>IFERROR(INDEX(Lookup!$BI$9:$BI$3000,MATCH($A640,Lookup!$A$9:$A$3000,0)),0)</f>
        <v>0</v>
      </c>
      <c r="K640" s="204">
        <f>IFERROR(INDEX(Lookup!$BH$9:$BH$3000,MATCH($A640,Lookup!$A$9:$A$3000,0)),0)</f>
        <v>0</v>
      </c>
      <c r="L640" s="204">
        <f t="shared" si="27"/>
        <v>0</v>
      </c>
      <c r="O640" s="182">
        <f t="shared" si="28"/>
        <v>0</v>
      </c>
    </row>
    <row r="641" spans="1:15" hidden="1" x14ac:dyDescent="0.2">
      <c r="A641" s="182">
        <f>+'10'!A12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4">
        <f>IFERROR(INDEX(Lookup!$BG$9:$BG$3000,MATCH($A641,Lookup!$A$9:$A$3000,0)),0)</f>
        <v>0</v>
      </c>
      <c r="E641" s="204">
        <f>IFERROR(INDEX(Lookup!$BF$9:$BF$3000,MATCH($A641,Lookup!$A$9:$A$3000,0)),0)</f>
        <v>0</v>
      </c>
      <c r="F641" s="204">
        <f>IFERROR(INDEX(Lookup!$BE$9:$BE$3000,MATCH($A641,Lookup!$A$9:$A$3000,0)),0)</f>
        <v>0</v>
      </c>
      <c r="G641" s="205"/>
      <c r="H641" s="205"/>
      <c r="I641" s="204">
        <f>IFERROR(INDEX(Lookup!$BJ$9:$BJ$3000,MATCH($A641,Lookup!$A$9:$A$3000,0)),0)</f>
        <v>0</v>
      </c>
      <c r="J641" s="204">
        <f>IFERROR(INDEX(Lookup!$BI$9:$BI$3000,MATCH($A641,Lookup!$A$9:$A$3000,0)),0)</f>
        <v>0</v>
      </c>
      <c r="K641" s="204">
        <f>IFERROR(INDEX(Lookup!$BH$9:$BH$3000,MATCH($A641,Lookup!$A$9:$A$3000,0)),0)</f>
        <v>0</v>
      </c>
      <c r="L641" s="204">
        <f t="shared" si="27"/>
        <v>0</v>
      </c>
      <c r="O641" s="182">
        <f t="shared" si="28"/>
        <v>0</v>
      </c>
    </row>
    <row r="642" spans="1:15" hidden="1" x14ac:dyDescent="0.2">
      <c r="A642" s="182">
        <f>+'10'!A13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si="27"/>
        <v>0</v>
      </c>
      <c r="O642" s="182">
        <f t="shared" si="28"/>
        <v>0</v>
      </c>
    </row>
    <row r="643" spans="1:15" hidden="1" x14ac:dyDescent="0.2">
      <c r="A643" s="182">
        <f>+'10'!A14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7"/>
        <v>0</v>
      </c>
      <c r="O643" s="182">
        <f t="shared" si="28"/>
        <v>0</v>
      </c>
    </row>
    <row r="644" spans="1:15" hidden="1" x14ac:dyDescent="0.2">
      <c r="A644" s="182">
        <f>+'10'!A15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7"/>
        <v>0</v>
      </c>
      <c r="O644" s="182">
        <f t="shared" si="28"/>
        <v>0</v>
      </c>
    </row>
    <row r="645" spans="1:15" hidden="1" x14ac:dyDescent="0.2">
      <c r="A645" s="182">
        <f>+'10'!A16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7"/>
        <v>0</v>
      </c>
      <c r="O645" s="182">
        <f t="shared" si="28"/>
        <v>0</v>
      </c>
    </row>
    <row r="646" spans="1:15" hidden="1" x14ac:dyDescent="0.2">
      <c r="A646" s="182">
        <f>+'10'!A17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7"/>
        <v>0</v>
      </c>
      <c r="O646" s="182">
        <f t="shared" si="28"/>
        <v>0</v>
      </c>
    </row>
    <row r="647" spans="1:15" hidden="1" x14ac:dyDescent="0.2">
      <c r="A647" s="182">
        <f>+'10'!A18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7"/>
        <v>0</v>
      </c>
      <c r="O647" s="182">
        <f t="shared" si="28"/>
        <v>0</v>
      </c>
    </row>
    <row r="648" spans="1:15" hidden="1" x14ac:dyDescent="0.2">
      <c r="A648" s="182">
        <f>+'10'!A19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7"/>
        <v>0</v>
      </c>
      <c r="O648" s="182">
        <f t="shared" si="28"/>
        <v>0</v>
      </c>
    </row>
    <row r="649" spans="1:15" hidden="1" x14ac:dyDescent="0.2">
      <c r="A649" s="182">
        <f>+'10'!A20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7"/>
        <v>0</v>
      </c>
      <c r="O649" s="182">
        <f t="shared" si="28"/>
        <v>0</v>
      </c>
    </row>
    <row r="650" spans="1:15" hidden="1" x14ac:dyDescent="0.2">
      <c r="A650" s="182">
        <f>+'10'!A21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7"/>
        <v>0</v>
      </c>
      <c r="O650" s="182">
        <f t="shared" si="28"/>
        <v>0</v>
      </c>
    </row>
    <row r="651" spans="1:15" hidden="1" x14ac:dyDescent="0.2">
      <c r="A651" s="182">
        <f>+'10'!A22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7"/>
        <v>0</v>
      </c>
      <c r="O651" s="182">
        <f t="shared" si="28"/>
        <v>0</v>
      </c>
    </row>
    <row r="652" spans="1:15" hidden="1" x14ac:dyDescent="0.2">
      <c r="A652" s="182">
        <f>+'10'!A23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7"/>
        <v>0</v>
      </c>
      <c r="O652" s="182">
        <f t="shared" si="28"/>
        <v>0</v>
      </c>
    </row>
    <row r="653" spans="1:15" hidden="1" x14ac:dyDescent="0.2">
      <c r="A653" s="182">
        <f>+'10'!A24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7"/>
        <v>0</v>
      </c>
      <c r="O653" s="182">
        <f t="shared" si="28"/>
        <v>0</v>
      </c>
    </row>
    <row r="654" spans="1:15" hidden="1" x14ac:dyDescent="0.2">
      <c r="A654" s="182">
        <f>+'10'!A25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7"/>
        <v>0</v>
      </c>
      <c r="O654" s="182">
        <f t="shared" si="28"/>
        <v>0</v>
      </c>
    </row>
    <row r="655" spans="1:15" hidden="1" x14ac:dyDescent="0.2">
      <c r="A655" s="182">
        <f>+'10'!A26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7"/>
        <v>0</v>
      </c>
      <c r="O655" s="182">
        <f t="shared" si="28"/>
        <v>0</v>
      </c>
    </row>
    <row r="656" spans="1:15" hidden="1" x14ac:dyDescent="0.2">
      <c r="A656" s="182">
        <f>+'10'!A27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7"/>
        <v>0</v>
      </c>
      <c r="O656" s="182">
        <f t="shared" si="28"/>
        <v>0</v>
      </c>
    </row>
    <row r="657" spans="1:15" hidden="1" x14ac:dyDescent="0.2">
      <c r="A657" s="182">
        <f>+'10'!A28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7"/>
        <v>0</v>
      </c>
      <c r="O657" s="182">
        <f t="shared" si="28"/>
        <v>0</v>
      </c>
    </row>
    <row r="658" spans="1:15" hidden="1" x14ac:dyDescent="0.2">
      <c r="A658" s="182">
        <f>+'10'!A29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7"/>
        <v>0</v>
      </c>
      <c r="O658" s="182">
        <f t="shared" si="28"/>
        <v>0</v>
      </c>
    </row>
    <row r="659" spans="1:15" hidden="1" x14ac:dyDescent="0.2">
      <c r="A659" s="182">
        <f>+'10'!A30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7"/>
        <v>0</v>
      </c>
      <c r="O659" s="182">
        <f t="shared" si="28"/>
        <v>0</v>
      </c>
    </row>
    <row r="660" spans="1:15" hidden="1" x14ac:dyDescent="0.2">
      <c r="A660" s="182">
        <f>+'10'!A31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7"/>
        <v>0</v>
      </c>
      <c r="O660" s="182">
        <f t="shared" si="28"/>
        <v>0</v>
      </c>
    </row>
    <row r="661" spans="1:15" hidden="1" x14ac:dyDescent="0.2">
      <c r="A661" s="182">
        <f>+'10'!A32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7"/>
        <v>0</v>
      </c>
      <c r="O661" s="182">
        <f t="shared" si="28"/>
        <v>0</v>
      </c>
    </row>
    <row r="662" spans="1:15" hidden="1" x14ac:dyDescent="0.2">
      <c r="A662" s="182">
        <f>+'10'!A33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7"/>
        <v>0</v>
      </c>
      <c r="O662" s="182">
        <f t="shared" si="28"/>
        <v>0</v>
      </c>
    </row>
    <row r="663" spans="1:15" hidden="1" x14ac:dyDescent="0.2">
      <c r="A663" s="182">
        <f>+'10'!A34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7"/>
        <v>0</v>
      </c>
      <c r="O663" s="182">
        <f t="shared" ref="O663:O692" si="29">+IF(A663&gt;0,1,0)</f>
        <v>0</v>
      </c>
    </row>
    <row r="664" spans="1:15" hidden="1" x14ac:dyDescent="0.2">
      <c r="A664" s="182">
        <f>+'10'!A35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7"/>
        <v>0</v>
      </c>
      <c r="O664" s="182">
        <f t="shared" si="29"/>
        <v>0</v>
      </c>
    </row>
    <row r="665" spans="1:15" hidden="1" x14ac:dyDescent="0.2">
      <c r="A665" s="182">
        <f>+'10'!A36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7"/>
        <v>0</v>
      </c>
      <c r="O665" s="182">
        <f t="shared" si="29"/>
        <v>0</v>
      </c>
    </row>
    <row r="666" spans="1:15" hidden="1" x14ac:dyDescent="0.2">
      <c r="A666" s="182">
        <f>+'10'!A37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7"/>
        <v>0</v>
      </c>
      <c r="O666" s="182">
        <f t="shared" si="29"/>
        <v>0</v>
      </c>
    </row>
    <row r="667" spans="1:15" hidden="1" x14ac:dyDescent="0.2">
      <c r="A667" s="182">
        <f>+'10'!A38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7"/>
        <v>0</v>
      </c>
      <c r="O667" s="182">
        <f t="shared" si="29"/>
        <v>0</v>
      </c>
    </row>
    <row r="668" spans="1:15" hidden="1" x14ac:dyDescent="0.2">
      <c r="A668" s="182">
        <f>+'10'!A39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7"/>
        <v>0</v>
      </c>
      <c r="O668" s="182">
        <f t="shared" si="29"/>
        <v>0</v>
      </c>
    </row>
    <row r="669" spans="1:15" hidden="1" x14ac:dyDescent="0.2">
      <c r="A669" s="182">
        <f>+'10'!A40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7"/>
        <v>0</v>
      </c>
      <c r="O669" s="182">
        <f t="shared" si="29"/>
        <v>0</v>
      </c>
    </row>
    <row r="670" spans="1:15" hidden="1" x14ac:dyDescent="0.2">
      <c r="A670" s="182">
        <f>+'10'!A41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7"/>
        <v>0</v>
      </c>
      <c r="O670" s="182">
        <f t="shared" si="29"/>
        <v>0</v>
      </c>
    </row>
    <row r="671" spans="1:15" hidden="1" x14ac:dyDescent="0.2">
      <c r="A671" s="182">
        <f>+'10'!A42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7"/>
        <v>0</v>
      </c>
      <c r="O671" s="182">
        <f t="shared" si="29"/>
        <v>0</v>
      </c>
    </row>
    <row r="672" spans="1:15" hidden="1" x14ac:dyDescent="0.2">
      <c r="A672" s="182">
        <f>+'10'!A43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7"/>
        <v>0</v>
      </c>
      <c r="O672" s="182">
        <f t="shared" si="29"/>
        <v>0</v>
      </c>
    </row>
    <row r="673" spans="1:15" hidden="1" x14ac:dyDescent="0.2">
      <c r="A673" s="182">
        <f>+'10'!A44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7"/>
        <v>0</v>
      </c>
      <c r="O673" s="182">
        <f t="shared" si="29"/>
        <v>0</v>
      </c>
    </row>
    <row r="674" spans="1:15" hidden="1" x14ac:dyDescent="0.2">
      <c r="A674" s="182">
        <f>+'10'!A45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7"/>
        <v>0</v>
      </c>
      <c r="O674" s="182">
        <f t="shared" si="29"/>
        <v>0</v>
      </c>
    </row>
    <row r="675" spans="1:15" hidden="1" x14ac:dyDescent="0.2">
      <c r="A675" s="182">
        <f>+'10'!A46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7"/>
        <v>0</v>
      </c>
      <c r="O675" s="182">
        <f t="shared" si="29"/>
        <v>0</v>
      </c>
    </row>
    <row r="676" spans="1:15" hidden="1" x14ac:dyDescent="0.2">
      <c r="A676" s="182">
        <f>+'10'!A47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7"/>
        <v>0</v>
      </c>
      <c r="O676" s="182">
        <f t="shared" si="29"/>
        <v>0</v>
      </c>
    </row>
    <row r="677" spans="1:15" hidden="1" x14ac:dyDescent="0.2">
      <c r="A677" s="182">
        <f>+'10'!A48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7"/>
        <v>0</v>
      </c>
      <c r="O677" s="182">
        <f t="shared" si="29"/>
        <v>0</v>
      </c>
    </row>
    <row r="678" spans="1:15" hidden="1" x14ac:dyDescent="0.2">
      <c r="A678" s="182">
        <f>+'10'!A49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7"/>
        <v>0</v>
      </c>
      <c r="O678" s="182">
        <f t="shared" si="29"/>
        <v>0</v>
      </c>
    </row>
    <row r="679" spans="1:15" hidden="1" x14ac:dyDescent="0.2">
      <c r="A679" s="182">
        <f>+'10'!A50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7"/>
        <v>0</v>
      </c>
      <c r="O679" s="182">
        <f t="shared" si="29"/>
        <v>0</v>
      </c>
    </row>
    <row r="680" spans="1:15" hidden="1" x14ac:dyDescent="0.2">
      <c r="A680" s="182">
        <f>+'10'!A51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7"/>
        <v>0</v>
      </c>
      <c r="O680" s="182">
        <f t="shared" si="29"/>
        <v>0</v>
      </c>
    </row>
    <row r="681" spans="1:15" hidden="1" x14ac:dyDescent="0.2">
      <c r="A681" s="182">
        <f>+'10'!A52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7"/>
        <v>0</v>
      </c>
      <c r="O681" s="182">
        <f t="shared" si="29"/>
        <v>0</v>
      </c>
    </row>
    <row r="682" spans="1:15" hidden="1" x14ac:dyDescent="0.2">
      <c r="A682" s="182">
        <f>+'10'!A53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7"/>
        <v>0</v>
      </c>
      <c r="O682" s="182">
        <f t="shared" si="29"/>
        <v>0</v>
      </c>
    </row>
    <row r="683" spans="1:15" hidden="1" x14ac:dyDescent="0.2">
      <c r="A683" s="182">
        <f>+'10'!A54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7"/>
        <v>0</v>
      </c>
      <c r="O683" s="182">
        <f t="shared" si="29"/>
        <v>0</v>
      </c>
    </row>
    <row r="684" spans="1:15" hidden="1" x14ac:dyDescent="0.2">
      <c r="A684" s="182">
        <f>+'10'!A55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7"/>
        <v>0</v>
      </c>
      <c r="O684" s="182">
        <f t="shared" si="29"/>
        <v>0</v>
      </c>
    </row>
    <row r="685" spans="1:15" hidden="1" x14ac:dyDescent="0.2">
      <c r="A685" s="182">
        <f>+'10'!A56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7"/>
        <v>0</v>
      </c>
      <c r="O685" s="182">
        <f t="shared" si="29"/>
        <v>0</v>
      </c>
    </row>
    <row r="686" spans="1:15" hidden="1" x14ac:dyDescent="0.2">
      <c r="A686" s="182">
        <f>+'10'!A57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7"/>
        <v>0</v>
      </c>
      <c r="O686" s="182">
        <f t="shared" si="29"/>
        <v>0</v>
      </c>
    </row>
    <row r="687" spans="1:15" hidden="1" x14ac:dyDescent="0.2">
      <c r="A687" s="182">
        <f>+'10'!A58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7"/>
        <v>0</v>
      </c>
      <c r="O687" s="182">
        <f t="shared" si="29"/>
        <v>0</v>
      </c>
    </row>
    <row r="688" spans="1:15" hidden="1" x14ac:dyDescent="0.2">
      <c r="A688" s="182">
        <f>+'10'!A59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7"/>
        <v>0</v>
      </c>
      <c r="O688" s="182">
        <f t="shared" si="29"/>
        <v>0</v>
      </c>
    </row>
    <row r="689" spans="1:15" hidden="1" x14ac:dyDescent="0.2">
      <c r="A689" s="182">
        <f>+'10'!A60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7"/>
        <v>0</v>
      </c>
      <c r="O689" s="182">
        <f t="shared" si="29"/>
        <v>0</v>
      </c>
    </row>
    <row r="690" spans="1:15" hidden="1" x14ac:dyDescent="0.2">
      <c r="A690" s="182">
        <f>+'10'!A61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7"/>
        <v>0</v>
      </c>
      <c r="O690" s="182">
        <f t="shared" si="29"/>
        <v>0</v>
      </c>
    </row>
    <row r="691" spans="1:15" hidden="1" x14ac:dyDescent="0.2">
      <c r="A691" s="182">
        <f>+'10'!A62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7"/>
        <v>0</v>
      </c>
      <c r="O691" s="182">
        <f t="shared" si="29"/>
        <v>0</v>
      </c>
    </row>
    <row r="692" spans="1:15" hidden="1" x14ac:dyDescent="0.2">
      <c r="G692" s="205"/>
      <c r="H692" s="205"/>
      <c r="L692" s="204"/>
      <c r="O692" s="182">
        <f t="shared" si="29"/>
        <v>0</v>
      </c>
    </row>
    <row r="693" spans="1:15" x14ac:dyDescent="0.2">
      <c r="A693" s="212"/>
      <c r="B693" s="212"/>
      <c r="C693" s="212" t="s">
        <v>465</v>
      </c>
      <c r="D693" s="210">
        <f>SUM(D631:D691)</f>
        <v>0</v>
      </c>
      <c r="E693" s="210">
        <f>SUM(E631:E691)</f>
        <v>0</v>
      </c>
      <c r="F693" s="210">
        <f>SUM(F631:F691)</f>
        <v>0</v>
      </c>
      <c r="G693" s="211"/>
      <c r="H693" s="211"/>
      <c r="I693" s="210">
        <f>SUM(I631:I691)</f>
        <v>0</v>
      </c>
      <c r="J693" s="210">
        <f>SUM(J631:J691)</f>
        <v>0</v>
      </c>
      <c r="K693" s="210">
        <f>SUM(K631:K691)</f>
        <v>0</v>
      </c>
      <c r="L693" s="210">
        <f>SUM(L631:L691)</f>
        <v>0</v>
      </c>
      <c r="O693" s="182">
        <v>1</v>
      </c>
    </row>
    <row r="694" spans="1:15" hidden="1" x14ac:dyDescent="0.2">
      <c r="C694" s="206" t="s">
        <v>457</v>
      </c>
      <c r="L694" s="204"/>
      <c r="O694" s="182">
        <f t="shared" ref="O694:O716" si="30">+IF(A694&gt;0,1,0)</f>
        <v>0</v>
      </c>
    </row>
    <row r="695" spans="1:15" hidden="1" x14ac:dyDescent="0.2">
      <c r="A695" s="182">
        <f>+'11'!A2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ref="L695:L716" si="31">K695-J695</f>
        <v>0</v>
      </c>
      <c r="O695" s="182">
        <f t="shared" si="30"/>
        <v>0</v>
      </c>
    </row>
    <row r="696" spans="1:15" hidden="1" x14ac:dyDescent="0.2">
      <c r="A696" s="182">
        <f>+'11'!A3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31"/>
        <v>0</v>
      </c>
      <c r="O696" s="182">
        <f t="shared" si="30"/>
        <v>0</v>
      </c>
    </row>
    <row r="697" spans="1:15" hidden="1" x14ac:dyDescent="0.2">
      <c r="A697" s="182">
        <f>+'11'!A4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31"/>
        <v>0</v>
      </c>
      <c r="O697" s="182">
        <f t="shared" si="30"/>
        <v>0</v>
      </c>
    </row>
    <row r="698" spans="1:15" hidden="1" x14ac:dyDescent="0.2">
      <c r="A698" s="182">
        <f>+'11'!A5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31"/>
        <v>0</v>
      </c>
      <c r="O698" s="182">
        <f t="shared" si="30"/>
        <v>0</v>
      </c>
    </row>
    <row r="699" spans="1:15" hidden="1" x14ac:dyDescent="0.2">
      <c r="A699" s="182">
        <f>+'11'!A6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31"/>
        <v>0</v>
      </c>
      <c r="O699" s="182">
        <f t="shared" si="30"/>
        <v>0</v>
      </c>
    </row>
    <row r="700" spans="1:15" hidden="1" x14ac:dyDescent="0.2">
      <c r="A700" s="182">
        <f>+'11'!A7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31"/>
        <v>0</v>
      </c>
      <c r="O700" s="182">
        <f t="shared" si="30"/>
        <v>0</v>
      </c>
    </row>
    <row r="701" spans="1:15" hidden="1" x14ac:dyDescent="0.2">
      <c r="A701" s="182">
        <f>+'11'!A8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31"/>
        <v>0</v>
      </c>
      <c r="O701" s="182">
        <f t="shared" si="30"/>
        <v>0</v>
      </c>
    </row>
    <row r="702" spans="1:15" hidden="1" x14ac:dyDescent="0.2">
      <c r="A702" s="182">
        <f>+'11'!A9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31"/>
        <v>0</v>
      </c>
      <c r="O702" s="182">
        <f t="shared" si="30"/>
        <v>0</v>
      </c>
    </row>
    <row r="703" spans="1:15" hidden="1" x14ac:dyDescent="0.2">
      <c r="A703" s="182">
        <f>+'11'!A10</f>
        <v>0</v>
      </c>
      <c r="C703" s="182" t="str">
        <f>IFERROR(LEFT(IFERROR(INDEX(Sheet5!$C$2:$C$1300,MATCH($A703,Sheet5!$A$2:$A$1300,0)),"-"),FIND(",",IFERROR(INDEX(Sheet5!$C$2:$C$1300,MATCH($A703,Sheet5!$A$2:$A$1300,0)),"-"),1)-1),IFERROR(INDEX(Sheet5!$C$2:$C$1300,MATCH($A703,Sheet5!$A$2:$A$1300,0)),"-"))</f>
        <v>-</v>
      </c>
      <c r="D703" s="204">
        <f>IFERROR(INDEX(Lookup!$BG$9:$BG$3000,MATCH($A703,Lookup!$A$9:$A$3000,0)),0)</f>
        <v>0</v>
      </c>
      <c r="E703" s="204">
        <f>IFERROR(INDEX(Lookup!$BF$9:$BF$3000,MATCH($A703,Lookup!$A$9:$A$3000,0)),0)</f>
        <v>0</v>
      </c>
      <c r="F703" s="204">
        <f>IFERROR(INDEX(Lookup!$BE$9:$BE$3000,MATCH($A703,Lookup!$A$9:$A$3000,0)),0)</f>
        <v>0</v>
      </c>
      <c r="G703" s="205"/>
      <c r="H703" s="205"/>
      <c r="I703" s="204">
        <f>IFERROR(INDEX(Lookup!$BJ$9:$BJ$3000,MATCH($A703,Lookup!$A$9:$A$3000,0)),0)</f>
        <v>0</v>
      </c>
      <c r="J703" s="204">
        <f>IFERROR(INDEX(Lookup!$BI$9:$BI$3000,MATCH($A703,Lookup!$A$9:$A$3000,0)),0)</f>
        <v>0</v>
      </c>
      <c r="K703" s="204">
        <f>IFERROR(INDEX(Lookup!$BH$9:$BH$3000,MATCH($A703,Lookup!$A$9:$A$3000,0)),0)</f>
        <v>0</v>
      </c>
      <c r="L703" s="204">
        <f t="shared" si="31"/>
        <v>0</v>
      </c>
      <c r="O703" s="182">
        <f t="shared" si="30"/>
        <v>0</v>
      </c>
    </row>
    <row r="704" spans="1:15" hidden="1" x14ac:dyDescent="0.2">
      <c r="A704" s="182">
        <f>+'11'!A11</f>
        <v>0</v>
      </c>
      <c r="C704" s="182" t="str">
        <f>IFERROR(LEFT(IFERROR(INDEX(Sheet5!$C$2:$C$1300,MATCH($A704,Sheet5!$A$2:$A$1300,0)),"-"),FIND(",",IFERROR(INDEX(Sheet5!$C$2:$C$1300,MATCH($A704,Sheet5!$A$2:$A$1300,0)),"-"),1)-1),IFERROR(INDEX(Sheet5!$C$2:$C$1300,MATCH($A704,Sheet5!$A$2:$A$1300,0)),"-"))</f>
        <v>-</v>
      </c>
      <c r="D704" s="204">
        <f>IFERROR(INDEX(Lookup!$BG$9:$BG$3000,MATCH($A704,Lookup!$A$9:$A$3000,0)),0)</f>
        <v>0</v>
      </c>
      <c r="E704" s="204">
        <f>IFERROR(INDEX(Lookup!$BF$9:$BF$3000,MATCH($A704,Lookup!$A$9:$A$3000,0)),0)</f>
        <v>0</v>
      </c>
      <c r="F704" s="204">
        <f>IFERROR(INDEX(Lookup!$BE$9:$BE$3000,MATCH($A704,Lookup!$A$9:$A$3000,0)),0)</f>
        <v>0</v>
      </c>
      <c r="G704" s="205"/>
      <c r="H704" s="205"/>
      <c r="I704" s="204">
        <f>IFERROR(INDEX(Lookup!$BJ$9:$BJ$3000,MATCH($A704,Lookup!$A$9:$A$3000,0)),0)</f>
        <v>0</v>
      </c>
      <c r="J704" s="204">
        <f>IFERROR(INDEX(Lookup!$BI$9:$BI$3000,MATCH($A704,Lookup!$A$9:$A$3000,0)),0)</f>
        <v>0</v>
      </c>
      <c r="K704" s="204">
        <f>IFERROR(INDEX(Lookup!$BH$9:$BH$3000,MATCH($A704,Lookup!$A$9:$A$3000,0)),0)</f>
        <v>0</v>
      </c>
      <c r="L704" s="204">
        <f t="shared" si="31"/>
        <v>0</v>
      </c>
      <c r="O704" s="182">
        <f t="shared" si="30"/>
        <v>0</v>
      </c>
    </row>
    <row r="705" spans="1:15" hidden="1" x14ac:dyDescent="0.2">
      <c r="A705" s="182">
        <f>+'11'!A12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4">
        <f>IFERROR(INDEX(Lookup!$BG$9:$BG$3000,MATCH($A705,Lookup!$A$9:$A$3000,0)),0)</f>
        <v>0</v>
      </c>
      <c r="E705" s="204">
        <f>IFERROR(INDEX(Lookup!$BF$9:$BF$3000,MATCH($A705,Lookup!$A$9:$A$3000,0)),0)</f>
        <v>0</v>
      </c>
      <c r="F705" s="204">
        <f>IFERROR(INDEX(Lookup!$BE$9:$BE$3000,MATCH($A705,Lookup!$A$9:$A$3000,0)),0)</f>
        <v>0</v>
      </c>
      <c r="G705" s="205"/>
      <c r="H705" s="205"/>
      <c r="I705" s="204">
        <f>IFERROR(INDEX(Lookup!$BJ$9:$BJ$3000,MATCH($A705,Lookup!$A$9:$A$3000,0)),0)</f>
        <v>0</v>
      </c>
      <c r="J705" s="204">
        <f>IFERROR(INDEX(Lookup!$BI$9:$BI$3000,MATCH($A705,Lookup!$A$9:$A$3000,0)),0)</f>
        <v>0</v>
      </c>
      <c r="K705" s="204">
        <f>IFERROR(INDEX(Lookup!$BH$9:$BH$3000,MATCH($A705,Lookup!$A$9:$A$3000,0)),0)</f>
        <v>0</v>
      </c>
      <c r="L705" s="204">
        <f t="shared" si="31"/>
        <v>0</v>
      </c>
      <c r="O705" s="182">
        <f t="shared" si="30"/>
        <v>0</v>
      </c>
    </row>
    <row r="706" spans="1:15" hidden="1" x14ac:dyDescent="0.2">
      <c r="A706" s="182">
        <f>+'11'!A13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si="31"/>
        <v>0</v>
      </c>
      <c r="O706" s="182">
        <f t="shared" si="30"/>
        <v>0</v>
      </c>
    </row>
    <row r="707" spans="1:15" hidden="1" x14ac:dyDescent="0.2">
      <c r="A707" s="182">
        <f>+'11'!A14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1"/>
        <v>0</v>
      </c>
      <c r="O707" s="182">
        <f t="shared" si="30"/>
        <v>0</v>
      </c>
    </row>
    <row r="708" spans="1:15" hidden="1" x14ac:dyDescent="0.2">
      <c r="A708" s="182">
        <f>+'11'!A15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1"/>
        <v>0</v>
      </c>
      <c r="O708" s="182">
        <f t="shared" si="30"/>
        <v>0</v>
      </c>
    </row>
    <row r="709" spans="1:15" hidden="1" x14ac:dyDescent="0.2">
      <c r="A709" s="182">
        <f>+'11'!A16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1"/>
        <v>0</v>
      </c>
      <c r="O709" s="182">
        <f t="shared" si="30"/>
        <v>0</v>
      </c>
    </row>
    <row r="710" spans="1:15" hidden="1" x14ac:dyDescent="0.2">
      <c r="A710" s="182">
        <f>+'11'!A17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1"/>
        <v>0</v>
      </c>
      <c r="O710" s="182">
        <f t="shared" si="30"/>
        <v>0</v>
      </c>
    </row>
    <row r="711" spans="1:15" hidden="1" x14ac:dyDescent="0.2">
      <c r="A711" s="182">
        <f>+'11'!A18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1"/>
        <v>0</v>
      </c>
      <c r="O711" s="182">
        <f t="shared" si="30"/>
        <v>0</v>
      </c>
    </row>
    <row r="712" spans="1:15" hidden="1" x14ac:dyDescent="0.2">
      <c r="A712" s="182">
        <f>+'11'!A19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1"/>
        <v>0</v>
      </c>
      <c r="O712" s="182">
        <f t="shared" si="30"/>
        <v>0</v>
      </c>
    </row>
    <row r="713" spans="1:15" hidden="1" x14ac:dyDescent="0.2">
      <c r="A713" s="182">
        <f>+'11'!A20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1"/>
        <v>0</v>
      </c>
      <c r="O713" s="182">
        <f t="shared" si="30"/>
        <v>0</v>
      </c>
    </row>
    <row r="714" spans="1:15" hidden="1" x14ac:dyDescent="0.2">
      <c r="A714" s="182">
        <f>+'11'!A21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1"/>
        <v>0</v>
      </c>
      <c r="O714" s="182">
        <f t="shared" si="30"/>
        <v>0</v>
      </c>
    </row>
    <row r="715" spans="1:15" hidden="1" x14ac:dyDescent="0.2">
      <c r="A715" s="182">
        <f>+'11'!A22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1"/>
        <v>0</v>
      </c>
      <c r="O715" s="182">
        <f t="shared" si="30"/>
        <v>0</v>
      </c>
    </row>
    <row r="716" spans="1:15" hidden="1" x14ac:dyDescent="0.2">
      <c r="A716" s="182">
        <f>+'11'!A23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1"/>
        <v>0</v>
      </c>
      <c r="O716" s="182">
        <f t="shared" si="30"/>
        <v>0</v>
      </c>
    </row>
    <row r="717" spans="1:15" x14ac:dyDescent="0.2">
      <c r="A717" s="212"/>
      <c r="B717" s="212"/>
      <c r="C717" s="212" t="s">
        <v>466</v>
      </c>
      <c r="D717" s="210">
        <f>SUM(D695:D716)</f>
        <v>0</v>
      </c>
      <c r="E717" s="210">
        <f>SUM(E695:E716)</f>
        <v>0</v>
      </c>
      <c r="F717" s="210">
        <f>SUM(F695:F716)</f>
        <v>0</v>
      </c>
      <c r="G717" s="211"/>
      <c r="H717" s="211"/>
      <c r="I717" s="210">
        <f>SUM(I695:I716)</f>
        <v>0</v>
      </c>
      <c r="J717" s="210">
        <f>SUM(J695:J716)</f>
        <v>0</v>
      </c>
      <c r="K717" s="210">
        <f>SUM(K695:K716)</f>
        <v>0</v>
      </c>
      <c r="L717" s="210">
        <f>SUM(L695:L716)</f>
        <v>0</v>
      </c>
      <c r="O717" s="182">
        <v>1</v>
      </c>
    </row>
    <row r="718" spans="1:15" x14ac:dyDescent="0.2">
      <c r="C718" s="206" t="s">
        <v>458</v>
      </c>
      <c r="L718" s="204"/>
      <c r="O718" s="182">
        <v>1</v>
      </c>
    </row>
    <row r="719" spans="1:15" hidden="1" x14ac:dyDescent="0.2">
      <c r="A719" s="182">
        <f>+'12'!A2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ref="L719:L742" si="32">K719-J719</f>
        <v>0</v>
      </c>
      <c r="O719" s="182">
        <f t="shared" ref="O719:O742" si="33">+IF(A719&gt;0,1,0)</f>
        <v>0</v>
      </c>
    </row>
    <row r="720" spans="1:15" hidden="1" x14ac:dyDescent="0.2">
      <c r="A720" s="182">
        <f>+'12'!A3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3"/>
        <v>0</v>
      </c>
    </row>
    <row r="721" spans="1:15" hidden="1" x14ac:dyDescent="0.2">
      <c r="A721" s="182">
        <f>+'12'!A4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3"/>
        <v>0</v>
      </c>
    </row>
    <row r="722" spans="1:15" hidden="1" x14ac:dyDescent="0.2">
      <c r="A722" s="182">
        <f>+'12'!A5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3"/>
        <v>0</v>
      </c>
    </row>
    <row r="723" spans="1:15" hidden="1" x14ac:dyDescent="0.2">
      <c r="A723" s="182">
        <f>+'12'!A6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3"/>
        <v>0</v>
      </c>
    </row>
    <row r="724" spans="1:15" hidden="1" x14ac:dyDescent="0.2">
      <c r="A724" s="182">
        <f>+'12'!A7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3"/>
        <v>0</v>
      </c>
    </row>
    <row r="725" spans="1:15" hidden="1" x14ac:dyDescent="0.2">
      <c r="A725" s="182">
        <f>+'12'!A8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3"/>
        <v>0</v>
      </c>
    </row>
    <row r="726" spans="1:15" hidden="1" x14ac:dyDescent="0.2">
      <c r="A726" s="182">
        <f>+'12'!A9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3"/>
        <v>0</v>
      </c>
    </row>
    <row r="727" spans="1:15" hidden="1" x14ac:dyDescent="0.2">
      <c r="A727" s="182">
        <f>+'12'!A10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3"/>
        <v>0</v>
      </c>
    </row>
    <row r="728" spans="1:15" hidden="1" x14ac:dyDescent="0.2">
      <c r="A728" s="182">
        <f>+'12'!A11</f>
        <v>0</v>
      </c>
      <c r="C728" s="182" t="str">
        <f>IFERROR(LEFT(IFERROR(INDEX(Sheet5!$C$2:$C$1300,MATCH($A728,Sheet5!$A$2:$A$1300,0)),"-"),FIND(",",IFERROR(INDEX(Sheet5!$C$2:$C$1300,MATCH($A728,Sheet5!$A$2:$A$1300,0)),"-"),1)-1),IFERROR(INDEX(Sheet5!$C$2:$C$1300,MATCH($A728,Sheet5!$A$2:$A$1300,0)),"-"))</f>
        <v>-</v>
      </c>
      <c r="D728" s="204">
        <f>IFERROR(INDEX(Lookup!$BG$9:$BG$3000,MATCH($A728,Lookup!$A$9:$A$3000,0)),0)</f>
        <v>0</v>
      </c>
      <c r="E728" s="204">
        <f>IFERROR(INDEX(Lookup!$BF$9:$BF$3000,MATCH($A728,Lookup!$A$9:$A$3000,0)),0)</f>
        <v>0</v>
      </c>
      <c r="F728" s="204">
        <f>IFERROR(INDEX(Lookup!$BE$9:$BE$3000,MATCH($A728,Lookup!$A$9:$A$3000,0)),0)</f>
        <v>0</v>
      </c>
      <c r="G728" s="205"/>
      <c r="H728" s="205"/>
      <c r="I728" s="204">
        <f>IFERROR(INDEX(Lookup!$BJ$9:$BJ$3000,MATCH($A728,Lookup!$A$9:$A$3000,0)),0)</f>
        <v>0</v>
      </c>
      <c r="J728" s="204">
        <f>IFERROR(INDEX(Lookup!$BI$9:$BI$3000,MATCH($A728,Lookup!$A$9:$A$3000,0)),0)</f>
        <v>0</v>
      </c>
      <c r="K728" s="204">
        <f>IFERROR(INDEX(Lookup!$BH$9:$BH$3000,MATCH($A728,Lookup!$A$9:$A$3000,0)),0)</f>
        <v>0</v>
      </c>
      <c r="L728" s="204">
        <f t="shared" si="32"/>
        <v>0</v>
      </c>
      <c r="O728" s="182">
        <f t="shared" si="33"/>
        <v>0</v>
      </c>
    </row>
    <row r="729" spans="1:15" hidden="1" x14ac:dyDescent="0.2">
      <c r="A729" s="182">
        <f>+'12'!A12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4">
        <f>IFERROR(INDEX(Lookup!$BG$9:$BG$3000,MATCH($A729,Lookup!$A$9:$A$3000,0)),0)</f>
        <v>0</v>
      </c>
      <c r="E729" s="204">
        <f>IFERROR(INDEX(Lookup!$BF$9:$BF$3000,MATCH($A729,Lookup!$A$9:$A$3000,0)),0)</f>
        <v>0</v>
      </c>
      <c r="F729" s="204">
        <f>IFERROR(INDEX(Lookup!$BE$9:$BE$3000,MATCH($A729,Lookup!$A$9:$A$3000,0)),0)</f>
        <v>0</v>
      </c>
      <c r="G729" s="205"/>
      <c r="H729" s="205"/>
      <c r="I729" s="204">
        <f>IFERROR(INDEX(Lookup!$BJ$9:$BJ$3000,MATCH($A729,Lookup!$A$9:$A$3000,0)),0)</f>
        <v>0</v>
      </c>
      <c r="J729" s="204">
        <f>IFERROR(INDEX(Lookup!$BI$9:$BI$3000,MATCH($A729,Lookup!$A$9:$A$3000,0)),0)</f>
        <v>0</v>
      </c>
      <c r="K729" s="204">
        <f>IFERROR(INDEX(Lookup!$BH$9:$BH$3000,MATCH($A729,Lookup!$A$9:$A$3000,0)),0)</f>
        <v>0</v>
      </c>
      <c r="L729" s="204">
        <f t="shared" si="32"/>
        <v>0</v>
      </c>
      <c r="O729" s="182">
        <f t="shared" si="33"/>
        <v>0</v>
      </c>
    </row>
    <row r="730" spans="1:15" hidden="1" x14ac:dyDescent="0.2">
      <c r="A730" s="182">
        <f>+'12'!A13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si="32"/>
        <v>0</v>
      </c>
      <c r="O730" s="182">
        <f t="shared" si="33"/>
        <v>0</v>
      </c>
    </row>
    <row r="731" spans="1:15" hidden="1" x14ac:dyDescent="0.2">
      <c r="A731" s="182">
        <f>+'12'!A14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2"/>
        <v>0</v>
      </c>
      <c r="O731" s="182">
        <f t="shared" si="33"/>
        <v>0</v>
      </c>
    </row>
    <row r="732" spans="1:15" hidden="1" x14ac:dyDescent="0.2">
      <c r="A732" s="182">
        <f>+'12'!A15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2"/>
        <v>0</v>
      </c>
      <c r="O732" s="182">
        <f t="shared" si="33"/>
        <v>0</v>
      </c>
    </row>
    <row r="733" spans="1:15" hidden="1" x14ac:dyDescent="0.2">
      <c r="A733" s="182">
        <f>+'12'!A16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2"/>
        <v>0</v>
      </c>
      <c r="O733" s="182">
        <f t="shared" si="33"/>
        <v>0</v>
      </c>
    </row>
    <row r="734" spans="1:15" hidden="1" x14ac:dyDescent="0.2">
      <c r="A734" s="182">
        <f>+'12'!A17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2"/>
        <v>0</v>
      </c>
      <c r="O734" s="182">
        <f t="shared" si="33"/>
        <v>0</v>
      </c>
    </row>
    <row r="735" spans="1:15" hidden="1" x14ac:dyDescent="0.2">
      <c r="A735" s="182">
        <f>+'12'!A18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2"/>
        <v>0</v>
      </c>
      <c r="O735" s="182">
        <f t="shared" si="33"/>
        <v>0</v>
      </c>
    </row>
    <row r="736" spans="1:15" hidden="1" x14ac:dyDescent="0.2">
      <c r="A736" s="182">
        <f>+'12'!A19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2"/>
        <v>0</v>
      </c>
      <c r="O736" s="182">
        <f t="shared" si="33"/>
        <v>0</v>
      </c>
    </row>
    <row r="737" spans="1:15" hidden="1" x14ac:dyDescent="0.2">
      <c r="A737" s="182">
        <f>+'12'!A20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2"/>
        <v>0</v>
      </c>
      <c r="O737" s="182">
        <f t="shared" si="33"/>
        <v>0</v>
      </c>
    </row>
    <row r="738" spans="1:15" hidden="1" x14ac:dyDescent="0.2">
      <c r="A738" s="182">
        <f>+'12'!A21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2"/>
        <v>0</v>
      </c>
      <c r="O738" s="182">
        <f t="shared" si="33"/>
        <v>0</v>
      </c>
    </row>
    <row r="739" spans="1:15" hidden="1" x14ac:dyDescent="0.2">
      <c r="A739" s="182">
        <f>+'12'!A22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2"/>
        <v>0</v>
      </c>
      <c r="O739" s="182">
        <f t="shared" si="33"/>
        <v>0</v>
      </c>
    </row>
    <row r="740" spans="1:15" hidden="1" x14ac:dyDescent="0.2">
      <c r="A740" s="182">
        <f>+'12'!A23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2"/>
        <v>0</v>
      </c>
      <c r="O740" s="182">
        <f t="shared" si="33"/>
        <v>0</v>
      </c>
    </row>
    <row r="741" spans="1:15" hidden="1" x14ac:dyDescent="0.2">
      <c r="A741" s="182">
        <f>+'12'!A24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2"/>
        <v>0</v>
      </c>
      <c r="O741" s="182">
        <f t="shared" si="33"/>
        <v>0</v>
      </c>
    </row>
    <row r="742" spans="1:15" hidden="1" x14ac:dyDescent="0.2">
      <c r="A742" s="182">
        <f>+'12'!A25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2"/>
        <v>0</v>
      </c>
      <c r="O742" s="182">
        <f t="shared" si="33"/>
        <v>0</v>
      </c>
    </row>
    <row r="743" spans="1:15" x14ac:dyDescent="0.2">
      <c r="A743" s="212"/>
      <c r="B743" s="212"/>
      <c r="C743" s="212" t="s">
        <v>467</v>
      </c>
      <c r="D743" s="210">
        <f>SUM(D719:D742)</f>
        <v>0</v>
      </c>
      <c r="E743" s="210">
        <f>SUM(E719:E742)</f>
        <v>0</v>
      </c>
      <c r="F743" s="210">
        <f>SUM(F719:F742)</f>
        <v>0</v>
      </c>
      <c r="G743" s="211"/>
      <c r="H743" s="211"/>
      <c r="I743" s="210">
        <f>SUM(I719:I742)</f>
        <v>0</v>
      </c>
      <c r="J743" s="210">
        <f>SUM(J719:J742)</f>
        <v>0</v>
      </c>
      <c r="K743" s="210">
        <f>SUM(K719:K742)</f>
        <v>0</v>
      </c>
      <c r="L743" s="210">
        <f>SUM(L719:L742)</f>
        <v>0</v>
      </c>
      <c r="M743" s="206"/>
      <c r="O743" s="182">
        <v>1</v>
      </c>
    </row>
    <row r="744" spans="1:15" x14ac:dyDescent="0.2">
      <c r="C744" s="206" t="s">
        <v>459</v>
      </c>
      <c r="L744" s="204"/>
      <c r="O744" s="182">
        <v>1</v>
      </c>
    </row>
    <row r="745" spans="1:15" hidden="1" x14ac:dyDescent="0.2">
      <c r="A745" s="182">
        <f>'13'!A2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>K745-J745</f>
        <v>0</v>
      </c>
      <c r="O745" s="182">
        <f t="shared" ref="O745:O808" si="34">+IF(A745&gt;0,1,0)</f>
        <v>0</v>
      </c>
    </row>
    <row r="746" spans="1:15" hidden="1" x14ac:dyDescent="0.2">
      <c r="A746" s="182">
        <f>'13'!A3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ref="L746:L809" si="35">K746-J746</f>
        <v>0</v>
      </c>
      <c r="O746" s="182">
        <f t="shared" si="34"/>
        <v>0</v>
      </c>
    </row>
    <row r="747" spans="1:15" hidden="1" x14ac:dyDescent="0.2">
      <c r="A747" s="182">
        <f>'13'!A4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5"/>
        <v>0</v>
      </c>
      <c r="O747" s="182">
        <f t="shared" si="34"/>
        <v>0</v>
      </c>
    </row>
    <row r="748" spans="1:15" hidden="1" x14ac:dyDescent="0.2">
      <c r="A748" s="182">
        <f>'13'!A5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5"/>
        <v>0</v>
      </c>
      <c r="O748" s="182">
        <f t="shared" si="34"/>
        <v>0</v>
      </c>
    </row>
    <row r="749" spans="1:15" hidden="1" x14ac:dyDescent="0.2">
      <c r="A749" s="182">
        <f>'13'!A6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5"/>
        <v>0</v>
      </c>
      <c r="O749" s="182">
        <f t="shared" si="34"/>
        <v>0</v>
      </c>
    </row>
    <row r="750" spans="1:15" hidden="1" x14ac:dyDescent="0.2">
      <c r="A750" s="182">
        <f>'13'!A7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5"/>
        <v>0</v>
      </c>
      <c r="O750" s="182">
        <f t="shared" si="34"/>
        <v>0</v>
      </c>
    </row>
    <row r="751" spans="1:15" hidden="1" x14ac:dyDescent="0.2">
      <c r="A751" s="182">
        <f>'13'!A8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5"/>
        <v>0</v>
      </c>
      <c r="O751" s="182">
        <f t="shared" si="34"/>
        <v>0</v>
      </c>
    </row>
    <row r="752" spans="1:15" hidden="1" x14ac:dyDescent="0.2">
      <c r="A752" s="182">
        <f>'13'!A9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5"/>
        <v>0</v>
      </c>
      <c r="O752" s="182">
        <f t="shared" si="34"/>
        <v>0</v>
      </c>
    </row>
    <row r="753" spans="1:15" hidden="1" x14ac:dyDescent="0.2">
      <c r="A753" s="182">
        <f>'13'!A10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5"/>
        <v>0</v>
      </c>
      <c r="O753" s="182">
        <f t="shared" si="34"/>
        <v>0</v>
      </c>
    </row>
    <row r="754" spans="1:15" hidden="1" x14ac:dyDescent="0.2">
      <c r="A754" s="182">
        <f>'13'!A11</f>
        <v>0</v>
      </c>
      <c r="C754" s="182" t="str">
        <f>IFERROR(LEFT(IFERROR(INDEX(Sheet5!$C$2:$C$1300,MATCH($A754,Sheet5!$A$2:$A$1300,0)),"-"),FIND(",",IFERROR(INDEX(Sheet5!$C$2:$C$1300,MATCH($A754,Sheet5!$A$2:$A$1300,0)),"-"),1)-1),IFERROR(INDEX(Sheet5!$C$2:$C$1300,MATCH($A754,Sheet5!$A$2:$A$1300,0)),"-"))</f>
        <v>-</v>
      </c>
      <c r="D754" s="204">
        <f>IFERROR(INDEX(Lookup!$BG$9:$BG$3000,MATCH($A754,Lookup!$A$9:$A$3000,0)),0)</f>
        <v>0</v>
      </c>
      <c r="E754" s="204">
        <f>IFERROR(INDEX(Lookup!$BF$9:$BF$3000,MATCH($A754,Lookup!$A$9:$A$3000,0)),0)</f>
        <v>0</v>
      </c>
      <c r="F754" s="204">
        <f>IFERROR(INDEX(Lookup!$BE$9:$BE$3000,MATCH($A754,Lookup!$A$9:$A$3000,0)),0)</f>
        <v>0</v>
      </c>
      <c r="G754" s="205"/>
      <c r="H754" s="205"/>
      <c r="I754" s="204">
        <f>IFERROR(INDEX(Lookup!$BJ$9:$BJ$3000,MATCH($A754,Lookup!$A$9:$A$3000,0)),0)</f>
        <v>0</v>
      </c>
      <c r="J754" s="204">
        <f>IFERROR(INDEX(Lookup!$BI$9:$BI$3000,MATCH($A754,Lookup!$A$9:$A$3000,0)),0)</f>
        <v>0</v>
      </c>
      <c r="K754" s="204">
        <f>IFERROR(INDEX(Lookup!$BH$9:$BH$3000,MATCH($A754,Lookup!$A$9:$A$3000,0)),0)</f>
        <v>0</v>
      </c>
      <c r="L754" s="204">
        <f t="shared" si="35"/>
        <v>0</v>
      </c>
      <c r="O754" s="182">
        <f t="shared" si="34"/>
        <v>0</v>
      </c>
    </row>
    <row r="755" spans="1:15" hidden="1" x14ac:dyDescent="0.2">
      <c r="A755" s="182">
        <f>'13'!A12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4">
        <f>IFERROR(INDEX(Lookup!$BG$9:$BG$3000,MATCH($A755,Lookup!$A$9:$A$3000,0)),0)</f>
        <v>0</v>
      </c>
      <c r="E755" s="204">
        <f>IFERROR(INDEX(Lookup!$BF$9:$BF$3000,MATCH($A755,Lookup!$A$9:$A$3000,0)),0)</f>
        <v>0</v>
      </c>
      <c r="F755" s="204">
        <f>IFERROR(INDEX(Lookup!$BE$9:$BE$3000,MATCH($A755,Lookup!$A$9:$A$3000,0)),0)</f>
        <v>0</v>
      </c>
      <c r="G755" s="205"/>
      <c r="H755" s="205"/>
      <c r="I755" s="204">
        <f>IFERROR(INDEX(Lookup!$BJ$9:$BJ$3000,MATCH($A755,Lookup!$A$9:$A$3000,0)),0)</f>
        <v>0</v>
      </c>
      <c r="J755" s="204">
        <f>IFERROR(INDEX(Lookup!$BI$9:$BI$3000,MATCH($A755,Lookup!$A$9:$A$3000,0)),0)</f>
        <v>0</v>
      </c>
      <c r="K755" s="204">
        <f>IFERROR(INDEX(Lookup!$BH$9:$BH$3000,MATCH($A755,Lookup!$A$9:$A$3000,0)),0)</f>
        <v>0</v>
      </c>
      <c r="L755" s="204">
        <f t="shared" si="35"/>
        <v>0</v>
      </c>
      <c r="O755" s="182">
        <f t="shared" si="34"/>
        <v>0</v>
      </c>
    </row>
    <row r="756" spans="1:15" hidden="1" x14ac:dyDescent="0.2">
      <c r="A756" s="182">
        <f>'13'!A13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 t="shared" si="35"/>
        <v>0</v>
      </c>
      <c r="O756" s="182">
        <f t="shared" si="34"/>
        <v>0</v>
      </c>
    </row>
    <row r="757" spans="1:15" hidden="1" x14ac:dyDescent="0.2">
      <c r="A757" s="182">
        <f>'13'!A14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si="35"/>
        <v>0</v>
      </c>
      <c r="O757" s="182">
        <f t="shared" si="34"/>
        <v>0</v>
      </c>
    </row>
    <row r="758" spans="1:15" hidden="1" x14ac:dyDescent="0.2">
      <c r="A758" s="182">
        <f>'13'!A15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5"/>
        <v>0</v>
      </c>
      <c r="O758" s="182">
        <f t="shared" si="34"/>
        <v>0</v>
      </c>
    </row>
    <row r="759" spans="1:15" hidden="1" x14ac:dyDescent="0.2">
      <c r="A759" s="182">
        <f>'13'!A16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5"/>
        <v>0</v>
      </c>
      <c r="O759" s="182">
        <f t="shared" si="34"/>
        <v>0</v>
      </c>
    </row>
    <row r="760" spans="1:15" hidden="1" x14ac:dyDescent="0.2">
      <c r="A760" s="182">
        <f>'13'!A17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5"/>
        <v>0</v>
      </c>
      <c r="O760" s="182">
        <f t="shared" si="34"/>
        <v>0</v>
      </c>
    </row>
    <row r="761" spans="1:15" hidden="1" x14ac:dyDescent="0.2">
      <c r="A761" s="182">
        <f>'13'!A18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5"/>
        <v>0</v>
      </c>
      <c r="O761" s="182">
        <f t="shared" si="34"/>
        <v>0</v>
      </c>
    </row>
    <row r="762" spans="1:15" hidden="1" x14ac:dyDescent="0.2">
      <c r="A762" s="182">
        <f>'13'!A19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5"/>
        <v>0</v>
      </c>
      <c r="O762" s="182">
        <f t="shared" si="34"/>
        <v>0</v>
      </c>
    </row>
    <row r="763" spans="1:15" hidden="1" x14ac:dyDescent="0.2">
      <c r="A763" s="182">
        <f>'13'!A20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5"/>
        <v>0</v>
      </c>
      <c r="O763" s="182">
        <f t="shared" si="34"/>
        <v>0</v>
      </c>
    </row>
    <row r="764" spans="1:15" hidden="1" x14ac:dyDescent="0.2">
      <c r="A764" s="182">
        <f>'13'!A21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5"/>
        <v>0</v>
      </c>
      <c r="O764" s="182">
        <f t="shared" si="34"/>
        <v>0</v>
      </c>
    </row>
    <row r="765" spans="1:15" hidden="1" x14ac:dyDescent="0.2">
      <c r="A765" s="182">
        <f>'13'!A22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5"/>
        <v>0</v>
      </c>
      <c r="O765" s="182">
        <f t="shared" si="34"/>
        <v>0</v>
      </c>
    </row>
    <row r="766" spans="1:15" hidden="1" x14ac:dyDescent="0.2">
      <c r="A766" s="182">
        <f>'13'!A23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5"/>
        <v>0</v>
      </c>
      <c r="O766" s="182">
        <f t="shared" si="34"/>
        <v>0</v>
      </c>
    </row>
    <row r="767" spans="1:15" hidden="1" x14ac:dyDescent="0.2">
      <c r="A767" s="182">
        <f>'13'!A24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5"/>
        <v>0</v>
      </c>
      <c r="O767" s="182">
        <f t="shared" si="34"/>
        <v>0</v>
      </c>
    </row>
    <row r="768" spans="1:15" hidden="1" x14ac:dyDescent="0.2">
      <c r="A768" s="182">
        <f>'13'!A25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5"/>
        <v>0</v>
      </c>
      <c r="O768" s="182">
        <f t="shared" si="34"/>
        <v>0</v>
      </c>
    </row>
    <row r="769" spans="1:15" hidden="1" x14ac:dyDescent="0.2">
      <c r="A769" s="182">
        <f>'13'!A26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5"/>
        <v>0</v>
      </c>
      <c r="O769" s="182">
        <f t="shared" si="34"/>
        <v>0</v>
      </c>
    </row>
    <row r="770" spans="1:15" hidden="1" x14ac:dyDescent="0.2">
      <c r="A770" s="182">
        <f>'13'!A27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5"/>
        <v>0</v>
      </c>
      <c r="O770" s="182">
        <f t="shared" si="34"/>
        <v>0</v>
      </c>
    </row>
    <row r="771" spans="1:15" hidden="1" x14ac:dyDescent="0.2">
      <c r="A771" s="182">
        <f>'13'!A28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5"/>
        <v>0</v>
      </c>
      <c r="O771" s="182">
        <f t="shared" si="34"/>
        <v>0</v>
      </c>
    </row>
    <row r="772" spans="1:15" hidden="1" x14ac:dyDescent="0.2">
      <c r="A772" s="182">
        <f>'13'!A29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5"/>
        <v>0</v>
      </c>
      <c r="O772" s="182">
        <f t="shared" si="34"/>
        <v>0</v>
      </c>
    </row>
    <row r="773" spans="1:15" hidden="1" x14ac:dyDescent="0.2">
      <c r="A773" s="182">
        <f>'13'!A30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5"/>
        <v>0</v>
      </c>
      <c r="O773" s="182">
        <f t="shared" si="34"/>
        <v>0</v>
      </c>
    </row>
    <row r="774" spans="1:15" hidden="1" x14ac:dyDescent="0.2">
      <c r="A774" s="182">
        <f>'13'!A31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5"/>
        <v>0</v>
      </c>
      <c r="O774" s="182">
        <f t="shared" si="34"/>
        <v>0</v>
      </c>
    </row>
    <row r="775" spans="1:15" hidden="1" x14ac:dyDescent="0.2">
      <c r="A775" s="182">
        <f>'13'!A32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5"/>
        <v>0</v>
      </c>
      <c r="O775" s="182">
        <f t="shared" si="34"/>
        <v>0</v>
      </c>
    </row>
    <row r="776" spans="1:15" hidden="1" x14ac:dyDescent="0.2">
      <c r="A776" s="182">
        <f>'13'!A33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5"/>
        <v>0</v>
      </c>
      <c r="O776" s="182">
        <f t="shared" si="34"/>
        <v>0</v>
      </c>
    </row>
    <row r="777" spans="1:15" hidden="1" x14ac:dyDescent="0.2">
      <c r="A777" s="182">
        <f>'13'!A34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5"/>
        <v>0</v>
      </c>
      <c r="O777" s="182">
        <f t="shared" si="34"/>
        <v>0</v>
      </c>
    </row>
    <row r="778" spans="1:15" hidden="1" x14ac:dyDescent="0.2">
      <c r="A778" s="182">
        <f>'13'!A35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5"/>
        <v>0</v>
      </c>
      <c r="O778" s="182">
        <f t="shared" si="34"/>
        <v>0</v>
      </c>
    </row>
    <row r="779" spans="1:15" hidden="1" x14ac:dyDescent="0.2">
      <c r="A779" s="182">
        <f>'13'!A36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5"/>
        <v>0</v>
      </c>
      <c r="O779" s="182">
        <f t="shared" si="34"/>
        <v>0</v>
      </c>
    </row>
    <row r="780" spans="1:15" hidden="1" x14ac:dyDescent="0.2">
      <c r="A780" s="182">
        <f>'13'!A37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5"/>
        <v>0</v>
      </c>
      <c r="O780" s="182">
        <f t="shared" si="34"/>
        <v>0</v>
      </c>
    </row>
    <row r="781" spans="1:15" hidden="1" x14ac:dyDescent="0.2">
      <c r="A781" s="182">
        <f>'13'!A38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5"/>
        <v>0</v>
      </c>
      <c r="O781" s="182">
        <f t="shared" si="34"/>
        <v>0</v>
      </c>
    </row>
    <row r="782" spans="1:15" hidden="1" x14ac:dyDescent="0.2">
      <c r="A782" s="182">
        <f>'13'!A39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5"/>
        <v>0</v>
      </c>
      <c r="O782" s="182">
        <f t="shared" si="34"/>
        <v>0</v>
      </c>
    </row>
    <row r="783" spans="1:15" hidden="1" x14ac:dyDescent="0.2">
      <c r="A783" s="182">
        <f>'13'!A40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5"/>
        <v>0</v>
      </c>
      <c r="O783" s="182">
        <f t="shared" si="34"/>
        <v>0</v>
      </c>
    </row>
    <row r="784" spans="1:15" hidden="1" x14ac:dyDescent="0.2">
      <c r="A784" s="182">
        <f>'13'!A41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5"/>
        <v>0</v>
      </c>
      <c r="O784" s="182">
        <f t="shared" si="34"/>
        <v>0</v>
      </c>
    </row>
    <row r="785" spans="1:15" hidden="1" x14ac:dyDescent="0.2">
      <c r="A785" s="182">
        <f>'13'!A42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5"/>
        <v>0</v>
      </c>
      <c r="O785" s="182">
        <f t="shared" si="34"/>
        <v>0</v>
      </c>
    </row>
    <row r="786" spans="1:15" hidden="1" x14ac:dyDescent="0.2">
      <c r="A786" s="182">
        <f>'13'!A43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5"/>
        <v>0</v>
      </c>
      <c r="O786" s="182">
        <f t="shared" si="34"/>
        <v>0</v>
      </c>
    </row>
    <row r="787" spans="1:15" hidden="1" x14ac:dyDescent="0.2">
      <c r="A787" s="182">
        <f>'13'!A44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5"/>
        <v>0</v>
      </c>
      <c r="O787" s="182">
        <f t="shared" si="34"/>
        <v>0</v>
      </c>
    </row>
    <row r="788" spans="1:15" hidden="1" x14ac:dyDescent="0.2">
      <c r="A788" s="182">
        <f>'13'!A45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5"/>
        <v>0</v>
      </c>
      <c r="O788" s="182">
        <f t="shared" si="34"/>
        <v>0</v>
      </c>
    </row>
    <row r="789" spans="1:15" hidden="1" x14ac:dyDescent="0.2">
      <c r="A789" s="182">
        <f>'13'!A46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5"/>
        <v>0</v>
      </c>
      <c r="O789" s="182">
        <f t="shared" si="34"/>
        <v>0</v>
      </c>
    </row>
    <row r="790" spans="1:15" hidden="1" x14ac:dyDescent="0.2">
      <c r="A790" s="182">
        <f>'13'!A47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5"/>
        <v>0</v>
      </c>
      <c r="O790" s="182">
        <f t="shared" si="34"/>
        <v>0</v>
      </c>
    </row>
    <row r="791" spans="1:15" hidden="1" x14ac:dyDescent="0.2">
      <c r="A791" s="182">
        <f>'13'!A48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5"/>
        <v>0</v>
      </c>
      <c r="O791" s="182">
        <f t="shared" si="34"/>
        <v>0</v>
      </c>
    </row>
    <row r="792" spans="1:15" hidden="1" x14ac:dyDescent="0.2">
      <c r="A792" s="182">
        <f>'13'!A49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5"/>
        <v>0</v>
      </c>
      <c r="O792" s="182">
        <f t="shared" si="34"/>
        <v>0</v>
      </c>
    </row>
    <row r="793" spans="1:15" hidden="1" x14ac:dyDescent="0.2">
      <c r="A793" s="182">
        <f>'13'!A50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5"/>
        <v>0</v>
      </c>
      <c r="O793" s="182">
        <f t="shared" si="34"/>
        <v>0</v>
      </c>
    </row>
    <row r="794" spans="1:15" hidden="1" x14ac:dyDescent="0.2">
      <c r="A794" s="182">
        <f>'13'!A51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5"/>
        <v>0</v>
      </c>
      <c r="O794" s="182">
        <f t="shared" si="34"/>
        <v>0</v>
      </c>
    </row>
    <row r="795" spans="1:15" hidden="1" x14ac:dyDescent="0.2">
      <c r="A795" s="182">
        <f>'13'!A52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5"/>
        <v>0</v>
      </c>
      <c r="O795" s="182">
        <f t="shared" si="34"/>
        <v>0</v>
      </c>
    </row>
    <row r="796" spans="1:15" hidden="1" x14ac:dyDescent="0.2">
      <c r="A796" s="182">
        <f>'13'!A53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5"/>
        <v>0</v>
      </c>
      <c r="O796" s="182">
        <f t="shared" si="34"/>
        <v>0</v>
      </c>
    </row>
    <row r="797" spans="1:15" hidden="1" x14ac:dyDescent="0.2">
      <c r="A797" s="182">
        <f>'13'!A54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5"/>
        <v>0</v>
      </c>
      <c r="O797" s="182">
        <f t="shared" si="34"/>
        <v>0</v>
      </c>
    </row>
    <row r="798" spans="1:15" hidden="1" x14ac:dyDescent="0.2">
      <c r="A798" s="182">
        <f>'13'!A55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5"/>
        <v>0</v>
      </c>
      <c r="O798" s="182">
        <f t="shared" si="34"/>
        <v>0</v>
      </c>
    </row>
    <row r="799" spans="1:15" hidden="1" x14ac:dyDescent="0.2">
      <c r="A799" s="182">
        <f>'13'!A56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5"/>
        <v>0</v>
      </c>
      <c r="O799" s="182">
        <f t="shared" si="34"/>
        <v>0</v>
      </c>
    </row>
    <row r="800" spans="1:15" hidden="1" x14ac:dyDescent="0.2">
      <c r="A800" s="182">
        <f>'13'!A57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5"/>
        <v>0</v>
      </c>
      <c r="O800" s="182">
        <f t="shared" si="34"/>
        <v>0</v>
      </c>
    </row>
    <row r="801" spans="1:15" hidden="1" x14ac:dyDescent="0.2">
      <c r="A801" s="182">
        <f>'13'!A58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5"/>
        <v>0</v>
      </c>
      <c r="O801" s="182">
        <f t="shared" si="34"/>
        <v>0</v>
      </c>
    </row>
    <row r="802" spans="1:15" hidden="1" x14ac:dyDescent="0.2">
      <c r="A802" s="182">
        <f>'13'!A59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5"/>
        <v>0</v>
      </c>
      <c r="O802" s="182">
        <f t="shared" si="34"/>
        <v>0</v>
      </c>
    </row>
    <row r="803" spans="1:15" hidden="1" x14ac:dyDescent="0.2">
      <c r="A803" s="182">
        <f>'13'!A60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5"/>
        <v>0</v>
      </c>
      <c r="O803" s="182">
        <f t="shared" si="34"/>
        <v>0</v>
      </c>
    </row>
    <row r="804" spans="1:15" hidden="1" x14ac:dyDescent="0.2">
      <c r="A804" s="182">
        <f>'13'!A61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5"/>
        <v>0</v>
      </c>
      <c r="O804" s="182">
        <f t="shared" si="34"/>
        <v>0</v>
      </c>
    </row>
    <row r="805" spans="1:15" hidden="1" x14ac:dyDescent="0.2">
      <c r="A805" s="182">
        <f>'13'!A62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5"/>
        <v>0</v>
      </c>
      <c r="O805" s="182">
        <f t="shared" si="34"/>
        <v>0</v>
      </c>
    </row>
    <row r="806" spans="1:15" hidden="1" x14ac:dyDescent="0.2">
      <c r="A806" s="182">
        <f>'13'!A63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5"/>
        <v>0</v>
      </c>
      <c r="O806" s="182">
        <f t="shared" si="34"/>
        <v>0</v>
      </c>
    </row>
    <row r="807" spans="1:15" hidden="1" x14ac:dyDescent="0.2">
      <c r="A807" s="182">
        <f>'13'!A64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5"/>
        <v>0</v>
      </c>
      <c r="O807" s="182">
        <f t="shared" si="34"/>
        <v>0</v>
      </c>
    </row>
    <row r="808" spans="1:15" hidden="1" x14ac:dyDescent="0.2">
      <c r="A808" s="182">
        <f>'13'!A65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5"/>
        <v>0</v>
      </c>
      <c r="O808" s="182">
        <f t="shared" si="34"/>
        <v>0</v>
      </c>
    </row>
    <row r="809" spans="1:15" hidden="1" x14ac:dyDescent="0.2">
      <c r="A809" s="182">
        <f>'13'!A66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5"/>
        <v>0</v>
      </c>
      <c r="O809" s="182">
        <f t="shared" ref="O809:O872" si="36">+IF(A809&gt;0,1,0)</f>
        <v>0</v>
      </c>
    </row>
    <row r="810" spans="1:15" hidden="1" x14ac:dyDescent="0.2">
      <c r="A810" s="182">
        <f>'13'!A67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ref="L810:L873" si="37">K810-J810</f>
        <v>0</v>
      </c>
      <c r="O810" s="182">
        <f t="shared" si="36"/>
        <v>0</v>
      </c>
    </row>
    <row r="811" spans="1:15" hidden="1" x14ac:dyDescent="0.2">
      <c r="A811" s="182">
        <f>'13'!A68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7"/>
        <v>0</v>
      </c>
      <c r="O811" s="182">
        <f t="shared" si="36"/>
        <v>0</v>
      </c>
    </row>
    <row r="812" spans="1:15" hidden="1" x14ac:dyDescent="0.2">
      <c r="A812" s="182">
        <f>'13'!A69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7"/>
        <v>0</v>
      </c>
      <c r="O812" s="182">
        <f t="shared" si="36"/>
        <v>0</v>
      </c>
    </row>
    <row r="813" spans="1:15" hidden="1" x14ac:dyDescent="0.2">
      <c r="A813" s="182">
        <f>'13'!A70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7"/>
        <v>0</v>
      </c>
      <c r="O813" s="182">
        <f t="shared" si="36"/>
        <v>0</v>
      </c>
    </row>
    <row r="814" spans="1:15" hidden="1" x14ac:dyDescent="0.2">
      <c r="A814" s="182">
        <f>'13'!A71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7"/>
        <v>0</v>
      </c>
      <c r="O814" s="182">
        <f t="shared" si="36"/>
        <v>0</v>
      </c>
    </row>
    <row r="815" spans="1:15" hidden="1" x14ac:dyDescent="0.2">
      <c r="A815" s="182">
        <f>'13'!A72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7"/>
        <v>0</v>
      </c>
      <c r="O815" s="182">
        <f t="shared" si="36"/>
        <v>0</v>
      </c>
    </row>
    <row r="816" spans="1:15" hidden="1" x14ac:dyDescent="0.2">
      <c r="A816" s="182">
        <f>'13'!A73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7"/>
        <v>0</v>
      </c>
      <c r="O816" s="182">
        <f t="shared" si="36"/>
        <v>0</v>
      </c>
    </row>
    <row r="817" spans="1:15" hidden="1" x14ac:dyDescent="0.2">
      <c r="A817" s="182">
        <f>'13'!A74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7"/>
        <v>0</v>
      </c>
      <c r="O817" s="182">
        <f t="shared" si="36"/>
        <v>0</v>
      </c>
    </row>
    <row r="818" spans="1:15" hidden="1" x14ac:dyDescent="0.2">
      <c r="A818" s="182">
        <f>'13'!A75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7"/>
        <v>0</v>
      </c>
      <c r="O818" s="182">
        <f t="shared" si="36"/>
        <v>0</v>
      </c>
    </row>
    <row r="819" spans="1:15" hidden="1" x14ac:dyDescent="0.2">
      <c r="A819" s="182">
        <f>'13'!A76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7"/>
        <v>0</v>
      </c>
      <c r="O819" s="182">
        <f t="shared" si="36"/>
        <v>0</v>
      </c>
    </row>
    <row r="820" spans="1:15" hidden="1" x14ac:dyDescent="0.2">
      <c r="A820" s="182">
        <f>'13'!A77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7"/>
        <v>0</v>
      </c>
      <c r="O820" s="182">
        <f t="shared" si="36"/>
        <v>0</v>
      </c>
    </row>
    <row r="821" spans="1:15" hidden="1" x14ac:dyDescent="0.2">
      <c r="A821" s="182">
        <f>'13'!A78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si="37"/>
        <v>0</v>
      </c>
      <c r="O821" s="182">
        <f t="shared" si="36"/>
        <v>0</v>
      </c>
    </row>
    <row r="822" spans="1:15" hidden="1" x14ac:dyDescent="0.2">
      <c r="A822" s="182">
        <f>'13'!A79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7"/>
        <v>0</v>
      </c>
      <c r="O822" s="182">
        <f t="shared" si="36"/>
        <v>0</v>
      </c>
    </row>
    <row r="823" spans="1:15" hidden="1" x14ac:dyDescent="0.2">
      <c r="A823" s="182">
        <f>'13'!A80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7"/>
        <v>0</v>
      </c>
      <c r="O823" s="182">
        <f t="shared" si="36"/>
        <v>0</v>
      </c>
    </row>
    <row r="824" spans="1:15" hidden="1" x14ac:dyDescent="0.2">
      <c r="A824" s="182">
        <f>'13'!A81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7"/>
        <v>0</v>
      </c>
      <c r="O824" s="182">
        <f t="shared" si="36"/>
        <v>0</v>
      </c>
    </row>
    <row r="825" spans="1:15" hidden="1" x14ac:dyDescent="0.2">
      <c r="A825" s="182">
        <f>'13'!A82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7"/>
        <v>0</v>
      </c>
      <c r="O825" s="182">
        <f t="shared" si="36"/>
        <v>0</v>
      </c>
    </row>
    <row r="826" spans="1:15" hidden="1" x14ac:dyDescent="0.2">
      <c r="A826" s="182">
        <f>'13'!A83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7"/>
        <v>0</v>
      </c>
      <c r="O826" s="182">
        <f t="shared" si="36"/>
        <v>0</v>
      </c>
    </row>
    <row r="827" spans="1:15" hidden="1" x14ac:dyDescent="0.2">
      <c r="A827" s="182">
        <f>'13'!A84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7"/>
        <v>0</v>
      </c>
      <c r="O827" s="182">
        <f t="shared" si="36"/>
        <v>0</v>
      </c>
    </row>
    <row r="828" spans="1:15" hidden="1" x14ac:dyDescent="0.2">
      <c r="A828" s="182">
        <f>'13'!A85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7"/>
        <v>0</v>
      </c>
      <c r="O828" s="182">
        <f t="shared" si="36"/>
        <v>0</v>
      </c>
    </row>
    <row r="829" spans="1:15" hidden="1" x14ac:dyDescent="0.2">
      <c r="A829" s="182">
        <f>'13'!A86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7"/>
        <v>0</v>
      </c>
      <c r="O829" s="182">
        <f t="shared" si="36"/>
        <v>0</v>
      </c>
    </row>
    <row r="830" spans="1:15" hidden="1" x14ac:dyDescent="0.2">
      <c r="A830" s="182">
        <f>'13'!A87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7"/>
        <v>0</v>
      </c>
      <c r="O830" s="182">
        <f t="shared" si="36"/>
        <v>0</v>
      </c>
    </row>
    <row r="831" spans="1:15" hidden="1" x14ac:dyDescent="0.2">
      <c r="A831" s="182">
        <f>'13'!A88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7"/>
        <v>0</v>
      </c>
      <c r="O831" s="182">
        <f t="shared" si="36"/>
        <v>0</v>
      </c>
    </row>
    <row r="832" spans="1:15" hidden="1" x14ac:dyDescent="0.2">
      <c r="A832" s="182">
        <f>'13'!A89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7"/>
        <v>0</v>
      </c>
      <c r="O832" s="182">
        <f t="shared" si="36"/>
        <v>0</v>
      </c>
    </row>
    <row r="833" spans="1:15" hidden="1" x14ac:dyDescent="0.2">
      <c r="A833" s="182">
        <f>'13'!A90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7"/>
        <v>0</v>
      </c>
      <c r="O833" s="182">
        <f t="shared" si="36"/>
        <v>0</v>
      </c>
    </row>
    <row r="834" spans="1:15" hidden="1" x14ac:dyDescent="0.2">
      <c r="A834" s="182">
        <f>'13'!A91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7"/>
        <v>0</v>
      </c>
      <c r="O834" s="182">
        <f t="shared" si="36"/>
        <v>0</v>
      </c>
    </row>
    <row r="835" spans="1:15" hidden="1" x14ac:dyDescent="0.2">
      <c r="A835" s="182">
        <f>'13'!A92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7"/>
        <v>0</v>
      </c>
      <c r="O835" s="182">
        <f t="shared" si="36"/>
        <v>0</v>
      </c>
    </row>
    <row r="836" spans="1:15" hidden="1" x14ac:dyDescent="0.2">
      <c r="A836" s="182">
        <f>'13'!A93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7"/>
        <v>0</v>
      </c>
      <c r="O836" s="182">
        <f t="shared" si="36"/>
        <v>0</v>
      </c>
    </row>
    <row r="837" spans="1:15" hidden="1" x14ac:dyDescent="0.2">
      <c r="A837" s="182">
        <f>'13'!A94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7"/>
        <v>0</v>
      </c>
      <c r="O837" s="182">
        <f t="shared" si="36"/>
        <v>0</v>
      </c>
    </row>
    <row r="838" spans="1:15" hidden="1" x14ac:dyDescent="0.2">
      <c r="A838" s="182">
        <f>'13'!A95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7"/>
        <v>0</v>
      </c>
      <c r="O838" s="182">
        <f t="shared" si="36"/>
        <v>0</v>
      </c>
    </row>
    <row r="839" spans="1:15" hidden="1" x14ac:dyDescent="0.2">
      <c r="A839" s="182">
        <f>'13'!A96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7"/>
        <v>0</v>
      </c>
      <c r="O839" s="182">
        <f t="shared" si="36"/>
        <v>0</v>
      </c>
    </row>
    <row r="840" spans="1:15" hidden="1" x14ac:dyDescent="0.2">
      <c r="A840" s="182">
        <f>'13'!A97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7"/>
        <v>0</v>
      </c>
      <c r="O840" s="182">
        <f t="shared" si="36"/>
        <v>0</v>
      </c>
    </row>
    <row r="841" spans="1:15" hidden="1" x14ac:dyDescent="0.2">
      <c r="A841" s="182">
        <f>'13'!A98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7"/>
        <v>0</v>
      </c>
      <c r="O841" s="182">
        <f t="shared" si="36"/>
        <v>0</v>
      </c>
    </row>
    <row r="842" spans="1:15" hidden="1" x14ac:dyDescent="0.2">
      <c r="A842" s="182">
        <f>'13'!A99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7"/>
        <v>0</v>
      </c>
      <c r="O842" s="182">
        <f t="shared" si="36"/>
        <v>0</v>
      </c>
    </row>
    <row r="843" spans="1:15" hidden="1" x14ac:dyDescent="0.2">
      <c r="A843" s="182">
        <f>'13'!A100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7"/>
        <v>0</v>
      </c>
      <c r="O843" s="182">
        <f t="shared" si="36"/>
        <v>0</v>
      </c>
    </row>
    <row r="844" spans="1:15" hidden="1" x14ac:dyDescent="0.2">
      <c r="A844" s="182">
        <f>'13'!A101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7"/>
        <v>0</v>
      </c>
      <c r="O844" s="182">
        <f t="shared" si="36"/>
        <v>0</v>
      </c>
    </row>
    <row r="845" spans="1:15" hidden="1" x14ac:dyDescent="0.2">
      <c r="A845" s="182">
        <f>'13'!A102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7"/>
        <v>0</v>
      </c>
      <c r="O845" s="182">
        <f t="shared" si="36"/>
        <v>0</v>
      </c>
    </row>
    <row r="846" spans="1:15" hidden="1" x14ac:dyDescent="0.2">
      <c r="A846" s="182">
        <f>'13'!A103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7"/>
        <v>0</v>
      </c>
      <c r="O846" s="182">
        <f t="shared" si="36"/>
        <v>0</v>
      </c>
    </row>
    <row r="847" spans="1:15" hidden="1" x14ac:dyDescent="0.2">
      <c r="A847" s="182">
        <f>'13'!A104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7"/>
        <v>0</v>
      </c>
      <c r="O847" s="182">
        <f t="shared" si="36"/>
        <v>0</v>
      </c>
    </row>
    <row r="848" spans="1:15" hidden="1" x14ac:dyDescent="0.2">
      <c r="A848" s="182">
        <f>'13'!A105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7"/>
        <v>0</v>
      </c>
      <c r="O848" s="182">
        <f t="shared" si="36"/>
        <v>0</v>
      </c>
    </row>
    <row r="849" spans="1:15" hidden="1" x14ac:dyDescent="0.2">
      <c r="A849" s="182">
        <f>'13'!A106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7"/>
        <v>0</v>
      </c>
      <c r="O849" s="182">
        <f t="shared" si="36"/>
        <v>0</v>
      </c>
    </row>
    <row r="850" spans="1:15" hidden="1" x14ac:dyDescent="0.2">
      <c r="A850" s="182">
        <f>'13'!A107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7"/>
        <v>0</v>
      </c>
      <c r="O850" s="182">
        <f t="shared" si="36"/>
        <v>0</v>
      </c>
    </row>
    <row r="851" spans="1:15" hidden="1" x14ac:dyDescent="0.2">
      <c r="A851" s="182">
        <f>'13'!A108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7"/>
        <v>0</v>
      </c>
      <c r="O851" s="182">
        <f t="shared" si="36"/>
        <v>0</v>
      </c>
    </row>
    <row r="852" spans="1:15" hidden="1" x14ac:dyDescent="0.2">
      <c r="A852" s="182">
        <f>'13'!A109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7"/>
        <v>0</v>
      </c>
      <c r="O852" s="182">
        <f t="shared" si="36"/>
        <v>0</v>
      </c>
    </row>
    <row r="853" spans="1:15" hidden="1" x14ac:dyDescent="0.2">
      <c r="A853" s="182">
        <f>'13'!A110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7"/>
        <v>0</v>
      </c>
      <c r="O853" s="182">
        <f t="shared" si="36"/>
        <v>0</v>
      </c>
    </row>
    <row r="854" spans="1:15" hidden="1" x14ac:dyDescent="0.2">
      <c r="A854" s="182">
        <f>'13'!A111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7"/>
        <v>0</v>
      </c>
      <c r="O854" s="182">
        <f t="shared" si="36"/>
        <v>0</v>
      </c>
    </row>
    <row r="855" spans="1:15" hidden="1" x14ac:dyDescent="0.2">
      <c r="A855" s="182">
        <f>'13'!A112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7"/>
        <v>0</v>
      </c>
      <c r="O855" s="182">
        <f t="shared" si="36"/>
        <v>0</v>
      </c>
    </row>
    <row r="856" spans="1:15" hidden="1" x14ac:dyDescent="0.2">
      <c r="A856" s="182">
        <f>'13'!A113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7"/>
        <v>0</v>
      </c>
      <c r="O856" s="182">
        <f t="shared" si="36"/>
        <v>0</v>
      </c>
    </row>
    <row r="857" spans="1:15" hidden="1" x14ac:dyDescent="0.2">
      <c r="A857" s="182">
        <f>'13'!A114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7"/>
        <v>0</v>
      </c>
      <c r="O857" s="182">
        <f t="shared" si="36"/>
        <v>0</v>
      </c>
    </row>
    <row r="858" spans="1:15" hidden="1" x14ac:dyDescent="0.2">
      <c r="A858" s="182">
        <f>'13'!A115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7"/>
        <v>0</v>
      </c>
      <c r="O858" s="182">
        <f t="shared" si="36"/>
        <v>0</v>
      </c>
    </row>
    <row r="859" spans="1:15" hidden="1" x14ac:dyDescent="0.2">
      <c r="A859" s="182">
        <f>'13'!A116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7"/>
        <v>0</v>
      </c>
      <c r="O859" s="182">
        <f t="shared" si="36"/>
        <v>0</v>
      </c>
    </row>
    <row r="860" spans="1:15" hidden="1" x14ac:dyDescent="0.2">
      <c r="A860" s="182">
        <f>'13'!A117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7"/>
        <v>0</v>
      </c>
      <c r="O860" s="182">
        <f t="shared" si="36"/>
        <v>0</v>
      </c>
    </row>
    <row r="861" spans="1:15" hidden="1" x14ac:dyDescent="0.2">
      <c r="A861" s="182">
        <f>'13'!A118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7"/>
        <v>0</v>
      </c>
      <c r="O861" s="182">
        <f t="shared" si="36"/>
        <v>0</v>
      </c>
    </row>
    <row r="862" spans="1:15" hidden="1" x14ac:dyDescent="0.2">
      <c r="A862" s="182">
        <f>'13'!A119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7"/>
        <v>0</v>
      </c>
      <c r="O862" s="182">
        <f t="shared" si="36"/>
        <v>0</v>
      </c>
    </row>
    <row r="863" spans="1:15" hidden="1" x14ac:dyDescent="0.2">
      <c r="A863" s="182">
        <f>'13'!A120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7"/>
        <v>0</v>
      </c>
      <c r="O863" s="182">
        <f t="shared" si="36"/>
        <v>0</v>
      </c>
    </row>
    <row r="864" spans="1:15" hidden="1" x14ac:dyDescent="0.2">
      <c r="A864" s="182">
        <f>'13'!A121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7"/>
        <v>0</v>
      </c>
      <c r="O864" s="182">
        <f t="shared" si="36"/>
        <v>0</v>
      </c>
    </row>
    <row r="865" spans="1:15" hidden="1" x14ac:dyDescent="0.2">
      <c r="A865" s="182">
        <f>'13'!A122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7"/>
        <v>0</v>
      </c>
      <c r="O865" s="182">
        <f t="shared" si="36"/>
        <v>0</v>
      </c>
    </row>
    <row r="866" spans="1:15" hidden="1" x14ac:dyDescent="0.2">
      <c r="A866" s="182">
        <f>'13'!A123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7"/>
        <v>0</v>
      </c>
      <c r="O866" s="182">
        <f t="shared" si="36"/>
        <v>0</v>
      </c>
    </row>
    <row r="867" spans="1:15" hidden="1" x14ac:dyDescent="0.2">
      <c r="A867" s="182">
        <f>'13'!A124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7"/>
        <v>0</v>
      </c>
      <c r="O867" s="182">
        <f t="shared" si="36"/>
        <v>0</v>
      </c>
    </row>
    <row r="868" spans="1:15" hidden="1" x14ac:dyDescent="0.2">
      <c r="A868" s="182">
        <f>'13'!A125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7"/>
        <v>0</v>
      </c>
      <c r="O868" s="182">
        <f t="shared" si="36"/>
        <v>0</v>
      </c>
    </row>
    <row r="869" spans="1:15" hidden="1" x14ac:dyDescent="0.2">
      <c r="A869" s="182">
        <f>'13'!A126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7"/>
        <v>0</v>
      </c>
      <c r="O869" s="182">
        <f t="shared" si="36"/>
        <v>0</v>
      </c>
    </row>
    <row r="870" spans="1:15" hidden="1" x14ac:dyDescent="0.2">
      <c r="A870" s="182">
        <f>'13'!A127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7"/>
        <v>0</v>
      </c>
      <c r="O870" s="182">
        <f t="shared" si="36"/>
        <v>0</v>
      </c>
    </row>
    <row r="871" spans="1:15" hidden="1" x14ac:dyDescent="0.2">
      <c r="A871" s="182">
        <f>'13'!A128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7"/>
        <v>0</v>
      </c>
      <c r="O871" s="182">
        <f t="shared" si="36"/>
        <v>0</v>
      </c>
    </row>
    <row r="872" spans="1:15" hidden="1" x14ac:dyDescent="0.2">
      <c r="A872" s="182">
        <f>'13'!A129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7"/>
        <v>0</v>
      </c>
      <c r="O872" s="182">
        <f t="shared" si="36"/>
        <v>0</v>
      </c>
    </row>
    <row r="873" spans="1:15" hidden="1" x14ac:dyDescent="0.2">
      <c r="A873" s="182">
        <f>'13'!A130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7"/>
        <v>0</v>
      </c>
      <c r="O873" s="182">
        <f t="shared" ref="O873:O936" si="38">+IF(A873&gt;0,1,0)</f>
        <v>0</v>
      </c>
    </row>
    <row r="874" spans="1:15" hidden="1" x14ac:dyDescent="0.2">
      <c r="A874" s="182">
        <f>'13'!A131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ref="L874:L937" si="39">K874-J874</f>
        <v>0</v>
      </c>
      <c r="O874" s="182">
        <f t="shared" si="38"/>
        <v>0</v>
      </c>
    </row>
    <row r="875" spans="1:15" hidden="1" x14ac:dyDescent="0.2">
      <c r="A875" s="182">
        <f>'13'!A132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9"/>
        <v>0</v>
      </c>
      <c r="O875" s="182">
        <f t="shared" si="38"/>
        <v>0</v>
      </c>
    </row>
    <row r="876" spans="1:15" hidden="1" x14ac:dyDescent="0.2">
      <c r="A876" s="182">
        <f>'13'!A133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9"/>
        <v>0</v>
      </c>
      <c r="O876" s="182">
        <f t="shared" si="38"/>
        <v>0</v>
      </c>
    </row>
    <row r="877" spans="1:15" hidden="1" x14ac:dyDescent="0.2">
      <c r="A877" s="182">
        <f>'13'!A134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9"/>
        <v>0</v>
      </c>
      <c r="O877" s="182">
        <f t="shared" si="38"/>
        <v>0</v>
      </c>
    </row>
    <row r="878" spans="1:15" hidden="1" x14ac:dyDescent="0.2">
      <c r="A878" s="182">
        <f>'13'!A135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9"/>
        <v>0</v>
      </c>
      <c r="O878" s="182">
        <f t="shared" si="38"/>
        <v>0</v>
      </c>
    </row>
    <row r="879" spans="1:15" hidden="1" x14ac:dyDescent="0.2">
      <c r="A879" s="182">
        <f>'13'!A136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9"/>
        <v>0</v>
      </c>
      <c r="O879" s="182">
        <f t="shared" si="38"/>
        <v>0</v>
      </c>
    </row>
    <row r="880" spans="1:15" hidden="1" x14ac:dyDescent="0.2">
      <c r="A880" s="182">
        <f>'13'!A137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9"/>
        <v>0</v>
      </c>
      <c r="O880" s="182">
        <f t="shared" si="38"/>
        <v>0</v>
      </c>
    </row>
    <row r="881" spans="1:15" hidden="1" x14ac:dyDescent="0.2">
      <c r="A881" s="182">
        <f>'13'!A138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9"/>
        <v>0</v>
      </c>
      <c r="O881" s="182">
        <f t="shared" si="38"/>
        <v>0</v>
      </c>
    </row>
    <row r="882" spans="1:15" hidden="1" x14ac:dyDescent="0.2">
      <c r="A882" s="182">
        <f>'13'!A139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9"/>
        <v>0</v>
      </c>
      <c r="O882" s="182">
        <f t="shared" si="38"/>
        <v>0</v>
      </c>
    </row>
    <row r="883" spans="1:15" hidden="1" x14ac:dyDescent="0.2">
      <c r="A883" s="182">
        <f>'13'!A140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9"/>
        <v>0</v>
      </c>
      <c r="O883" s="182">
        <f t="shared" si="38"/>
        <v>0</v>
      </c>
    </row>
    <row r="884" spans="1:15" hidden="1" x14ac:dyDescent="0.2">
      <c r="A884" s="182">
        <f>'13'!A141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9"/>
        <v>0</v>
      </c>
      <c r="O884" s="182">
        <f t="shared" si="38"/>
        <v>0</v>
      </c>
    </row>
    <row r="885" spans="1:15" hidden="1" x14ac:dyDescent="0.2">
      <c r="A885" s="182">
        <f>'13'!A142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si="39"/>
        <v>0</v>
      </c>
      <c r="O885" s="182">
        <f t="shared" si="38"/>
        <v>0</v>
      </c>
    </row>
    <row r="886" spans="1:15" hidden="1" x14ac:dyDescent="0.2">
      <c r="A886" s="182">
        <f>'13'!A143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39"/>
        <v>0</v>
      </c>
      <c r="O886" s="182">
        <f t="shared" si="38"/>
        <v>0</v>
      </c>
    </row>
    <row r="887" spans="1:15" hidden="1" x14ac:dyDescent="0.2">
      <c r="A887" s="182">
        <f>'13'!A144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39"/>
        <v>0</v>
      </c>
      <c r="O887" s="182">
        <f t="shared" si="38"/>
        <v>0</v>
      </c>
    </row>
    <row r="888" spans="1:15" hidden="1" x14ac:dyDescent="0.2">
      <c r="A888" s="182">
        <f>'13'!A145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39"/>
        <v>0</v>
      </c>
      <c r="O888" s="182">
        <f t="shared" si="38"/>
        <v>0</v>
      </c>
    </row>
    <row r="889" spans="1:15" hidden="1" x14ac:dyDescent="0.2">
      <c r="A889" s="182">
        <f>'13'!A146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39"/>
        <v>0</v>
      </c>
      <c r="O889" s="182">
        <f t="shared" si="38"/>
        <v>0</v>
      </c>
    </row>
    <row r="890" spans="1:15" hidden="1" x14ac:dyDescent="0.2">
      <c r="A890" s="182">
        <f>'13'!A147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39"/>
        <v>0</v>
      </c>
      <c r="O890" s="182">
        <f t="shared" si="38"/>
        <v>0</v>
      </c>
    </row>
    <row r="891" spans="1:15" hidden="1" x14ac:dyDescent="0.2">
      <c r="A891" s="182">
        <f>'13'!A148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39"/>
        <v>0</v>
      </c>
      <c r="O891" s="182">
        <f t="shared" si="38"/>
        <v>0</v>
      </c>
    </row>
    <row r="892" spans="1:15" hidden="1" x14ac:dyDescent="0.2">
      <c r="A892" s="182">
        <f>'13'!A149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39"/>
        <v>0</v>
      </c>
      <c r="O892" s="182">
        <f t="shared" si="38"/>
        <v>0</v>
      </c>
    </row>
    <row r="893" spans="1:15" hidden="1" x14ac:dyDescent="0.2">
      <c r="A893" s="182">
        <f>'13'!A150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39"/>
        <v>0</v>
      </c>
      <c r="O893" s="182">
        <f t="shared" si="38"/>
        <v>0</v>
      </c>
    </row>
    <row r="894" spans="1:15" hidden="1" x14ac:dyDescent="0.2">
      <c r="A894" s="182">
        <f>'13'!A151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39"/>
        <v>0</v>
      </c>
      <c r="O894" s="182">
        <f t="shared" si="38"/>
        <v>0</v>
      </c>
    </row>
    <row r="895" spans="1:15" hidden="1" x14ac:dyDescent="0.2">
      <c r="A895" s="182">
        <f>'13'!A152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39"/>
        <v>0</v>
      </c>
      <c r="O895" s="182">
        <f t="shared" si="38"/>
        <v>0</v>
      </c>
    </row>
    <row r="896" spans="1:15" hidden="1" x14ac:dyDescent="0.2">
      <c r="A896" s="182">
        <f>'13'!A153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39"/>
        <v>0</v>
      </c>
      <c r="O896" s="182">
        <f t="shared" si="38"/>
        <v>0</v>
      </c>
    </row>
    <row r="897" spans="1:15" hidden="1" x14ac:dyDescent="0.2">
      <c r="A897" s="182">
        <f>'13'!A154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39"/>
        <v>0</v>
      </c>
      <c r="O897" s="182">
        <f t="shared" si="38"/>
        <v>0</v>
      </c>
    </row>
    <row r="898" spans="1:15" hidden="1" x14ac:dyDescent="0.2">
      <c r="A898" s="182">
        <f>'13'!A155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39"/>
        <v>0</v>
      </c>
      <c r="O898" s="182">
        <f t="shared" si="38"/>
        <v>0</v>
      </c>
    </row>
    <row r="899" spans="1:15" hidden="1" x14ac:dyDescent="0.2">
      <c r="A899" s="182">
        <f>'13'!A156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39"/>
        <v>0</v>
      </c>
      <c r="O899" s="182">
        <f t="shared" si="38"/>
        <v>0</v>
      </c>
    </row>
    <row r="900" spans="1:15" hidden="1" x14ac:dyDescent="0.2">
      <c r="A900" s="182">
        <f>'13'!A157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39"/>
        <v>0</v>
      </c>
      <c r="O900" s="182">
        <f t="shared" si="38"/>
        <v>0</v>
      </c>
    </row>
    <row r="901" spans="1:15" hidden="1" x14ac:dyDescent="0.2">
      <c r="A901" s="182">
        <f>'13'!A158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39"/>
        <v>0</v>
      </c>
      <c r="O901" s="182">
        <f t="shared" si="38"/>
        <v>0</v>
      </c>
    </row>
    <row r="902" spans="1:15" hidden="1" x14ac:dyDescent="0.2">
      <c r="A902" s="182">
        <f>'13'!A159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39"/>
        <v>0</v>
      </c>
      <c r="O902" s="182">
        <f t="shared" si="38"/>
        <v>0</v>
      </c>
    </row>
    <row r="903" spans="1:15" hidden="1" x14ac:dyDescent="0.2">
      <c r="A903" s="182">
        <f>'13'!A160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39"/>
        <v>0</v>
      </c>
      <c r="O903" s="182">
        <f t="shared" si="38"/>
        <v>0</v>
      </c>
    </row>
    <row r="904" spans="1:15" hidden="1" x14ac:dyDescent="0.2">
      <c r="A904" s="182">
        <f>'13'!A161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39"/>
        <v>0</v>
      </c>
      <c r="O904" s="182">
        <f t="shared" si="38"/>
        <v>0</v>
      </c>
    </row>
    <row r="905" spans="1:15" hidden="1" x14ac:dyDescent="0.2">
      <c r="A905" s="182">
        <f>'13'!A162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39"/>
        <v>0</v>
      </c>
      <c r="O905" s="182">
        <f t="shared" si="38"/>
        <v>0</v>
      </c>
    </row>
    <row r="906" spans="1:15" hidden="1" x14ac:dyDescent="0.2">
      <c r="A906" s="182">
        <f>'13'!A163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39"/>
        <v>0</v>
      </c>
      <c r="O906" s="182">
        <f t="shared" si="38"/>
        <v>0</v>
      </c>
    </row>
    <row r="907" spans="1:15" hidden="1" x14ac:dyDescent="0.2">
      <c r="A907" s="182">
        <f>'13'!A164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39"/>
        <v>0</v>
      </c>
      <c r="O907" s="182">
        <f t="shared" si="38"/>
        <v>0</v>
      </c>
    </row>
    <row r="908" spans="1:15" hidden="1" x14ac:dyDescent="0.2">
      <c r="A908" s="182">
        <f>'13'!A165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39"/>
        <v>0</v>
      </c>
      <c r="O908" s="182">
        <f t="shared" si="38"/>
        <v>0</v>
      </c>
    </row>
    <row r="909" spans="1:15" hidden="1" x14ac:dyDescent="0.2">
      <c r="A909" s="182">
        <f>'13'!A166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39"/>
        <v>0</v>
      </c>
      <c r="O909" s="182">
        <f t="shared" si="38"/>
        <v>0</v>
      </c>
    </row>
    <row r="910" spans="1:15" hidden="1" x14ac:dyDescent="0.2">
      <c r="A910" s="182">
        <f>'13'!A167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39"/>
        <v>0</v>
      </c>
      <c r="O910" s="182">
        <f t="shared" si="38"/>
        <v>0</v>
      </c>
    </row>
    <row r="911" spans="1:15" hidden="1" x14ac:dyDescent="0.2">
      <c r="A911" s="182">
        <f>'13'!A168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39"/>
        <v>0</v>
      </c>
      <c r="O911" s="182">
        <f t="shared" si="38"/>
        <v>0</v>
      </c>
    </row>
    <row r="912" spans="1:15" hidden="1" x14ac:dyDescent="0.2">
      <c r="A912" s="182">
        <f>'13'!A169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39"/>
        <v>0</v>
      </c>
      <c r="O912" s="182">
        <f t="shared" si="38"/>
        <v>0</v>
      </c>
    </row>
    <row r="913" spans="1:15" hidden="1" x14ac:dyDescent="0.2">
      <c r="A913" s="182">
        <f>'13'!A170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39"/>
        <v>0</v>
      </c>
      <c r="O913" s="182">
        <f t="shared" si="38"/>
        <v>0</v>
      </c>
    </row>
    <row r="914" spans="1:15" hidden="1" x14ac:dyDescent="0.2">
      <c r="A914" s="182">
        <f>'13'!A171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39"/>
        <v>0</v>
      </c>
      <c r="O914" s="182">
        <f t="shared" si="38"/>
        <v>0</v>
      </c>
    </row>
    <row r="915" spans="1:15" hidden="1" x14ac:dyDescent="0.2">
      <c r="A915" s="182">
        <f>'13'!A172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39"/>
        <v>0</v>
      </c>
      <c r="O915" s="182">
        <f t="shared" si="38"/>
        <v>0</v>
      </c>
    </row>
    <row r="916" spans="1:15" hidden="1" x14ac:dyDescent="0.2">
      <c r="A916" s="182">
        <f>'13'!A173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39"/>
        <v>0</v>
      </c>
      <c r="O916" s="182">
        <f t="shared" si="38"/>
        <v>0</v>
      </c>
    </row>
    <row r="917" spans="1:15" hidden="1" x14ac:dyDescent="0.2">
      <c r="A917" s="182">
        <f>'13'!A174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39"/>
        <v>0</v>
      </c>
      <c r="O917" s="182">
        <f t="shared" si="38"/>
        <v>0</v>
      </c>
    </row>
    <row r="918" spans="1:15" hidden="1" x14ac:dyDescent="0.2">
      <c r="A918" s="182">
        <f>'13'!A175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39"/>
        <v>0</v>
      </c>
      <c r="O918" s="182">
        <f t="shared" si="38"/>
        <v>0</v>
      </c>
    </row>
    <row r="919" spans="1:15" hidden="1" x14ac:dyDescent="0.2">
      <c r="A919" s="182">
        <f>'13'!A176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39"/>
        <v>0</v>
      </c>
      <c r="O919" s="182">
        <f t="shared" si="38"/>
        <v>0</v>
      </c>
    </row>
    <row r="920" spans="1:15" hidden="1" x14ac:dyDescent="0.2">
      <c r="A920" s="182">
        <f>'13'!A177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39"/>
        <v>0</v>
      </c>
      <c r="O920" s="182">
        <f t="shared" si="38"/>
        <v>0</v>
      </c>
    </row>
    <row r="921" spans="1:15" hidden="1" x14ac:dyDescent="0.2">
      <c r="A921" s="182">
        <f>'13'!A178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39"/>
        <v>0</v>
      </c>
      <c r="O921" s="182">
        <f t="shared" si="38"/>
        <v>0</v>
      </c>
    </row>
    <row r="922" spans="1:15" hidden="1" x14ac:dyDescent="0.2">
      <c r="A922" s="182">
        <f>'13'!A179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39"/>
        <v>0</v>
      </c>
      <c r="O922" s="182">
        <f t="shared" si="38"/>
        <v>0</v>
      </c>
    </row>
    <row r="923" spans="1:15" hidden="1" x14ac:dyDescent="0.2">
      <c r="A923" s="182">
        <f>'13'!A180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39"/>
        <v>0</v>
      </c>
      <c r="O923" s="182">
        <f t="shared" si="38"/>
        <v>0</v>
      </c>
    </row>
    <row r="924" spans="1:15" hidden="1" x14ac:dyDescent="0.2">
      <c r="A924" s="182">
        <f>'13'!A181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39"/>
        <v>0</v>
      </c>
      <c r="O924" s="182">
        <f t="shared" si="38"/>
        <v>0</v>
      </c>
    </row>
    <row r="925" spans="1:15" hidden="1" x14ac:dyDescent="0.2">
      <c r="A925" s="182">
        <f>'13'!A182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39"/>
        <v>0</v>
      </c>
      <c r="O925" s="182">
        <f t="shared" si="38"/>
        <v>0</v>
      </c>
    </row>
    <row r="926" spans="1:15" hidden="1" x14ac:dyDescent="0.2">
      <c r="A926" s="182">
        <f>'13'!A183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39"/>
        <v>0</v>
      </c>
      <c r="O926" s="182">
        <f t="shared" si="38"/>
        <v>0</v>
      </c>
    </row>
    <row r="927" spans="1:15" hidden="1" x14ac:dyDescent="0.2">
      <c r="A927" s="182">
        <f>'13'!A184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39"/>
        <v>0</v>
      </c>
      <c r="O927" s="182">
        <f t="shared" si="38"/>
        <v>0</v>
      </c>
    </row>
    <row r="928" spans="1:15" hidden="1" x14ac:dyDescent="0.2">
      <c r="A928" s="182">
        <f>'13'!A185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39"/>
        <v>0</v>
      </c>
      <c r="O928" s="182">
        <f t="shared" si="38"/>
        <v>0</v>
      </c>
    </row>
    <row r="929" spans="1:15" hidden="1" x14ac:dyDescent="0.2">
      <c r="A929" s="182">
        <f>'13'!A186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39"/>
        <v>0</v>
      </c>
      <c r="O929" s="182">
        <f t="shared" si="38"/>
        <v>0</v>
      </c>
    </row>
    <row r="930" spans="1:15" hidden="1" x14ac:dyDescent="0.2">
      <c r="A930" s="182">
        <f>'13'!A187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39"/>
        <v>0</v>
      </c>
      <c r="O930" s="182">
        <f t="shared" si="38"/>
        <v>0</v>
      </c>
    </row>
    <row r="931" spans="1:15" hidden="1" x14ac:dyDescent="0.2">
      <c r="A931" s="182">
        <f>'13'!A188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39"/>
        <v>0</v>
      </c>
      <c r="O931" s="182">
        <f t="shared" si="38"/>
        <v>0</v>
      </c>
    </row>
    <row r="932" spans="1:15" hidden="1" x14ac:dyDescent="0.2">
      <c r="A932" s="182">
        <f>'13'!A189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39"/>
        <v>0</v>
      </c>
      <c r="O932" s="182">
        <f t="shared" si="38"/>
        <v>0</v>
      </c>
    </row>
    <row r="933" spans="1:15" hidden="1" x14ac:dyDescent="0.2">
      <c r="A933" s="182">
        <f>'13'!A190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39"/>
        <v>0</v>
      </c>
      <c r="O933" s="182">
        <f t="shared" si="38"/>
        <v>0</v>
      </c>
    </row>
    <row r="934" spans="1:15" hidden="1" x14ac:dyDescent="0.2">
      <c r="A934" s="182">
        <f>'13'!A191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39"/>
        <v>0</v>
      </c>
      <c r="O934" s="182">
        <f t="shared" si="38"/>
        <v>0</v>
      </c>
    </row>
    <row r="935" spans="1:15" hidden="1" x14ac:dyDescent="0.2">
      <c r="A935" s="182">
        <f>'13'!A192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39"/>
        <v>0</v>
      </c>
      <c r="O935" s="182">
        <f t="shared" si="38"/>
        <v>0</v>
      </c>
    </row>
    <row r="936" spans="1:15" hidden="1" x14ac:dyDescent="0.2">
      <c r="A936" s="182">
        <f>'13'!A193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39"/>
        <v>0</v>
      </c>
      <c r="O936" s="182">
        <f t="shared" si="38"/>
        <v>0</v>
      </c>
    </row>
    <row r="937" spans="1:15" hidden="1" x14ac:dyDescent="0.2">
      <c r="A937" s="182">
        <f>'13'!A194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39"/>
        <v>0</v>
      </c>
      <c r="O937" s="182">
        <f t="shared" ref="O937:O1000" si="40">+IF(A937&gt;0,1,0)</f>
        <v>0</v>
      </c>
    </row>
    <row r="938" spans="1:15" hidden="1" x14ac:dyDescent="0.2">
      <c r="A938" s="182">
        <f>'13'!A195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ref="L938:L1001" si="41">K938-J938</f>
        <v>0</v>
      </c>
      <c r="O938" s="182">
        <f t="shared" si="40"/>
        <v>0</v>
      </c>
    </row>
    <row r="939" spans="1:15" hidden="1" x14ac:dyDescent="0.2">
      <c r="A939" s="182">
        <f>'13'!A196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1"/>
        <v>0</v>
      </c>
      <c r="O939" s="182">
        <f t="shared" si="40"/>
        <v>0</v>
      </c>
    </row>
    <row r="940" spans="1:15" hidden="1" x14ac:dyDescent="0.2">
      <c r="A940" s="182">
        <f>'13'!A197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1"/>
        <v>0</v>
      </c>
      <c r="O940" s="182">
        <f t="shared" si="40"/>
        <v>0</v>
      </c>
    </row>
    <row r="941" spans="1:15" hidden="1" x14ac:dyDescent="0.2">
      <c r="A941" s="182">
        <f>'13'!A198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1"/>
        <v>0</v>
      </c>
      <c r="O941" s="182">
        <f t="shared" si="40"/>
        <v>0</v>
      </c>
    </row>
    <row r="942" spans="1:15" hidden="1" x14ac:dyDescent="0.2">
      <c r="A942" s="182">
        <f>'13'!A199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1"/>
        <v>0</v>
      </c>
      <c r="O942" s="182">
        <f t="shared" si="40"/>
        <v>0</v>
      </c>
    </row>
    <row r="943" spans="1:15" hidden="1" x14ac:dyDescent="0.2">
      <c r="A943" s="182">
        <f>'13'!A200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1"/>
        <v>0</v>
      </c>
      <c r="O943" s="182">
        <f t="shared" si="40"/>
        <v>0</v>
      </c>
    </row>
    <row r="944" spans="1:15" hidden="1" x14ac:dyDescent="0.2">
      <c r="A944" s="182">
        <f>'13'!A201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1"/>
        <v>0</v>
      </c>
      <c r="O944" s="182">
        <f t="shared" si="40"/>
        <v>0</v>
      </c>
    </row>
    <row r="945" spans="1:15" hidden="1" x14ac:dyDescent="0.2">
      <c r="A945" s="182">
        <f>'13'!A202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1"/>
        <v>0</v>
      </c>
      <c r="O945" s="182">
        <f t="shared" si="40"/>
        <v>0</v>
      </c>
    </row>
    <row r="946" spans="1:15" hidden="1" x14ac:dyDescent="0.2">
      <c r="A946" s="182">
        <f>'13'!A203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1"/>
        <v>0</v>
      </c>
      <c r="O946" s="182">
        <f t="shared" si="40"/>
        <v>0</v>
      </c>
    </row>
    <row r="947" spans="1:15" hidden="1" x14ac:dyDescent="0.2">
      <c r="A947" s="182">
        <f>'13'!A204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1"/>
        <v>0</v>
      </c>
      <c r="O947" s="182">
        <f t="shared" si="40"/>
        <v>0</v>
      </c>
    </row>
    <row r="948" spans="1:15" hidden="1" x14ac:dyDescent="0.2">
      <c r="A948" s="182">
        <f>'13'!A205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1"/>
        <v>0</v>
      </c>
      <c r="O948" s="182">
        <f t="shared" si="40"/>
        <v>0</v>
      </c>
    </row>
    <row r="949" spans="1:15" hidden="1" x14ac:dyDescent="0.2">
      <c r="A949" s="182">
        <f>'13'!A206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si="41"/>
        <v>0</v>
      </c>
      <c r="O949" s="182">
        <f t="shared" si="40"/>
        <v>0</v>
      </c>
    </row>
    <row r="950" spans="1:15" hidden="1" x14ac:dyDescent="0.2">
      <c r="A950" s="182">
        <f>'13'!A207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1"/>
        <v>0</v>
      </c>
      <c r="O950" s="182">
        <f t="shared" si="40"/>
        <v>0</v>
      </c>
    </row>
    <row r="951" spans="1:15" hidden="1" x14ac:dyDescent="0.2">
      <c r="A951" s="182">
        <f>'13'!A208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1"/>
        <v>0</v>
      </c>
      <c r="O951" s="182">
        <f t="shared" si="40"/>
        <v>0</v>
      </c>
    </row>
    <row r="952" spans="1:15" hidden="1" x14ac:dyDescent="0.2">
      <c r="A952" s="182">
        <f>'13'!A209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1"/>
        <v>0</v>
      </c>
      <c r="O952" s="182">
        <f t="shared" si="40"/>
        <v>0</v>
      </c>
    </row>
    <row r="953" spans="1:15" hidden="1" x14ac:dyDescent="0.2">
      <c r="A953" s="182">
        <f>'13'!A210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1"/>
        <v>0</v>
      </c>
      <c r="O953" s="182">
        <f t="shared" si="40"/>
        <v>0</v>
      </c>
    </row>
    <row r="954" spans="1:15" hidden="1" x14ac:dyDescent="0.2">
      <c r="A954" s="182">
        <f>'13'!A211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1"/>
        <v>0</v>
      </c>
      <c r="O954" s="182">
        <f t="shared" si="40"/>
        <v>0</v>
      </c>
    </row>
    <row r="955" spans="1:15" hidden="1" x14ac:dyDescent="0.2">
      <c r="A955" s="182">
        <f>'13'!A212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1"/>
        <v>0</v>
      </c>
      <c r="O955" s="182">
        <f t="shared" si="40"/>
        <v>0</v>
      </c>
    </row>
    <row r="956" spans="1:15" hidden="1" x14ac:dyDescent="0.2">
      <c r="A956" s="182">
        <f>'13'!A213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1"/>
        <v>0</v>
      </c>
      <c r="O956" s="182">
        <f t="shared" si="40"/>
        <v>0</v>
      </c>
    </row>
    <row r="957" spans="1:15" hidden="1" x14ac:dyDescent="0.2">
      <c r="A957" s="182">
        <f>'13'!A214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1"/>
        <v>0</v>
      </c>
      <c r="O957" s="182">
        <f t="shared" si="40"/>
        <v>0</v>
      </c>
    </row>
    <row r="958" spans="1:15" hidden="1" x14ac:dyDescent="0.2">
      <c r="A958" s="182">
        <f>'13'!A215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1"/>
        <v>0</v>
      </c>
      <c r="O958" s="182">
        <f t="shared" si="40"/>
        <v>0</v>
      </c>
    </row>
    <row r="959" spans="1:15" hidden="1" x14ac:dyDescent="0.2">
      <c r="A959" s="182">
        <f>'13'!A216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1"/>
        <v>0</v>
      </c>
      <c r="O959" s="182">
        <f t="shared" si="40"/>
        <v>0</v>
      </c>
    </row>
    <row r="960" spans="1:15" hidden="1" x14ac:dyDescent="0.2">
      <c r="A960" s="182">
        <f>'13'!A217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1"/>
        <v>0</v>
      </c>
      <c r="O960" s="182">
        <f t="shared" si="40"/>
        <v>0</v>
      </c>
    </row>
    <row r="961" spans="1:15" hidden="1" x14ac:dyDescent="0.2">
      <c r="A961" s="182">
        <f>'13'!A218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1"/>
        <v>0</v>
      </c>
      <c r="O961" s="182">
        <f t="shared" si="40"/>
        <v>0</v>
      </c>
    </row>
    <row r="962" spans="1:15" hidden="1" x14ac:dyDescent="0.2">
      <c r="A962" s="182">
        <f>'13'!A219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1"/>
        <v>0</v>
      </c>
      <c r="O962" s="182">
        <f t="shared" si="40"/>
        <v>0</v>
      </c>
    </row>
    <row r="963" spans="1:15" hidden="1" x14ac:dyDescent="0.2">
      <c r="A963" s="182">
        <f>'13'!A220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1"/>
        <v>0</v>
      </c>
      <c r="O963" s="182">
        <f t="shared" si="40"/>
        <v>0</v>
      </c>
    </row>
    <row r="964" spans="1:15" hidden="1" x14ac:dyDescent="0.2">
      <c r="A964" s="182">
        <f>'13'!A221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1"/>
        <v>0</v>
      </c>
      <c r="O964" s="182">
        <f t="shared" si="40"/>
        <v>0</v>
      </c>
    </row>
    <row r="965" spans="1:15" hidden="1" x14ac:dyDescent="0.2">
      <c r="A965" s="182">
        <f>'13'!A222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1"/>
        <v>0</v>
      </c>
      <c r="O965" s="182">
        <f t="shared" si="40"/>
        <v>0</v>
      </c>
    </row>
    <row r="966" spans="1:15" hidden="1" x14ac:dyDescent="0.2">
      <c r="A966" s="182">
        <f>'13'!A223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1"/>
        <v>0</v>
      </c>
      <c r="O966" s="182">
        <f t="shared" si="40"/>
        <v>0</v>
      </c>
    </row>
    <row r="967" spans="1:15" hidden="1" x14ac:dyDescent="0.2">
      <c r="A967" s="182">
        <f>'13'!A224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1"/>
        <v>0</v>
      </c>
      <c r="O967" s="182">
        <f t="shared" si="40"/>
        <v>0</v>
      </c>
    </row>
    <row r="968" spans="1:15" hidden="1" x14ac:dyDescent="0.2">
      <c r="A968" s="182">
        <f>'13'!A225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1"/>
        <v>0</v>
      </c>
      <c r="O968" s="182">
        <f t="shared" si="40"/>
        <v>0</v>
      </c>
    </row>
    <row r="969" spans="1:15" hidden="1" x14ac:dyDescent="0.2">
      <c r="A969" s="182">
        <f>'13'!A226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1"/>
        <v>0</v>
      </c>
      <c r="O969" s="182">
        <f t="shared" si="40"/>
        <v>0</v>
      </c>
    </row>
    <row r="970" spans="1:15" hidden="1" x14ac:dyDescent="0.2">
      <c r="A970" s="182">
        <f>'13'!A227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1"/>
        <v>0</v>
      </c>
      <c r="O970" s="182">
        <f t="shared" si="40"/>
        <v>0</v>
      </c>
    </row>
    <row r="971" spans="1:15" hidden="1" x14ac:dyDescent="0.2">
      <c r="A971" s="182">
        <f>'13'!A228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1"/>
        <v>0</v>
      </c>
      <c r="O971" s="182">
        <f t="shared" si="40"/>
        <v>0</v>
      </c>
    </row>
    <row r="972" spans="1:15" hidden="1" x14ac:dyDescent="0.2">
      <c r="A972" s="182">
        <f>'13'!A229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1"/>
        <v>0</v>
      </c>
      <c r="O972" s="182">
        <f t="shared" si="40"/>
        <v>0</v>
      </c>
    </row>
    <row r="973" spans="1:15" hidden="1" x14ac:dyDescent="0.2">
      <c r="A973" s="182">
        <f>'13'!A230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1"/>
        <v>0</v>
      </c>
      <c r="O973" s="182">
        <f t="shared" si="40"/>
        <v>0</v>
      </c>
    </row>
    <row r="974" spans="1:15" hidden="1" x14ac:dyDescent="0.2">
      <c r="A974" s="182">
        <f>'13'!A231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1"/>
        <v>0</v>
      </c>
      <c r="O974" s="182">
        <f t="shared" si="40"/>
        <v>0</v>
      </c>
    </row>
    <row r="975" spans="1:15" hidden="1" x14ac:dyDescent="0.2">
      <c r="A975" s="182">
        <f>'13'!A232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1"/>
        <v>0</v>
      </c>
      <c r="O975" s="182">
        <f t="shared" si="40"/>
        <v>0</v>
      </c>
    </row>
    <row r="976" spans="1:15" hidden="1" x14ac:dyDescent="0.2">
      <c r="A976" s="182">
        <f>'13'!A233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1"/>
        <v>0</v>
      </c>
      <c r="O976" s="182">
        <f t="shared" si="40"/>
        <v>0</v>
      </c>
    </row>
    <row r="977" spans="1:15" hidden="1" x14ac:dyDescent="0.2">
      <c r="A977" s="182">
        <f>'13'!A234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1"/>
        <v>0</v>
      </c>
      <c r="O977" s="182">
        <f t="shared" si="40"/>
        <v>0</v>
      </c>
    </row>
    <row r="978" spans="1:15" hidden="1" x14ac:dyDescent="0.2">
      <c r="A978" s="182">
        <f>'13'!A235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1"/>
        <v>0</v>
      </c>
      <c r="O978" s="182">
        <f t="shared" si="40"/>
        <v>0</v>
      </c>
    </row>
    <row r="979" spans="1:15" hidden="1" x14ac:dyDescent="0.2">
      <c r="A979" s="182">
        <f>'13'!A236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1"/>
        <v>0</v>
      </c>
      <c r="O979" s="182">
        <f t="shared" si="40"/>
        <v>0</v>
      </c>
    </row>
    <row r="980" spans="1:15" hidden="1" x14ac:dyDescent="0.2">
      <c r="A980" s="182">
        <f>'13'!A237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1"/>
        <v>0</v>
      </c>
      <c r="O980" s="182">
        <f t="shared" si="40"/>
        <v>0</v>
      </c>
    </row>
    <row r="981" spans="1:15" hidden="1" x14ac:dyDescent="0.2">
      <c r="A981" s="182">
        <f>'13'!A238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1"/>
        <v>0</v>
      </c>
      <c r="O981" s="182">
        <f t="shared" si="40"/>
        <v>0</v>
      </c>
    </row>
    <row r="982" spans="1:15" hidden="1" x14ac:dyDescent="0.2">
      <c r="A982" s="182">
        <f>'13'!A239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1"/>
        <v>0</v>
      </c>
      <c r="O982" s="182">
        <f t="shared" si="40"/>
        <v>0</v>
      </c>
    </row>
    <row r="983" spans="1:15" hidden="1" x14ac:dyDescent="0.2">
      <c r="A983" s="182">
        <f>'13'!A240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1"/>
        <v>0</v>
      </c>
      <c r="O983" s="182">
        <f t="shared" si="40"/>
        <v>0</v>
      </c>
    </row>
    <row r="984" spans="1:15" hidden="1" x14ac:dyDescent="0.2">
      <c r="A984" s="182">
        <f>'13'!A241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1"/>
        <v>0</v>
      </c>
      <c r="O984" s="182">
        <f t="shared" si="40"/>
        <v>0</v>
      </c>
    </row>
    <row r="985" spans="1:15" hidden="1" x14ac:dyDescent="0.2">
      <c r="A985" s="182">
        <f>'13'!A242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1"/>
        <v>0</v>
      </c>
      <c r="O985" s="182">
        <f t="shared" si="40"/>
        <v>0</v>
      </c>
    </row>
    <row r="986" spans="1:15" hidden="1" x14ac:dyDescent="0.2">
      <c r="A986" s="182">
        <f>'13'!A243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1"/>
        <v>0</v>
      </c>
      <c r="O986" s="182">
        <f t="shared" si="40"/>
        <v>0</v>
      </c>
    </row>
    <row r="987" spans="1:15" hidden="1" x14ac:dyDescent="0.2">
      <c r="A987" s="182">
        <f>'13'!A244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1"/>
        <v>0</v>
      </c>
      <c r="O987" s="182">
        <f t="shared" si="40"/>
        <v>0</v>
      </c>
    </row>
    <row r="988" spans="1:15" hidden="1" x14ac:dyDescent="0.2">
      <c r="A988" s="182">
        <f>'13'!A245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1"/>
        <v>0</v>
      </c>
      <c r="O988" s="182">
        <f t="shared" si="40"/>
        <v>0</v>
      </c>
    </row>
    <row r="989" spans="1:15" hidden="1" x14ac:dyDescent="0.2">
      <c r="A989" s="182">
        <f>'13'!A246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1"/>
        <v>0</v>
      </c>
      <c r="O989" s="182">
        <f t="shared" si="40"/>
        <v>0</v>
      </c>
    </row>
    <row r="990" spans="1:15" hidden="1" x14ac:dyDescent="0.2">
      <c r="A990" s="182">
        <f>'13'!A247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1"/>
        <v>0</v>
      </c>
      <c r="O990" s="182">
        <f t="shared" si="40"/>
        <v>0</v>
      </c>
    </row>
    <row r="991" spans="1:15" hidden="1" x14ac:dyDescent="0.2">
      <c r="A991" s="182">
        <f>'13'!A248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1"/>
        <v>0</v>
      </c>
      <c r="O991" s="182">
        <f t="shared" si="40"/>
        <v>0</v>
      </c>
    </row>
    <row r="992" spans="1:15" hidden="1" x14ac:dyDescent="0.2">
      <c r="A992" s="182">
        <f>'13'!A249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1"/>
        <v>0</v>
      </c>
      <c r="O992" s="182">
        <f t="shared" si="40"/>
        <v>0</v>
      </c>
    </row>
    <row r="993" spans="1:15" hidden="1" x14ac:dyDescent="0.2">
      <c r="A993" s="182">
        <f>'13'!A250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1"/>
        <v>0</v>
      </c>
      <c r="O993" s="182">
        <f t="shared" si="40"/>
        <v>0</v>
      </c>
    </row>
    <row r="994" spans="1:15" hidden="1" x14ac:dyDescent="0.2">
      <c r="A994" s="182">
        <f>'13'!A251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1"/>
        <v>0</v>
      </c>
      <c r="O994" s="182">
        <f t="shared" si="40"/>
        <v>0</v>
      </c>
    </row>
    <row r="995" spans="1:15" hidden="1" x14ac:dyDescent="0.2">
      <c r="A995" s="182">
        <f>'13'!A252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1"/>
        <v>0</v>
      </c>
      <c r="O995" s="182">
        <f t="shared" si="40"/>
        <v>0</v>
      </c>
    </row>
    <row r="996" spans="1:15" hidden="1" x14ac:dyDescent="0.2">
      <c r="A996" s="182">
        <f>'13'!A253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1"/>
        <v>0</v>
      </c>
      <c r="O996" s="182">
        <f t="shared" si="40"/>
        <v>0</v>
      </c>
    </row>
    <row r="997" spans="1:15" hidden="1" x14ac:dyDescent="0.2">
      <c r="A997" s="182">
        <f>'13'!A254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1"/>
        <v>0</v>
      </c>
      <c r="O997" s="182">
        <f t="shared" si="40"/>
        <v>0</v>
      </c>
    </row>
    <row r="998" spans="1:15" hidden="1" x14ac:dyDescent="0.2">
      <c r="A998" s="182">
        <f>'13'!A255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1"/>
        <v>0</v>
      </c>
      <c r="O998" s="182">
        <f t="shared" si="40"/>
        <v>0</v>
      </c>
    </row>
    <row r="999" spans="1:15" hidden="1" x14ac:dyDescent="0.2">
      <c r="A999" s="182">
        <f>'13'!A256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1"/>
        <v>0</v>
      </c>
      <c r="O999" s="182">
        <f t="shared" si="40"/>
        <v>0</v>
      </c>
    </row>
    <row r="1000" spans="1:15" hidden="1" x14ac:dyDescent="0.2">
      <c r="A1000" s="182">
        <f>'13'!A257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1"/>
        <v>0</v>
      </c>
      <c r="O1000" s="182">
        <f t="shared" si="40"/>
        <v>0</v>
      </c>
    </row>
    <row r="1001" spans="1:15" hidden="1" x14ac:dyDescent="0.2">
      <c r="A1001" s="182">
        <f>'13'!A258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1"/>
        <v>0</v>
      </c>
      <c r="O1001" s="182">
        <f t="shared" ref="O1001:O1020" si="42">+IF(A1001&gt;0,1,0)</f>
        <v>0</v>
      </c>
    </row>
    <row r="1002" spans="1:15" hidden="1" x14ac:dyDescent="0.2">
      <c r="A1002" s="182">
        <f>'13'!A259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ref="L1002:L1020" si="43">K1002-J1002</f>
        <v>0</v>
      </c>
      <c r="O1002" s="182">
        <f t="shared" si="42"/>
        <v>0</v>
      </c>
    </row>
    <row r="1003" spans="1:15" hidden="1" x14ac:dyDescent="0.2">
      <c r="A1003" s="182">
        <f>'13'!A260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3"/>
        <v>0</v>
      </c>
      <c r="O1003" s="182">
        <f t="shared" si="42"/>
        <v>0</v>
      </c>
    </row>
    <row r="1004" spans="1:15" hidden="1" x14ac:dyDescent="0.2">
      <c r="A1004" s="182">
        <f>'13'!A261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3"/>
        <v>0</v>
      </c>
      <c r="O1004" s="182">
        <f t="shared" si="42"/>
        <v>0</v>
      </c>
    </row>
    <row r="1005" spans="1:15" hidden="1" x14ac:dyDescent="0.2">
      <c r="A1005" s="182">
        <f>'13'!A262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3"/>
        <v>0</v>
      </c>
      <c r="O1005" s="182">
        <f t="shared" si="42"/>
        <v>0</v>
      </c>
    </row>
    <row r="1006" spans="1:15" hidden="1" x14ac:dyDescent="0.2">
      <c r="A1006" s="182">
        <f>'13'!A263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3"/>
        <v>0</v>
      </c>
      <c r="O1006" s="182">
        <f t="shared" si="42"/>
        <v>0</v>
      </c>
    </row>
    <row r="1007" spans="1:15" hidden="1" x14ac:dyDescent="0.2">
      <c r="A1007" s="182">
        <f>'13'!A264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3"/>
        <v>0</v>
      </c>
      <c r="O1007" s="182">
        <f t="shared" si="42"/>
        <v>0</v>
      </c>
    </row>
    <row r="1008" spans="1:15" hidden="1" x14ac:dyDescent="0.2">
      <c r="A1008" s="182">
        <f>'13'!A265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3"/>
        <v>0</v>
      </c>
      <c r="O1008" s="182">
        <f t="shared" si="42"/>
        <v>0</v>
      </c>
    </row>
    <row r="1009" spans="1:15" hidden="1" x14ac:dyDescent="0.2">
      <c r="A1009" s="182">
        <f>'13'!A266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3"/>
        <v>0</v>
      </c>
      <c r="O1009" s="182">
        <f t="shared" si="42"/>
        <v>0</v>
      </c>
    </row>
    <row r="1010" spans="1:15" hidden="1" x14ac:dyDescent="0.2">
      <c r="A1010" s="182">
        <f>'13'!A267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3"/>
        <v>0</v>
      </c>
      <c r="O1010" s="182">
        <f t="shared" si="42"/>
        <v>0</v>
      </c>
    </row>
    <row r="1011" spans="1:15" hidden="1" x14ac:dyDescent="0.2">
      <c r="A1011" s="182">
        <f>'13'!A268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3"/>
        <v>0</v>
      </c>
      <c r="O1011" s="182">
        <f t="shared" si="42"/>
        <v>0</v>
      </c>
    </row>
    <row r="1012" spans="1:15" hidden="1" x14ac:dyDescent="0.2">
      <c r="A1012" s="182">
        <f>'13'!A269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3"/>
        <v>0</v>
      </c>
      <c r="O1012" s="182">
        <f t="shared" si="42"/>
        <v>0</v>
      </c>
    </row>
    <row r="1013" spans="1:15" hidden="1" x14ac:dyDescent="0.2">
      <c r="A1013" s="182">
        <f>'13'!A270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si="43"/>
        <v>0</v>
      </c>
      <c r="O1013" s="182">
        <f t="shared" si="42"/>
        <v>0</v>
      </c>
    </row>
    <row r="1014" spans="1:15" hidden="1" x14ac:dyDescent="0.2">
      <c r="A1014" s="182">
        <f>'13'!A271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3"/>
        <v>0</v>
      </c>
      <c r="O1014" s="182">
        <f t="shared" si="42"/>
        <v>0</v>
      </c>
    </row>
    <row r="1015" spans="1:15" hidden="1" x14ac:dyDescent="0.2">
      <c r="A1015" s="182">
        <f>'13'!A272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3"/>
        <v>0</v>
      </c>
      <c r="O1015" s="182">
        <f t="shared" si="42"/>
        <v>0</v>
      </c>
    </row>
    <row r="1016" spans="1:15" hidden="1" x14ac:dyDescent="0.2">
      <c r="A1016" s="182">
        <f>'13'!A273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3"/>
        <v>0</v>
      </c>
      <c r="O1016" s="182">
        <f t="shared" si="42"/>
        <v>0</v>
      </c>
    </row>
    <row r="1017" spans="1:15" hidden="1" x14ac:dyDescent="0.2">
      <c r="A1017" s="182">
        <f>'13'!A274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3"/>
        <v>0</v>
      </c>
      <c r="O1017" s="182">
        <f t="shared" si="42"/>
        <v>0</v>
      </c>
    </row>
    <row r="1018" spans="1:15" hidden="1" x14ac:dyDescent="0.2">
      <c r="A1018" s="182">
        <f>'13'!A275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3"/>
        <v>0</v>
      </c>
      <c r="O1018" s="182">
        <f t="shared" si="42"/>
        <v>0</v>
      </c>
    </row>
    <row r="1019" spans="1:15" hidden="1" x14ac:dyDescent="0.2">
      <c r="A1019" s="182">
        <f>'13'!A276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3"/>
        <v>0</v>
      </c>
      <c r="O1019" s="182">
        <f t="shared" si="42"/>
        <v>0</v>
      </c>
    </row>
    <row r="1020" spans="1:15" hidden="1" x14ac:dyDescent="0.2">
      <c r="A1020" s="182">
        <f>'13'!A277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3"/>
        <v>0</v>
      </c>
      <c r="O1020" s="182">
        <f t="shared" si="42"/>
        <v>0</v>
      </c>
    </row>
    <row r="1021" spans="1:15" x14ac:dyDescent="0.2">
      <c r="L1021" s="204"/>
      <c r="O1021" s="182">
        <v>1</v>
      </c>
    </row>
    <row r="1022" spans="1:15" x14ac:dyDescent="0.2">
      <c r="A1022" s="212"/>
      <c r="B1022" s="212"/>
      <c r="C1022" s="212" t="s">
        <v>468</v>
      </c>
      <c r="D1022" s="210">
        <f>SUM(D745:D1021)</f>
        <v>0</v>
      </c>
      <c r="E1022" s="210">
        <f>SUM(E745:E1021)</f>
        <v>0</v>
      </c>
      <c r="F1022" s="210">
        <f>SUM(F745:F1021)</f>
        <v>0</v>
      </c>
      <c r="G1022" s="211"/>
      <c r="H1022" s="211"/>
      <c r="I1022" s="210">
        <f>SUM(I745:I1021)</f>
        <v>0</v>
      </c>
      <c r="J1022" s="210">
        <f>SUM(J745:J1021)</f>
        <v>0</v>
      </c>
      <c r="K1022" s="210">
        <f>SUM(K745:K1021)</f>
        <v>0</v>
      </c>
      <c r="L1022" s="210">
        <f>SUM(L745:L1021)</f>
        <v>0</v>
      </c>
      <c r="O1022" s="182">
        <v>1</v>
      </c>
    </row>
    <row r="1023" spans="1:15" x14ac:dyDescent="0.2">
      <c r="C1023" s="206" t="s">
        <v>469</v>
      </c>
      <c r="L1023" s="204"/>
      <c r="O1023" s="182">
        <v>1</v>
      </c>
    </row>
    <row r="1024" spans="1:15" hidden="1" x14ac:dyDescent="0.2">
      <c r="A1024" s="182">
        <f>'14'!A2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ref="L1024:L1087" si="44">K1024-J1024</f>
        <v>0</v>
      </c>
      <c r="O1024" s="182">
        <f t="shared" ref="O1024:O1055" si="45">+IF(A1024&gt;0,1,0)</f>
        <v>0</v>
      </c>
    </row>
    <row r="1025" spans="1:15" hidden="1" x14ac:dyDescent="0.2">
      <c r="A1025" s="182">
        <f>'14'!A3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5"/>
        <v>0</v>
      </c>
    </row>
    <row r="1026" spans="1:15" hidden="1" x14ac:dyDescent="0.2">
      <c r="A1026" s="182">
        <f>'14'!A4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5"/>
        <v>0</v>
      </c>
    </row>
    <row r="1027" spans="1:15" hidden="1" x14ac:dyDescent="0.2">
      <c r="A1027" s="182">
        <f>'14'!A5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5"/>
        <v>0</v>
      </c>
    </row>
    <row r="1028" spans="1:15" hidden="1" x14ac:dyDescent="0.2">
      <c r="A1028" s="182">
        <f>'14'!A6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5"/>
        <v>0</v>
      </c>
    </row>
    <row r="1029" spans="1:15" hidden="1" x14ac:dyDescent="0.2">
      <c r="A1029" s="182">
        <f>'14'!A7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5"/>
        <v>0</v>
      </c>
    </row>
    <row r="1030" spans="1:15" hidden="1" x14ac:dyDescent="0.2">
      <c r="A1030" s="182">
        <f>'14'!A8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5"/>
        <v>0</v>
      </c>
    </row>
    <row r="1031" spans="1:15" hidden="1" x14ac:dyDescent="0.2">
      <c r="A1031" s="182">
        <f>'14'!A9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5"/>
        <v>0</v>
      </c>
    </row>
    <row r="1032" spans="1:15" hidden="1" x14ac:dyDescent="0.2">
      <c r="A1032" s="182">
        <f>'14'!A10</f>
        <v>0</v>
      </c>
      <c r="C1032" s="182" t="str">
        <f>IFERROR(LEFT(IFERROR(INDEX(Sheet5!$C$2:$C$1300,MATCH($A1032,Sheet5!$A$2:$A$1300,0)),"-"),FIND(",",IFERROR(INDEX(Sheet5!$C$2:$C$1300,MATCH($A1032,Sheet5!$A$2:$A$1300,0)),"-"),1)-1),IFERROR(INDEX(Sheet5!$C$2:$C$1300,MATCH($A1032,Sheet5!$A$2:$A$1300,0)),"-"))</f>
        <v>-</v>
      </c>
      <c r="D1032" s="204">
        <f>IFERROR(INDEX(Lookup!$BG$9:$BG$3000,MATCH($A1032,Lookup!$A$9:$A$3000,0)),0)</f>
        <v>0</v>
      </c>
      <c r="E1032" s="204">
        <f>IFERROR(INDEX(Lookup!$BF$9:$BF$3000,MATCH($A1032,Lookup!$A$9:$A$3000,0)),0)</f>
        <v>0</v>
      </c>
      <c r="F1032" s="204">
        <f>IFERROR(INDEX(Lookup!$BE$9:$BE$3000,MATCH($A1032,Lookup!$A$9:$A$3000,0)),0)</f>
        <v>0</v>
      </c>
      <c r="G1032" s="205"/>
      <c r="H1032" s="205"/>
      <c r="I1032" s="204">
        <f>IFERROR(INDEX(Lookup!$BJ$9:$BJ$3000,MATCH($A1032,Lookup!$A$9:$A$3000,0)),0)</f>
        <v>0</v>
      </c>
      <c r="J1032" s="204">
        <f>IFERROR(INDEX(Lookup!$BI$9:$BI$3000,MATCH($A1032,Lookup!$A$9:$A$3000,0)),0)</f>
        <v>0</v>
      </c>
      <c r="K1032" s="204">
        <f>IFERROR(INDEX(Lookup!$BH$9:$BH$3000,MATCH($A1032,Lookup!$A$9:$A$3000,0)),0)</f>
        <v>0</v>
      </c>
      <c r="L1032" s="204">
        <f t="shared" si="44"/>
        <v>0</v>
      </c>
      <c r="O1032" s="182">
        <f t="shared" si="45"/>
        <v>0</v>
      </c>
    </row>
    <row r="1033" spans="1:15" hidden="1" x14ac:dyDescent="0.2">
      <c r="A1033" s="182">
        <f>'14'!A11</f>
        <v>0</v>
      </c>
      <c r="C1033" s="182" t="str">
        <f>IFERROR(LEFT(IFERROR(INDEX(Sheet5!$C$2:$C$1300,MATCH($A1033,Sheet5!$A$2:$A$1300,0)),"-"),FIND(",",IFERROR(INDEX(Sheet5!$C$2:$C$1300,MATCH($A1033,Sheet5!$A$2:$A$1300,0)),"-"),1)-1),IFERROR(INDEX(Sheet5!$C$2:$C$1300,MATCH($A1033,Sheet5!$A$2:$A$1300,0)),"-"))</f>
        <v>-</v>
      </c>
      <c r="D1033" s="204">
        <f>IFERROR(INDEX(Lookup!$BG$9:$BG$3000,MATCH($A1033,Lookup!$A$9:$A$3000,0)),0)</f>
        <v>0</v>
      </c>
      <c r="E1033" s="204">
        <f>IFERROR(INDEX(Lookup!$BF$9:$BF$3000,MATCH($A1033,Lookup!$A$9:$A$3000,0)),0)</f>
        <v>0</v>
      </c>
      <c r="F1033" s="204">
        <f>IFERROR(INDEX(Lookup!$BE$9:$BE$3000,MATCH($A1033,Lookup!$A$9:$A$3000,0)),0)</f>
        <v>0</v>
      </c>
      <c r="G1033" s="205"/>
      <c r="H1033" s="205"/>
      <c r="I1033" s="204">
        <f>IFERROR(INDEX(Lookup!$BJ$9:$BJ$3000,MATCH($A1033,Lookup!$A$9:$A$3000,0)),0)</f>
        <v>0</v>
      </c>
      <c r="J1033" s="204">
        <f>IFERROR(INDEX(Lookup!$BI$9:$BI$3000,MATCH($A1033,Lookup!$A$9:$A$3000,0)),0)</f>
        <v>0</v>
      </c>
      <c r="K1033" s="204">
        <f>IFERROR(INDEX(Lookup!$BH$9:$BH$3000,MATCH($A1033,Lookup!$A$9:$A$3000,0)),0)</f>
        <v>0</v>
      </c>
      <c r="L1033" s="204">
        <f t="shared" si="44"/>
        <v>0</v>
      </c>
      <c r="O1033" s="182">
        <f t="shared" si="45"/>
        <v>0</v>
      </c>
    </row>
    <row r="1034" spans="1:15" hidden="1" x14ac:dyDescent="0.2">
      <c r="A1034" s="182">
        <f>'14'!A12</f>
        <v>0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>-</v>
      </c>
      <c r="D1034" s="204">
        <f>IFERROR(INDEX(Lookup!$BG$9:$BG$3000,MATCH($A1034,Lookup!$A$9:$A$3000,0)),0)</f>
        <v>0</v>
      </c>
      <c r="E1034" s="204">
        <f>IFERROR(INDEX(Lookup!$BF$9:$BF$3000,MATCH($A1034,Lookup!$A$9:$A$3000,0)),0)</f>
        <v>0</v>
      </c>
      <c r="F1034" s="204">
        <f>IFERROR(INDEX(Lookup!$BE$9:$BE$3000,MATCH($A1034,Lookup!$A$9:$A$3000,0)),0)</f>
        <v>0</v>
      </c>
      <c r="G1034" s="205"/>
      <c r="H1034" s="205"/>
      <c r="I1034" s="204">
        <f>IFERROR(INDEX(Lookup!$BJ$9:$BJ$3000,MATCH($A1034,Lookup!$A$9:$A$3000,0)),0)</f>
        <v>0</v>
      </c>
      <c r="J1034" s="204">
        <f>IFERROR(INDEX(Lookup!$BI$9:$BI$3000,MATCH($A1034,Lookup!$A$9:$A$3000,0)),0)</f>
        <v>0</v>
      </c>
      <c r="K1034" s="204">
        <f>IFERROR(INDEX(Lookup!$BH$9:$BH$3000,MATCH($A1034,Lookup!$A$9:$A$3000,0)),0)</f>
        <v>0</v>
      </c>
      <c r="L1034" s="204">
        <f t="shared" si="44"/>
        <v>0</v>
      </c>
      <c r="O1034" s="182">
        <f t="shared" si="45"/>
        <v>0</v>
      </c>
    </row>
    <row r="1035" spans="1:15" hidden="1" x14ac:dyDescent="0.2">
      <c r="A1035" s="182">
        <f>'14'!A13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si="44"/>
        <v>0</v>
      </c>
      <c r="O1035" s="182">
        <f t="shared" si="45"/>
        <v>0</v>
      </c>
    </row>
    <row r="1036" spans="1:15" hidden="1" x14ac:dyDescent="0.2">
      <c r="A1036" s="182">
        <f>'14'!A14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4"/>
        <v>0</v>
      </c>
      <c r="O1036" s="182">
        <f t="shared" si="45"/>
        <v>0</v>
      </c>
    </row>
    <row r="1037" spans="1:15" hidden="1" x14ac:dyDescent="0.2">
      <c r="A1037" s="182">
        <f>'14'!A15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4"/>
        <v>0</v>
      </c>
      <c r="O1037" s="182">
        <f t="shared" si="45"/>
        <v>0</v>
      </c>
    </row>
    <row r="1038" spans="1:15" hidden="1" x14ac:dyDescent="0.2">
      <c r="A1038" s="182">
        <f>'14'!A16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4"/>
        <v>0</v>
      </c>
      <c r="O1038" s="182">
        <f t="shared" si="45"/>
        <v>0</v>
      </c>
    </row>
    <row r="1039" spans="1:15" hidden="1" x14ac:dyDescent="0.2">
      <c r="A1039" s="182">
        <f>'14'!A17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4"/>
        <v>0</v>
      </c>
      <c r="O1039" s="182">
        <f t="shared" si="45"/>
        <v>0</v>
      </c>
    </row>
    <row r="1040" spans="1:15" hidden="1" x14ac:dyDescent="0.2">
      <c r="A1040" s="182">
        <f>'14'!A18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4"/>
        <v>0</v>
      </c>
      <c r="O1040" s="182">
        <f t="shared" si="45"/>
        <v>0</v>
      </c>
    </row>
    <row r="1041" spans="1:15" hidden="1" x14ac:dyDescent="0.2">
      <c r="A1041" s="182">
        <f>'14'!A19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4"/>
        <v>0</v>
      </c>
      <c r="O1041" s="182">
        <f t="shared" si="45"/>
        <v>0</v>
      </c>
    </row>
    <row r="1042" spans="1:15" hidden="1" x14ac:dyDescent="0.2">
      <c r="A1042" s="182">
        <f>'14'!A20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4"/>
        <v>0</v>
      </c>
      <c r="O1042" s="182">
        <f t="shared" si="45"/>
        <v>0</v>
      </c>
    </row>
    <row r="1043" spans="1:15" hidden="1" x14ac:dyDescent="0.2">
      <c r="A1043" s="182">
        <f>'14'!A21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4"/>
        <v>0</v>
      </c>
      <c r="O1043" s="182">
        <f t="shared" si="45"/>
        <v>0</v>
      </c>
    </row>
    <row r="1044" spans="1:15" hidden="1" x14ac:dyDescent="0.2">
      <c r="A1044" s="182">
        <f>'14'!A22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4"/>
        <v>0</v>
      </c>
      <c r="O1044" s="182">
        <f t="shared" si="45"/>
        <v>0</v>
      </c>
    </row>
    <row r="1045" spans="1:15" hidden="1" x14ac:dyDescent="0.2">
      <c r="A1045" s="182">
        <f>'14'!A23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4"/>
        <v>0</v>
      </c>
      <c r="O1045" s="182">
        <f t="shared" si="45"/>
        <v>0</v>
      </c>
    </row>
    <row r="1046" spans="1:15" hidden="1" x14ac:dyDescent="0.2">
      <c r="A1046" s="182">
        <f>'14'!A24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4"/>
        <v>0</v>
      </c>
      <c r="O1046" s="182">
        <f t="shared" si="45"/>
        <v>0</v>
      </c>
    </row>
    <row r="1047" spans="1:15" hidden="1" x14ac:dyDescent="0.2">
      <c r="A1047" s="182">
        <f>'14'!A25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4"/>
        <v>0</v>
      </c>
      <c r="O1047" s="182">
        <f t="shared" si="45"/>
        <v>0</v>
      </c>
    </row>
    <row r="1048" spans="1:15" hidden="1" x14ac:dyDescent="0.2">
      <c r="A1048" s="182">
        <f>'14'!A26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4"/>
        <v>0</v>
      </c>
      <c r="O1048" s="182">
        <f t="shared" si="45"/>
        <v>0</v>
      </c>
    </row>
    <row r="1049" spans="1:15" hidden="1" x14ac:dyDescent="0.2">
      <c r="A1049" s="182">
        <f>'14'!A27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4"/>
        <v>0</v>
      </c>
      <c r="O1049" s="182">
        <f t="shared" si="45"/>
        <v>0</v>
      </c>
    </row>
    <row r="1050" spans="1:15" hidden="1" x14ac:dyDescent="0.2">
      <c r="A1050" s="182">
        <f>'14'!A28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4"/>
        <v>0</v>
      </c>
      <c r="O1050" s="182">
        <f t="shared" si="45"/>
        <v>0</v>
      </c>
    </row>
    <row r="1051" spans="1:15" hidden="1" x14ac:dyDescent="0.2">
      <c r="A1051" s="182">
        <f>'14'!A29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4"/>
        <v>0</v>
      </c>
      <c r="O1051" s="182">
        <f t="shared" si="45"/>
        <v>0</v>
      </c>
    </row>
    <row r="1052" spans="1:15" hidden="1" x14ac:dyDescent="0.2">
      <c r="A1052" s="182">
        <f>'14'!A30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4"/>
        <v>0</v>
      </c>
      <c r="O1052" s="182">
        <f t="shared" si="45"/>
        <v>0</v>
      </c>
    </row>
    <row r="1053" spans="1:15" hidden="1" x14ac:dyDescent="0.2">
      <c r="A1053" s="182">
        <f>'14'!A31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4"/>
        <v>0</v>
      </c>
      <c r="O1053" s="182">
        <f t="shared" si="45"/>
        <v>0</v>
      </c>
    </row>
    <row r="1054" spans="1:15" hidden="1" x14ac:dyDescent="0.2">
      <c r="A1054" s="182">
        <f>'14'!A32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4"/>
        <v>0</v>
      </c>
      <c r="O1054" s="182">
        <f t="shared" si="45"/>
        <v>0</v>
      </c>
    </row>
    <row r="1055" spans="1:15" hidden="1" x14ac:dyDescent="0.2">
      <c r="A1055" s="182">
        <f>'14'!A33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4"/>
        <v>0</v>
      </c>
      <c r="O1055" s="182">
        <f t="shared" si="45"/>
        <v>0</v>
      </c>
    </row>
    <row r="1056" spans="1:15" hidden="1" x14ac:dyDescent="0.2">
      <c r="A1056" s="182">
        <f>'14'!A34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4"/>
        <v>0</v>
      </c>
      <c r="O1056" s="182">
        <f t="shared" ref="O1056:O1087" si="46">+IF(A1056&gt;0,1,0)</f>
        <v>0</v>
      </c>
    </row>
    <row r="1057" spans="1:15" hidden="1" x14ac:dyDescent="0.2">
      <c r="A1057" s="182">
        <f>'14'!A35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4"/>
        <v>0</v>
      </c>
      <c r="O1057" s="182">
        <f t="shared" si="46"/>
        <v>0</v>
      </c>
    </row>
    <row r="1058" spans="1:15" hidden="1" x14ac:dyDescent="0.2">
      <c r="A1058" s="182">
        <f>'14'!A36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4"/>
        <v>0</v>
      </c>
      <c r="O1058" s="182">
        <f t="shared" si="46"/>
        <v>0</v>
      </c>
    </row>
    <row r="1059" spans="1:15" hidden="1" x14ac:dyDescent="0.2">
      <c r="A1059" s="182">
        <f>'14'!A37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4"/>
        <v>0</v>
      </c>
      <c r="O1059" s="182">
        <f t="shared" si="46"/>
        <v>0</v>
      </c>
    </row>
    <row r="1060" spans="1:15" hidden="1" x14ac:dyDescent="0.2">
      <c r="A1060" s="182">
        <f>'14'!A38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4"/>
        <v>0</v>
      </c>
      <c r="O1060" s="182">
        <f t="shared" si="46"/>
        <v>0</v>
      </c>
    </row>
    <row r="1061" spans="1:15" hidden="1" x14ac:dyDescent="0.2">
      <c r="A1061" s="182">
        <f>'14'!A39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4"/>
        <v>0</v>
      </c>
      <c r="O1061" s="182">
        <f t="shared" si="46"/>
        <v>0</v>
      </c>
    </row>
    <row r="1062" spans="1:15" hidden="1" x14ac:dyDescent="0.2">
      <c r="A1062" s="182">
        <f>'14'!A40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4"/>
        <v>0</v>
      </c>
      <c r="O1062" s="182">
        <f t="shared" si="46"/>
        <v>0</v>
      </c>
    </row>
    <row r="1063" spans="1:15" hidden="1" x14ac:dyDescent="0.2">
      <c r="A1063" s="182">
        <f>'14'!A41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4"/>
        <v>0</v>
      </c>
      <c r="O1063" s="182">
        <f t="shared" si="46"/>
        <v>0</v>
      </c>
    </row>
    <row r="1064" spans="1:15" hidden="1" x14ac:dyDescent="0.2">
      <c r="A1064" s="182">
        <f>'14'!A42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4"/>
        <v>0</v>
      </c>
      <c r="O1064" s="182">
        <f t="shared" si="46"/>
        <v>0</v>
      </c>
    </row>
    <row r="1065" spans="1:15" hidden="1" x14ac:dyDescent="0.2">
      <c r="A1065" s="182">
        <f>'14'!A43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4"/>
        <v>0</v>
      </c>
      <c r="O1065" s="182">
        <f t="shared" si="46"/>
        <v>0</v>
      </c>
    </row>
    <row r="1066" spans="1:15" hidden="1" x14ac:dyDescent="0.2">
      <c r="A1066" s="182">
        <f>'14'!A44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4"/>
        <v>0</v>
      </c>
      <c r="O1066" s="182">
        <f t="shared" si="46"/>
        <v>0</v>
      </c>
    </row>
    <row r="1067" spans="1:15" hidden="1" x14ac:dyDescent="0.2">
      <c r="A1067" s="182">
        <f>'14'!A45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4"/>
        <v>0</v>
      </c>
      <c r="O1067" s="182">
        <f t="shared" si="46"/>
        <v>0</v>
      </c>
    </row>
    <row r="1068" spans="1:15" hidden="1" x14ac:dyDescent="0.2">
      <c r="A1068" s="182">
        <f>'14'!A46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4"/>
        <v>0</v>
      </c>
      <c r="O1068" s="182">
        <f t="shared" si="46"/>
        <v>0</v>
      </c>
    </row>
    <row r="1069" spans="1:15" hidden="1" x14ac:dyDescent="0.2">
      <c r="A1069" s="182">
        <f>'14'!A47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4"/>
        <v>0</v>
      </c>
      <c r="O1069" s="182">
        <f t="shared" si="46"/>
        <v>0</v>
      </c>
    </row>
    <row r="1070" spans="1:15" hidden="1" x14ac:dyDescent="0.2">
      <c r="A1070" s="182">
        <f>'14'!A48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4"/>
        <v>0</v>
      </c>
      <c r="O1070" s="182">
        <f t="shared" si="46"/>
        <v>0</v>
      </c>
    </row>
    <row r="1071" spans="1:15" hidden="1" x14ac:dyDescent="0.2">
      <c r="A1071" s="182">
        <f>'14'!A49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4"/>
        <v>0</v>
      </c>
      <c r="O1071" s="182">
        <f t="shared" si="46"/>
        <v>0</v>
      </c>
    </row>
    <row r="1072" spans="1:15" hidden="1" x14ac:dyDescent="0.2">
      <c r="A1072" s="182">
        <f>'14'!A50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4"/>
        <v>0</v>
      </c>
      <c r="O1072" s="182">
        <f t="shared" si="46"/>
        <v>0</v>
      </c>
    </row>
    <row r="1073" spans="1:15" hidden="1" x14ac:dyDescent="0.2">
      <c r="A1073" s="182">
        <f>'14'!A51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4"/>
        <v>0</v>
      </c>
      <c r="O1073" s="182">
        <f t="shared" si="46"/>
        <v>0</v>
      </c>
    </row>
    <row r="1074" spans="1:15" hidden="1" x14ac:dyDescent="0.2">
      <c r="A1074" s="182">
        <f>'14'!A52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4"/>
        <v>0</v>
      </c>
      <c r="O1074" s="182">
        <f t="shared" si="46"/>
        <v>0</v>
      </c>
    </row>
    <row r="1075" spans="1:15" hidden="1" x14ac:dyDescent="0.2">
      <c r="A1075" s="182">
        <f>'14'!A53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4"/>
        <v>0</v>
      </c>
      <c r="O1075" s="182">
        <f t="shared" si="46"/>
        <v>0</v>
      </c>
    </row>
    <row r="1076" spans="1:15" hidden="1" x14ac:dyDescent="0.2">
      <c r="A1076" s="182">
        <f>'14'!A54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4"/>
        <v>0</v>
      </c>
      <c r="O1076" s="182">
        <f t="shared" si="46"/>
        <v>0</v>
      </c>
    </row>
    <row r="1077" spans="1:15" hidden="1" x14ac:dyDescent="0.2">
      <c r="A1077" s="182">
        <f>'14'!A55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4"/>
        <v>0</v>
      </c>
      <c r="O1077" s="182">
        <f t="shared" si="46"/>
        <v>0</v>
      </c>
    </row>
    <row r="1078" spans="1:15" hidden="1" x14ac:dyDescent="0.2">
      <c r="A1078" s="182">
        <f>'14'!A56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4"/>
        <v>0</v>
      </c>
      <c r="O1078" s="182">
        <f t="shared" si="46"/>
        <v>0</v>
      </c>
    </row>
    <row r="1079" spans="1:15" hidden="1" x14ac:dyDescent="0.2">
      <c r="A1079" s="182">
        <f>'14'!A57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4"/>
        <v>0</v>
      </c>
      <c r="O1079" s="182">
        <f t="shared" si="46"/>
        <v>0</v>
      </c>
    </row>
    <row r="1080" spans="1:15" hidden="1" x14ac:dyDescent="0.2">
      <c r="A1080" s="182">
        <f>'14'!A58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4"/>
        <v>0</v>
      </c>
      <c r="O1080" s="182">
        <f t="shared" si="46"/>
        <v>0</v>
      </c>
    </row>
    <row r="1081" spans="1:15" hidden="1" x14ac:dyDescent="0.2">
      <c r="A1081" s="182">
        <f>'14'!A59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4"/>
        <v>0</v>
      </c>
      <c r="O1081" s="182">
        <f t="shared" si="46"/>
        <v>0</v>
      </c>
    </row>
    <row r="1082" spans="1:15" hidden="1" x14ac:dyDescent="0.2">
      <c r="A1082" s="182">
        <f>'14'!A60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4"/>
        <v>0</v>
      </c>
      <c r="O1082" s="182">
        <f t="shared" si="46"/>
        <v>0</v>
      </c>
    </row>
    <row r="1083" spans="1:15" hidden="1" x14ac:dyDescent="0.2">
      <c r="A1083" s="182">
        <f>'14'!A61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4"/>
        <v>0</v>
      </c>
      <c r="O1083" s="182">
        <f t="shared" si="46"/>
        <v>0</v>
      </c>
    </row>
    <row r="1084" spans="1:15" hidden="1" x14ac:dyDescent="0.2">
      <c r="A1084" s="182">
        <f>'14'!A62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4"/>
        <v>0</v>
      </c>
      <c r="O1084" s="182">
        <f t="shared" si="46"/>
        <v>0</v>
      </c>
    </row>
    <row r="1085" spans="1:15" hidden="1" x14ac:dyDescent="0.2">
      <c r="A1085" s="182">
        <f>'14'!A63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4"/>
        <v>0</v>
      </c>
      <c r="O1085" s="182">
        <f t="shared" si="46"/>
        <v>0</v>
      </c>
    </row>
    <row r="1086" spans="1:15" hidden="1" x14ac:dyDescent="0.2">
      <c r="A1086" s="182">
        <f>'14'!A64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4"/>
        <v>0</v>
      </c>
      <c r="O1086" s="182">
        <f t="shared" si="46"/>
        <v>0</v>
      </c>
    </row>
    <row r="1087" spans="1:15" hidden="1" x14ac:dyDescent="0.2">
      <c r="A1087" s="182">
        <f>'14'!A65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4"/>
        <v>0</v>
      </c>
      <c r="O1087" s="182">
        <f t="shared" si="46"/>
        <v>0</v>
      </c>
    </row>
    <row r="1088" spans="1:15" hidden="1" x14ac:dyDescent="0.2">
      <c r="A1088" s="182">
        <f>'14'!A66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ref="L1088:L1151" si="47">K1088-J1088</f>
        <v>0</v>
      </c>
      <c r="O1088" s="182">
        <f t="shared" ref="O1088:O1119" si="48">+IF(A1088&gt;0,1,0)</f>
        <v>0</v>
      </c>
    </row>
    <row r="1089" spans="1:15" hidden="1" x14ac:dyDescent="0.2">
      <c r="A1089" s="182">
        <f>'14'!A67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7"/>
        <v>0</v>
      </c>
      <c r="O1089" s="182">
        <f t="shared" si="48"/>
        <v>0</v>
      </c>
    </row>
    <row r="1090" spans="1:15" hidden="1" x14ac:dyDescent="0.2">
      <c r="A1090" s="182">
        <f>'14'!A68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7"/>
        <v>0</v>
      </c>
      <c r="O1090" s="182">
        <f t="shared" si="48"/>
        <v>0</v>
      </c>
    </row>
    <row r="1091" spans="1:15" hidden="1" x14ac:dyDescent="0.2">
      <c r="A1091" s="182">
        <f>'14'!A69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7"/>
        <v>0</v>
      </c>
      <c r="O1091" s="182">
        <f t="shared" si="48"/>
        <v>0</v>
      </c>
    </row>
    <row r="1092" spans="1:15" hidden="1" x14ac:dyDescent="0.2">
      <c r="A1092" s="182">
        <f>'14'!A70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7"/>
        <v>0</v>
      </c>
      <c r="O1092" s="182">
        <f t="shared" si="48"/>
        <v>0</v>
      </c>
    </row>
    <row r="1093" spans="1:15" hidden="1" x14ac:dyDescent="0.2">
      <c r="A1093" s="182">
        <f>'14'!A71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7"/>
        <v>0</v>
      </c>
      <c r="O1093" s="182">
        <f t="shared" si="48"/>
        <v>0</v>
      </c>
    </row>
    <row r="1094" spans="1:15" hidden="1" x14ac:dyDescent="0.2">
      <c r="A1094" s="182">
        <f>'14'!A72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7"/>
        <v>0</v>
      </c>
      <c r="O1094" s="182">
        <f t="shared" si="48"/>
        <v>0</v>
      </c>
    </row>
    <row r="1095" spans="1:15" hidden="1" x14ac:dyDescent="0.2">
      <c r="A1095" s="182">
        <f>'14'!A73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7"/>
        <v>0</v>
      </c>
      <c r="O1095" s="182">
        <f t="shared" si="48"/>
        <v>0</v>
      </c>
    </row>
    <row r="1096" spans="1:15" hidden="1" x14ac:dyDescent="0.2">
      <c r="A1096" s="182">
        <f>'14'!A74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7"/>
        <v>0</v>
      </c>
      <c r="O1096" s="182">
        <f t="shared" si="48"/>
        <v>0</v>
      </c>
    </row>
    <row r="1097" spans="1:15" hidden="1" x14ac:dyDescent="0.2">
      <c r="A1097" s="182">
        <f>'14'!A75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7"/>
        <v>0</v>
      </c>
      <c r="O1097" s="182">
        <f t="shared" si="48"/>
        <v>0</v>
      </c>
    </row>
    <row r="1098" spans="1:15" hidden="1" x14ac:dyDescent="0.2">
      <c r="A1098" s="182">
        <f>'14'!A76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7"/>
        <v>0</v>
      </c>
      <c r="O1098" s="182">
        <f t="shared" si="48"/>
        <v>0</v>
      </c>
    </row>
    <row r="1099" spans="1:15" hidden="1" x14ac:dyDescent="0.2">
      <c r="A1099" s="182">
        <f>'14'!A77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si="47"/>
        <v>0</v>
      </c>
      <c r="O1099" s="182">
        <f t="shared" si="48"/>
        <v>0</v>
      </c>
    </row>
    <row r="1100" spans="1:15" hidden="1" x14ac:dyDescent="0.2">
      <c r="A1100" s="182">
        <f>'14'!A78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7"/>
        <v>0</v>
      </c>
      <c r="O1100" s="182">
        <f t="shared" si="48"/>
        <v>0</v>
      </c>
    </row>
    <row r="1101" spans="1:15" hidden="1" x14ac:dyDescent="0.2">
      <c r="A1101" s="182">
        <f>'14'!A79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7"/>
        <v>0</v>
      </c>
      <c r="O1101" s="182">
        <f t="shared" si="48"/>
        <v>0</v>
      </c>
    </row>
    <row r="1102" spans="1:15" hidden="1" x14ac:dyDescent="0.2">
      <c r="A1102" s="182">
        <f>'14'!A80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7"/>
        <v>0</v>
      </c>
      <c r="O1102" s="182">
        <f t="shared" si="48"/>
        <v>0</v>
      </c>
    </row>
    <row r="1103" spans="1:15" hidden="1" x14ac:dyDescent="0.2">
      <c r="A1103" s="182">
        <f>'14'!A81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7"/>
        <v>0</v>
      </c>
      <c r="O1103" s="182">
        <f t="shared" si="48"/>
        <v>0</v>
      </c>
    </row>
    <row r="1104" spans="1:15" hidden="1" x14ac:dyDescent="0.2">
      <c r="A1104" s="182">
        <f>'14'!A82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7"/>
        <v>0</v>
      </c>
      <c r="O1104" s="182">
        <f t="shared" si="48"/>
        <v>0</v>
      </c>
    </row>
    <row r="1105" spans="1:15" hidden="1" x14ac:dyDescent="0.2">
      <c r="A1105" s="182">
        <f>'14'!A83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7"/>
        <v>0</v>
      </c>
      <c r="O1105" s="182">
        <f t="shared" si="48"/>
        <v>0</v>
      </c>
    </row>
    <row r="1106" spans="1:15" hidden="1" x14ac:dyDescent="0.2">
      <c r="A1106" s="182">
        <f>'14'!A84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7"/>
        <v>0</v>
      </c>
      <c r="O1106" s="182">
        <f t="shared" si="48"/>
        <v>0</v>
      </c>
    </row>
    <row r="1107" spans="1:15" hidden="1" x14ac:dyDescent="0.2">
      <c r="A1107" s="182">
        <f>'14'!A85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7"/>
        <v>0</v>
      </c>
      <c r="O1107" s="182">
        <f t="shared" si="48"/>
        <v>0</v>
      </c>
    </row>
    <row r="1108" spans="1:15" hidden="1" x14ac:dyDescent="0.2">
      <c r="A1108" s="182">
        <f>'14'!A86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7"/>
        <v>0</v>
      </c>
      <c r="O1108" s="182">
        <f t="shared" si="48"/>
        <v>0</v>
      </c>
    </row>
    <row r="1109" spans="1:15" hidden="1" x14ac:dyDescent="0.2">
      <c r="A1109" s="182">
        <f>'14'!A87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7"/>
        <v>0</v>
      </c>
      <c r="O1109" s="182">
        <f t="shared" si="48"/>
        <v>0</v>
      </c>
    </row>
    <row r="1110" spans="1:15" hidden="1" x14ac:dyDescent="0.2">
      <c r="A1110" s="182">
        <f>'14'!A88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7"/>
        <v>0</v>
      </c>
      <c r="O1110" s="182">
        <f t="shared" si="48"/>
        <v>0</v>
      </c>
    </row>
    <row r="1111" spans="1:15" hidden="1" x14ac:dyDescent="0.2">
      <c r="A1111" s="182">
        <f>'14'!A89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7"/>
        <v>0</v>
      </c>
      <c r="O1111" s="182">
        <f t="shared" si="48"/>
        <v>0</v>
      </c>
    </row>
    <row r="1112" spans="1:15" hidden="1" x14ac:dyDescent="0.2">
      <c r="A1112" s="182">
        <f>'14'!A90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7"/>
        <v>0</v>
      </c>
      <c r="O1112" s="182">
        <f t="shared" si="48"/>
        <v>0</v>
      </c>
    </row>
    <row r="1113" spans="1:15" hidden="1" x14ac:dyDescent="0.2">
      <c r="A1113" s="182">
        <f>'14'!A91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7"/>
        <v>0</v>
      </c>
      <c r="O1113" s="182">
        <f t="shared" si="48"/>
        <v>0</v>
      </c>
    </row>
    <row r="1114" spans="1:15" hidden="1" x14ac:dyDescent="0.2">
      <c r="A1114" s="182">
        <f>'14'!A92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7"/>
        <v>0</v>
      </c>
      <c r="O1114" s="182">
        <f t="shared" si="48"/>
        <v>0</v>
      </c>
    </row>
    <row r="1115" spans="1:15" hidden="1" x14ac:dyDescent="0.2">
      <c r="A1115" s="182">
        <f>'14'!A93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7"/>
        <v>0</v>
      </c>
      <c r="O1115" s="182">
        <f t="shared" si="48"/>
        <v>0</v>
      </c>
    </row>
    <row r="1116" spans="1:15" hidden="1" x14ac:dyDescent="0.2">
      <c r="A1116" s="182">
        <f>'14'!A94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7"/>
        <v>0</v>
      </c>
      <c r="O1116" s="182">
        <f t="shared" si="48"/>
        <v>0</v>
      </c>
    </row>
    <row r="1117" spans="1:15" hidden="1" x14ac:dyDescent="0.2">
      <c r="A1117" s="182">
        <f>'14'!A95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7"/>
        <v>0</v>
      </c>
      <c r="O1117" s="182">
        <f t="shared" si="48"/>
        <v>0</v>
      </c>
    </row>
    <row r="1118" spans="1:15" hidden="1" x14ac:dyDescent="0.2">
      <c r="A1118" s="182">
        <f>'14'!A96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7"/>
        <v>0</v>
      </c>
      <c r="O1118" s="182">
        <f t="shared" si="48"/>
        <v>0</v>
      </c>
    </row>
    <row r="1119" spans="1:15" hidden="1" x14ac:dyDescent="0.2">
      <c r="A1119" s="182">
        <f>'14'!A97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7"/>
        <v>0</v>
      </c>
      <c r="O1119" s="182">
        <f t="shared" si="48"/>
        <v>0</v>
      </c>
    </row>
    <row r="1120" spans="1:15" hidden="1" x14ac:dyDescent="0.2">
      <c r="A1120" s="182">
        <f>'14'!A98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7"/>
        <v>0</v>
      </c>
      <c r="O1120" s="182">
        <f t="shared" ref="O1120:O1151" si="49">+IF(A1120&gt;0,1,0)</f>
        <v>0</v>
      </c>
    </row>
    <row r="1121" spans="1:15" hidden="1" x14ac:dyDescent="0.2">
      <c r="A1121" s="182">
        <f>'14'!A99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7"/>
        <v>0</v>
      </c>
      <c r="O1121" s="182">
        <f t="shared" si="49"/>
        <v>0</v>
      </c>
    </row>
    <row r="1122" spans="1:15" hidden="1" x14ac:dyDescent="0.2">
      <c r="A1122" s="182">
        <f>'14'!A100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7"/>
        <v>0</v>
      </c>
      <c r="O1122" s="182">
        <f t="shared" si="49"/>
        <v>0</v>
      </c>
    </row>
    <row r="1123" spans="1:15" hidden="1" x14ac:dyDescent="0.2">
      <c r="A1123" s="182">
        <f>'14'!A101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7"/>
        <v>0</v>
      </c>
      <c r="O1123" s="182">
        <f t="shared" si="49"/>
        <v>0</v>
      </c>
    </row>
    <row r="1124" spans="1:15" hidden="1" x14ac:dyDescent="0.2">
      <c r="A1124" s="182">
        <f>'14'!A102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7"/>
        <v>0</v>
      </c>
      <c r="O1124" s="182">
        <f t="shared" si="49"/>
        <v>0</v>
      </c>
    </row>
    <row r="1125" spans="1:15" hidden="1" x14ac:dyDescent="0.2">
      <c r="A1125" s="182">
        <f>'14'!A103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7"/>
        <v>0</v>
      </c>
      <c r="O1125" s="182">
        <f t="shared" si="49"/>
        <v>0</v>
      </c>
    </row>
    <row r="1126" spans="1:15" hidden="1" x14ac:dyDescent="0.2">
      <c r="A1126" s="182">
        <f>'14'!A104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7"/>
        <v>0</v>
      </c>
      <c r="O1126" s="182">
        <f t="shared" si="49"/>
        <v>0</v>
      </c>
    </row>
    <row r="1127" spans="1:15" hidden="1" x14ac:dyDescent="0.2">
      <c r="A1127" s="182">
        <f>'14'!A105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7"/>
        <v>0</v>
      </c>
      <c r="O1127" s="182">
        <f t="shared" si="49"/>
        <v>0</v>
      </c>
    </row>
    <row r="1128" spans="1:15" hidden="1" x14ac:dyDescent="0.2">
      <c r="A1128" s="182">
        <f>'14'!A106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7"/>
        <v>0</v>
      </c>
      <c r="O1128" s="182">
        <f t="shared" si="49"/>
        <v>0</v>
      </c>
    </row>
    <row r="1129" spans="1:15" hidden="1" x14ac:dyDescent="0.2">
      <c r="A1129" s="182">
        <f>'14'!A107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7"/>
        <v>0</v>
      </c>
      <c r="O1129" s="182">
        <f t="shared" si="49"/>
        <v>0</v>
      </c>
    </row>
    <row r="1130" spans="1:15" hidden="1" x14ac:dyDescent="0.2">
      <c r="A1130" s="182">
        <f>'14'!A108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7"/>
        <v>0</v>
      </c>
      <c r="O1130" s="182">
        <f t="shared" si="49"/>
        <v>0</v>
      </c>
    </row>
    <row r="1131" spans="1:15" hidden="1" x14ac:dyDescent="0.2">
      <c r="A1131" s="182">
        <f>'14'!A109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7"/>
        <v>0</v>
      </c>
      <c r="O1131" s="182">
        <f t="shared" si="49"/>
        <v>0</v>
      </c>
    </row>
    <row r="1132" spans="1:15" hidden="1" x14ac:dyDescent="0.2">
      <c r="A1132" s="182">
        <f>'14'!A110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7"/>
        <v>0</v>
      </c>
      <c r="O1132" s="182">
        <f t="shared" si="49"/>
        <v>0</v>
      </c>
    </row>
    <row r="1133" spans="1:15" hidden="1" x14ac:dyDescent="0.2">
      <c r="A1133" s="182">
        <f>'14'!A111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7"/>
        <v>0</v>
      </c>
      <c r="O1133" s="182">
        <f t="shared" si="49"/>
        <v>0</v>
      </c>
    </row>
    <row r="1134" spans="1:15" hidden="1" x14ac:dyDescent="0.2">
      <c r="A1134" s="182">
        <f>'14'!A112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7"/>
        <v>0</v>
      </c>
      <c r="O1134" s="182">
        <f t="shared" si="49"/>
        <v>0</v>
      </c>
    </row>
    <row r="1135" spans="1:15" hidden="1" x14ac:dyDescent="0.2">
      <c r="A1135" s="182">
        <f>'14'!A113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7"/>
        <v>0</v>
      </c>
      <c r="O1135" s="182">
        <f t="shared" si="49"/>
        <v>0</v>
      </c>
    </row>
    <row r="1136" spans="1:15" hidden="1" x14ac:dyDescent="0.2">
      <c r="A1136" s="182">
        <f>'14'!A114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7"/>
        <v>0</v>
      </c>
      <c r="O1136" s="182">
        <f t="shared" si="49"/>
        <v>0</v>
      </c>
    </row>
    <row r="1137" spans="1:15" hidden="1" x14ac:dyDescent="0.2">
      <c r="A1137" s="182">
        <f>'14'!A115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7"/>
        <v>0</v>
      </c>
      <c r="O1137" s="182">
        <f t="shared" si="49"/>
        <v>0</v>
      </c>
    </row>
    <row r="1138" spans="1:15" hidden="1" x14ac:dyDescent="0.2">
      <c r="A1138" s="182">
        <f>'14'!A116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7"/>
        <v>0</v>
      </c>
      <c r="O1138" s="182">
        <f t="shared" si="49"/>
        <v>0</v>
      </c>
    </row>
    <row r="1139" spans="1:15" hidden="1" x14ac:dyDescent="0.2">
      <c r="A1139" s="182">
        <f>'14'!A117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7"/>
        <v>0</v>
      </c>
      <c r="O1139" s="182">
        <f t="shared" si="49"/>
        <v>0</v>
      </c>
    </row>
    <row r="1140" spans="1:15" hidden="1" x14ac:dyDescent="0.2">
      <c r="A1140" s="182">
        <f>'14'!A118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7"/>
        <v>0</v>
      </c>
      <c r="O1140" s="182">
        <f t="shared" si="49"/>
        <v>0</v>
      </c>
    </row>
    <row r="1141" spans="1:15" hidden="1" x14ac:dyDescent="0.2">
      <c r="A1141" s="182">
        <f>'14'!A119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7"/>
        <v>0</v>
      </c>
      <c r="O1141" s="182">
        <f t="shared" si="49"/>
        <v>0</v>
      </c>
    </row>
    <row r="1142" spans="1:15" hidden="1" x14ac:dyDescent="0.2">
      <c r="A1142" s="182">
        <f>'14'!A120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7"/>
        <v>0</v>
      </c>
      <c r="O1142" s="182">
        <f t="shared" si="49"/>
        <v>0</v>
      </c>
    </row>
    <row r="1143" spans="1:15" hidden="1" x14ac:dyDescent="0.2">
      <c r="A1143" s="182">
        <f>'14'!A121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7"/>
        <v>0</v>
      </c>
      <c r="O1143" s="182">
        <f t="shared" si="49"/>
        <v>0</v>
      </c>
    </row>
    <row r="1144" spans="1:15" hidden="1" x14ac:dyDescent="0.2">
      <c r="A1144" s="182">
        <f>'14'!A122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7"/>
        <v>0</v>
      </c>
      <c r="O1144" s="182">
        <f t="shared" si="49"/>
        <v>0</v>
      </c>
    </row>
    <row r="1145" spans="1:15" hidden="1" x14ac:dyDescent="0.2">
      <c r="A1145" s="182">
        <f>'14'!A123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7"/>
        <v>0</v>
      </c>
      <c r="O1145" s="182">
        <f t="shared" si="49"/>
        <v>0</v>
      </c>
    </row>
    <row r="1146" spans="1:15" hidden="1" x14ac:dyDescent="0.2">
      <c r="A1146" s="182">
        <f>'14'!A124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7"/>
        <v>0</v>
      </c>
      <c r="O1146" s="182">
        <f t="shared" si="49"/>
        <v>0</v>
      </c>
    </row>
    <row r="1147" spans="1:15" hidden="1" x14ac:dyDescent="0.2">
      <c r="A1147" s="182">
        <f>'14'!A125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7"/>
        <v>0</v>
      </c>
      <c r="O1147" s="182">
        <f t="shared" si="49"/>
        <v>0</v>
      </c>
    </row>
    <row r="1148" spans="1:15" hidden="1" x14ac:dyDescent="0.2">
      <c r="A1148" s="182">
        <f>'14'!A126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7"/>
        <v>0</v>
      </c>
      <c r="O1148" s="182">
        <f t="shared" si="49"/>
        <v>0</v>
      </c>
    </row>
    <row r="1149" spans="1:15" hidden="1" x14ac:dyDescent="0.2">
      <c r="A1149" s="182">
        <f>'14'!A127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7"/>
        <v>0</v>
      </c>
      <c r="O1149" s="182">
        <f t="shared" si="49"/>
        <v>0</v>
      </c>
    </row>
    <row r="1150" spans="1:15" hidden="1" x14ac:dyDescent="0.2">
      <c r="A1150" s="182">
        <f>'14'!A128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7"/>
        <v>0</v>
      </c>
      <c r="O1150" s="182">
        <f t="shared" si="49"/>
        <v>0</v>
      </c>
    </row>
    <row r="1151" spans="1:15" hidden="1" x14ac:dyDescent="0.2">
      <c r="A1151" s="182">
        <f>'14'!A129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7"/>
        <v>0</v>
      </c>
      <c r="O1151" s="182">
        <f t="shared" si="49"/>
        <v>0</v>
      </c>
    </row>
    <row r="1152" spans="1:15" hidden="1" x14ac:dyDescent="0.2">
      <c r="A1152" s="182">
        <f>'14'!A130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ref="L1152:L1163" si="50">K1152-J1152</f>
        <v>0</v>
      </c>
      <c r="O1152" s="182">
        <f t="shared" ref="O1152:O1163" si="51">+IF(A1152&gt;0,1,0)</f>
        <v>0</v>
      </c>
    </row>
    <row r="1153" spans="1:15" hidden="1" x14ac:dyDescent="0.2">
      <c r="A1153" s="182">
        <f>'14'!A131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50"/>
        <v>0</v>
      </c>
      <c r="O1153" s="182">
        <f t="shared" si="51"/>
        <v>0</v>
      </c>
    </row>
    <row r="1154" spans="1:15" hidden="1" x14ac:dyDescent="0.2">
      <c r="A1154" s="182">
        <f>'14'!A132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50"/>
        <v>0</v>
      </c>
      <c r="O1154" s="182">
        <f t="shared" si="51"/>
        <v>0</v>
      </c>
    </row>
    <row r="1155" spans="1:15" hidden="1" x14ac:dyDescent="0.2">
      <c r="A1155" s="182">
        <f>'14'!A133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50"/>
        <v>0</v>
      </c>
      <c r="O1155" s="182">
        <f t="shared" si="51"/>
        <v>0</v>
      </c>
    </row>
    <row r="1156" spans="1:15" hidden="1" x14ac:dyDescent="0.2">
      <c r="A1156" s="182">
        <f>'14'!A134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50"/>
        <v>0</v>
      </c>
      <c r="O1156" s="182">
        <f t="shared" si="51"/>
        <v>0</v>
      </c>
    </row>
    <row r="1157" spans="1:15" hidden="1" x14ac:dyDescent="0.2">
      <c r="A1157" s="182">
        <f>'14'!A135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50"/>
        <v>0</v>
      </c>
      <c r="O1157" s="182">
        <f t="shared" si="51"/>
        <v>0</v>
      </c>
    </row>
    <row r="1158" spans="1:15" hidden="1" x14ac:dyDescent="0.2">
      <c r="A1158" s="182">
        <f>'14'!A136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50"/>
        <v>0</v>
      </c>
      <c r="O1158" s="182">
        <f t="shared" si="51"/>
        <v>0</v>
      </c>
    </row>
    <row r="1159" spans="1:15" hidden="1" x14ac:dyDescent="0.2">
      <c r="A1159" s="182">
        <f>'14'!A137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50"/>
        <v>0</v>
      </c>
      <c r="O1159" s="182">
        <f t="shared" si="51"/>
        <v>0</v>
      </c>
    </row>
    <row r="1160" spans="1:15" hidden="1" x14ac:dyDescent="0.2">
      <c r="A1160" s="182">
        <f>'14'!A138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50"/>
        <v>0</v>
      </c>
      <c r="O1160" s="182">
        <f t="shared" si="51"/>
        <v>0</v>
      </c>
    </row>
    <row r="1161" spans="1:15" hidden="1" x14ac:dyDescent="0.2">
      <c r="A1161" s="182">
        <f>'14'!A139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50"/>
        <v>0</v>
      </c>
      <c r="O1161" s="182">
        <f t="shared" si="51"/>
        <v>0</v>
      </c>
    </row>
    <row r="1162" spans="1:15" hidden="1" x14ac:dyDescent="0.2">
      <c r="A1162" s="182">
        <f>'14'!A140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50"/>
        <v>0</v>
      </c>
      <c r="O1162" s="182">
        <f t="shared" si="51"/>
        <v>0</v>
      </c>
    </row>
    <row r="1163" spans="1:15" hidden="1" x14ac:dyDescent="0.2">
      <c r="A1163" s="182">
        <f>'14'!A141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si="50"/>
        <v>0</v>
      </c>
      <c r="O1163" s="182">
        <f t="shared" si="51"/>
        <v>0</v>
      </c>
    </row>
    <row r="1164" spans="1:15" x14ac:dyDescent="0.2">
      <c r="L1164" s="204"/>
      <c r="O1164" s="182">
        <v>1</v>
      </c>
    </row>
    <row r="1165" spans="1:15" x14ac:dyDescent="0.2">
      <c r="A1165" s="212"/>
      <c r="B1165" s="212"/>
      <c r="C1165" s="212" t="s">
        <v>470</v>
      </c>
      <c r="D1165" s="210">
        <f>SUM(D1024:D1164)</f>
        <v>0</v>
      </c>
      <c r="E1165" s="210">
        <f>SUM(E1024:E1164)</f>
        <v>0</v>
      </c>
      <c r="F1165" s="210">
        <f>SUM(F1024:F1164)</f>
        <v>0</v>
      </c>
      <c r="G1165" s="211"/>
      <c r="H1165" s="211"/>
      <c r="I1165" s="210">
        <f>SUM(I1024:I1164)</f>
        <v>0</v>
      </c>
      <c r="J1165" s="210">
        <f>SUM(J1024:J1164)</f>
        <v>0</v>
      </c>
      <c r="K1165" s="210">
        <f>SUM(K1024:K1164)</f>
        <v>0</v>
      </c>
      <c r="L1165" s="210">
        <f>SUM(L1024:L1164)</f>
        <v>0</v>
      </c>
      <c r="O1165" s="182">
        <v>1</v>
      </c>
    </row>
    <row r="1166" spans="1:15" x14ac:dyDescent="0.2">
      <c r="A1166" s="212"/>
      <c r="B1166" s="212"/>
      <c r="C1166" s="212" t="s">
        <v>471</v>
      </c>
      <c r="D1166" s="210">
        <f>D1165+D1022+D743+D717+D693+D629+D296+D273</f>
        <v>188870.75</v>
      </c>
      <c r="E1166" s="210">
        <f>E1165+E1022+E743+E717+E693+E629+E296+E273</f>
        <v>22.299999999999997</v>
      </c>
      <c r="F1166" s="210">
        <f>F1165+F1022+F743+F717+F693+F629+F296+F273</f>
        <v>188870.75</v>
      </c>
      <c r="G1166" s="211"/>
      <c r="H1166" s="211"/>
      <c r="I1166" s="210">
        <f>I1165+I1022+I743+I717+I693+I629+I296+I273</f>
        <v>2390462.85</v>
      </c>
      <c r="J1166" s="210">
        <f>J1165+J1022+J743+J717+J693+J629+J296+J273</f>
        <v>239.88</v>
      </c>
      <c r="K1166" s="210">
        <f>K1165+K1022+K743+K717+K693+K629+K296+K273</f>
        <v>2266716.6</v>
      </c>
      <c r="L1166" s="210">
        <f>L1165+L1022+L743+L717+L693+L629+L296+L273</f>
        <v>2266476.7199999997</v>
      </c>
      <c r="O1166" s="182">
        <v>1</v>
      </c>
    </row>
    <row r="1167" spans="1:15" x14ac:dyDescent="0.2">
      <c r="A1167" s="215"/>
      <c r="B1167" s="215"/>
      <c r="C1167" s="215"/>
      <c r="D1167" s="213"/>
      <c r="E1167" s="213"/>
      <c r="F1167" s="213"/>
      <c r="G1167" s="214"/>
      <c r="H1167" s="214"/>
      <c r="I1167" s="213"/>
      <c r="J1167" s="213"/>
      <c r="K1167" s="213"/>
      <c r="L1167" s="213"/>
      <c r="O1167" s="182">
        <v>1</v>
      </c>
    </row>
    <row r="1168" spans="1:15" x14ac:dyDescent="0.2">
      <c r="A1168" s="212"/>
      <c r="B1168" s="212"/>
      <c r="C1168" s="212" t="s">
        <v>472</v>
      </c>
      <c r="D1168" s="210">
        <f>(-D1166+D218)+D255</f>
        <v>-188870.75</v>
      </c>
      <c r="E1168" s="210">
        <f>(-E1166+E218)+E255</f>
        <v>-22.299999999999997</v>
      </c>
      <c r="F1168" s="210">
        <f>(-F1166+F218)+F255</f>
        <v>-188870.75</v>
      </c>
      <c r="G1168" s="211"/>
      <c r="H1168" s="211"/>
      <c r="I1168" s="210">
        <f>(-I1166+I218)+I255</f>
        <v>-1083614.7600000002</v>
      </c>
      <c r="J1168" s="210">
        <f>(-J1166+J218)+J255</f>
        <v>-239.88</v>
      </c>
      <c r="K1168" s="210">
        <f>(-K1166+K218)+K255</f>
        <v>-916420.62000000034</v>
      </c>
      <c r="L1168" s="210">
        <f>(-L1166+L218)+L255</f>
        <v>-916180.74</v>
      </c>
      <c r="O1168" s="182">
        <v>1</v>
      </c>
    </row>
    <row r="1169" spans="1:15" x14ac:dyDescent="0.2">
      <c r="A1169" s="212"/>
      <c r="B1169" s="212"/>
      <c r="C1169" s="212" t="s">
        <v>460</v>
      </c>
      <c r="D1169" s="210"/>
      <c r="E1169" s="210"/>
      <c r="F1169" s="210"/>
      <c r="G1169" s="211"/>
      <c r="H1169" s="211"/>
      <c r="I1169" s="210"/>
      <c r="J1169" s="210"/>
      <c r="K1169" s="210"/>
      <c r="L1169" s="210"/>
      <c r="O1169" s="182">
        <v>1</v>
      </c>
    </row>
    <row r="1170" spans="1:15" x14ac:dyDescent="0.2">
      <c r="A1170" s="182" t="str">
        <f>'15'!A2</f>
        <v>28160-A01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 xml:space="preserve">Depreciation - Build Write Off-6 Circuit Dr                 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ref="L1170:L1180" si="52">K1170-J1170</f>
        <v>0</v>
      </c>
      <c r="O1170" s="182">
        <f t="shared" ref="O1170:O1214" si="53">+IF(A1170&gt;0,1,0)</f>
        <v>1</v>
      </c>
    </row>
    <row r="1171" spans="1:15" x14ac:dyDescent="0.2">
      <c r="A1171" s="182" t="str">
        <f>'15'!A3</f>
        <v>28160-A02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 xml:space="preserve">Depreciation - Build Write Off-200 East Tce                 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2"/>
        <v>0</v>
      </c>
      <c r="O1171" s="182">
        <f t="shared" si="53"/>
        <v>1</v>
      </c>
    </row>
    <row r="1172" spans="1:15" x14ac:dyDescent="0.2">
      <c r="A1172" s="182" t="str">
        <f>'15'!A4</f>
        <v>28160-A03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 xml:space="preserve">Depreciation - Build Write Off-33 Franklin St               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2"/>
        <v>0</v>
      </c>
      <c r="O1172" s="182">
        <f t="shared" si="53"/>
        <v>1</v>
      </c>
    </row>
    <row r="1173" spans="1:15" x14ac:dyDescent="0.2">
      <c r="A1173" s="182" t="str">
        <f>'15'!A5</f>
        <v>28160-A04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 xml:space="preserve">Depreciation - Build Write Off-174 Fullarton Rd             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2"/>
        <v>0</v>
      </c>
      <c r="O1173" s="182">
        <f t="shared" si="53"/>
        <v>1</v>
      </c>
    </row>
    <row r="1174" spans="1:15" x14ac:dyDescent="0.2">
      <c r="A1174" s="182" t="str">
        <f>'15'!A6</f>
        <v>28160-A11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 xml:space="preserve">Depreciation - Build Write Off-25 Hutt St                   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2"/>
        <v>0</v>
      </c>
      <c r="O1174" s="182">
        <f t="shared" si="53"/>
        <v>1</v>
      </c>
    </row>
    <row r="1175" spans="1:15" x14ac:dyDescent="0.2">
      <c r="A1175" s="182" t="str">
        <f>'15'!A7</f>
        <v>28180-A01</v>
      </c>
      <c r="C1175" s="182" t="str">
        <f>IFERROR(LEFT(IFERROR(INDEX(Sheet5!$C$2:$C$1300,MATCH($A1175,Sheet5!$A$2:$A$1300,0)),"-"),FIND(",",IFERROR(INDEX(Sheet5!$C$2:$C$1300,MATCH($A1175,Sheet5!$A$2:$A$1300,0)),"-"),1)-1),IFERROR(INDEX(Sheet5!$C$2:$C$1300,MATCH($A1175,Sheet5!$A$2:$A$1300,0)),"-"))</f>
        <v xml:space="preserve">Depreciation - Build Improvements-6 Circuit Dr              </v>
      </c>
      <c r="D1175" s="204">
        <f>IFERROR(INDEX(Lookup!$BG$9:$BG$3000,MATCH($A1175,Lookup!$A$9:$A$3000,0)),0)</f>
        <v>0</v>
      </c>
      <c r="E1175" s="204">
        <f>IFERROR(INDEX(Lookup!$BF$9:$BF$3000,MATCH($A1175,Lookup!$A$9:$A$3000,0)),0)</f>
        <v>0</v>
      </c>
      <c r="F1175" s="204">
        <f>IFERROR(INDEX(Lookup!$BE$9:$BE$3000,MATCH($A1175,Lookup!$A$9:$A$3000,0)),0)</f>
        <v>0</v>
      </c>
      <c r="G1175" s="205"/>
      <c r="H1175" s="205"/>
      <c r="I1175" s="204">
        <f>IFERROR(INDEX(Lookup!$BJ$9:$BJ$3000,MATCH($A1175,Lookup!$A$9:$A$3000,0)),0)</f>
        <v>0</v>
      </c>
      <c r="J1175" s="204">
        <f>IFERROR(INDEX(Lookup!$BI$9:$BI$3000,MATCH($A1175,Lookup!$A$9:$A$3000,0)),0)</f>
        <v>0</v>
      </c>
      <c r="K1175" s="204">
        <f>IFERROR(INDEX(Lookup!$BH$9:$BH$3000,MATCH($A1175,Lookup!$A$9:$A$3000,0)),0)</f>
        <v>0</v>
      </c>
      <c r="L1175" s="204">
        <f t="shared" si="52"/>
        <v>0</v>
      </c>
      <c r="O1175" s="182">
        <f t="shared" si="53"/>
        <v>1</v>
      </c>
    </row>
    <row r="1176" spans="1:15" x14ac:dyDescent="0.2">
      <c r="A1176" s="182" t="str">
        <f>'15'!A8</f>
        <v>28180-A02</v>
      </c>
      <c r="C1176" s="182" t="str">
        <f>IFERROR(LEFT(IFERROR(INDEX(Sheet5!$C$2:$C$1300,MATCH($A1176,Sheet5!$A$2:$A$1300,0)),"-"),FIND(",",IFERROR(INDEX(Sheet5!$C$2:$C$1300,MATCH($A1176,Sheet5!$A$2:$A$1300,0)),"-"),1)-1),IFERROR(INDEX(Sheet5!$C$2:$C$1300,MATCH($A1176,Sheet5!$A$2:$A$1300,0)),"-"))</f>
        <v xml:space="preserve">Depreciation - Build Improvements-200 East Tce              </v>
      </c>
      <c r="D1176" s="204">
        <f>IFERROR(INDEX(Lookup!$BG$9:$BG$3000,MATCH($A1176,Lookup!$A$9:$A$3000,0)),0)</f>
        <v>2778.17</v>
      </c>
      <c r="E1176" s="204">
        <f>IFERROR(INDEX(Lookup!$BF$9:$BF$3000,MATCH($A1176,Lookup!$A$9:$A$3000,0)),0)</f>
        <v>2926.56</v>
      </c>
      <c r="F1176" s="204">
        <f>IFERROR(INDEX(Lookup!$BE$9:$BE$3000,MATCH($A1176,Lookup!$A$9:$A$3000,0)),0)</f>
        <v>2830.76</v>
      </c>
      <c r="G1176" s="205"/>
      <c r="H1176" s="205"/>
      <c r="I1176" s="204">
        <f>IFERROR(INDEX(Lookup!$BJ$9:$BJ$3000,MATCH($A1176,Lookup!$A$9:$A$3000,0)),0)</f>
        <v>32778.270000000004</v>
      </c>
      <c r="J1176" s="204">
        <f>IFERROR(INDEX(Lookup!$BI$9:$BI$3000,MATCH($A1176,Lookup!$A$9:$A$3000,0)),0)</f>
        <v>33746.860000000008</v>
      </c>
      <c r="K1176" s="204">
        <f>IFERROR(INDEX(Lookup!$BH$9:$BH$3000,MATCH($A1176,Lookup!$A$9:$A$3000,0)),0)</f>
        <v>33178.239999999998</v>
      </c>
      <c r="L1176" s="204">
        <f t="shared" si="52"/>
        <v>-568.6200000000099</v>
      </c>
      <c r="O1176" s="182">
        <f t="shared" si="53"/>
        <v>1</v>
      </c>
    </row>
    <row r="1177" spans="1:15" x14ac:dyDescent="0.2">
      <c r="A1177" s="182" t="str">
        <f>'15'!A9</f>
        <v>28180-A03</v>
      </c>
      <c r="C1177" s="182" t="str">
        <f>IFERROR(LEFT(IFERROR(INDEX(Sheet5!$C$2:$C$1300,MATCH($A1177,Sheet5!$A$2:$A$1300,0)),"-"),FIND(",",IFERROR(INDEX(Sheet5!$C$2:$C$1300,MATCH($A1177,Sheet5!$A$2:$A$1300,0)),"-"),1)-1),IFERROR(INDEX(Sheet5!$C$2:$C$1300,MATCH($A1177,Sheet5!$A$2:$A$1300,0)),"-"))</f>
        <v xml:space="preserve">Depreciation - Build Improvements-33 Franklin St            </v>
      </c>
      <c r="D1177" s="204">
        <f>IFERROR(INDEX(Lookup!$BG$9:$BG$3000,MATCH($A1177,Lookup!$A$9:$A$3000,0)),0)</f>
        <v>14704.4</v>
      </c>
      <c r="E1177" s="204">
        <f>IFERROR(INDEX(Lookup!$BF$9:$BF$3000,MATCH($A1177,Lookup!$A$9:$A$3000,0)),0)</f>
        <v>16729.57</v>
      </c>
      <c r="F1177" s="204">
        <f>IFERROR(INDEX(Lookup!$BE$9:$BE$3000,MATCH($A1177,Lookup!$A$9:$A$3000,0)),0)</f>
        <v>16729.57</v>
      </c>
      <c r="G1177" s="205"/>
      <c r="H1177" s="205"/>
      <c r="I1177" s="204">
        <f>IFERROR(INDEX(Lookup!$BJ$9:$BJ$3000,MATCH($A1177,Lookup!$A$9:$A$3000,0)),0)</f>
        <v>165118.84</v>
      </c>
      <c r="J1177" s="204">
        <f>IFERROR(INDEX(Lookup!$BI$9:$BI$3000,MATCH($A1177,Lookup!$A$9:$A$3000,0)),0)</f>
        <v>184992.21000000002</v>
      </c>
      <c r="K1177" s="204">
        <f>IFERROR(INDEX(Lookup!$BH$9:$BH$3000,MATCH($A1177,Lookup!$A$9:$A$3000,0)),0)</f>
        <v>184992.21000000002</v>
      </c>
      <c r="L1177" s="204">
        <f t="shared" si="52"/>
        <v>0</v>
      </c>
      <c r="O1177" s="182">
        <f t="shared" si="53"/>
        <v>1</v>
      </c>
    </row>
    <row r="1178" spans="1:15" x14ac:dyDescent="0.2">
      <c r="A1178" s="182" t="str">
        <f>'15'!A10</f>
        <v>28180-A04</v>
      </c>
      <c r="C1178" s="182" t="str">
        <f>IFERROR(LEFT(IFERROR(INDEX(Sheet5!$C$2:$C$1300,MATCH($A1178,Sheet5!$A$2:$A$1300,0)),"-"),FIND(",",IFERROR(INDEX(Sheet5!$C$2:$C$1300,MATCH($A1178,Sheet5!$A$2:$A$1300,0)),"-"),1)-1),IFERROR(INDEX(Sheet5!$C$2:$C$1300,MATCH($A1178,Sheet5!$A$2:$A$1300,0)),"-"))</f>
        <v xml:space="preserve">Depreciation - Build Improvements-174 Fullarton Rd          </v>
      </c>
      <c r="D1178" s="204">
        <f>IFERROR(INDEX(Lookup!$BG$9:$BG$3000,MATCH($A1178,Lookup!$A$9:$A$3000,0)),0)</f>
        <v>2182.0100000000002</v>
      </c>
      <c r="E1178" s="204">
        <f>IFERROR(INDEX(Lookup!$BF$9:$BF$3000,MATCH($A1178,Lookup!$A$9:$A$3000,0)),0)</f>
        <v>2003.47</v>
      </c>
      <c r="F1178" s="204">
        <f>IFERROR(INDEX(Lookup!$BE$9:$BE$3000,MATCH($A1178,Lookup!$A$9:$A$3000,0)),0)</f>
        <v>2003.47</v>
      </c>
      <c r="G1178" s="205"/>
      <c r="H1178" s="205"/>
      <c r="I1178" s="204">
        <f>IFERROR(INDEX(Lookup!$BJ$9:$BJ$3000,MATCH($A1178,Lookup!$A$9:$A$3000,0)),0)</f>
        <v>25580.809999999998</v>
      </c>
      <c r="J1178" s="204">
        <f>IFERROR(INDEX(Lookup!$BI$9:$BI$3000,MATCH($A1178,Lookup!$A$9:$A$3000,0)),0)</f>
        <v>24610.120000000003</v>
      </c>
      <c r="K1178" s="204">
        <f>IFERROR(INDEX(Lookup!$BH$9:$BH$3000,MATCH($A1178,Lookup!$A$9:$A$3000,0)),0)</f>
        <v>24610.120000000003</v>
      </c>
      <c r="L1178" s="204">
        <f t="shared" si="52"/>
        <v>0</v>
      </c>
      <c r="O1178" s="182">
        <f t="shared" si="53"/>
        <v>1</v>
      </c>
    </row>
    <row r="1179" spans="1:15" x14ac:dyDescent="0.2">
      <c r="A1179" s="182" t="str">
        <f>'15'!A11</f>
        <v>28180-A11</v>
      </c>
      <c r="C1179" s="182" t="str">
        <f>IFERROR(LEFT(IFERROR(INDEX(Sheet5!$C$2:$C$1300,MATCH($A1179,Sheet5!$A$2:$A$1300,0)),"-"),FIND(",",IFERROR(INDEX(Sheet5!$C$2:$C$1300,MATCH($A1179,Sheet5!$A$2:$A$1300,0)),"-"),1)-1),IFERROR(INDEX(Sheet5!$C$2:$C$1300,MATCH($A1179,Sheet5!$A$2:$A$1300,0)),"-"))</f>
        <v xml:space="preserve">Depreciation - Build Improvements-25 Hutt St                </v>
      </c>
      <c r="D1179" s="204">
        <f>IFERROR(INDEX(Lookup!$BG$9:$BG$3000,MATCH($A1179,Lookup!$A$9:$A$3000,0)),0)</f>
        <v>0</v>
      </c>
      <c r="E1179" s="204">
        <f>IFERROR(INDEX(Lookup!$BF$9:$BF$3000,MATCH($A1179,Lookup!$A$9:$A$3000,0)),0)</f>
        <v>0</v>
      </c>
      <c r="F1179" s="204">
        <f>IFERROR(INDEX(Lookup!$BE$9:$BE$3000,MATCH($A1179,Lookup!$A$9:$A$3000,0)),0)</f>
        <v>0</v>
      </c>
      <c r="G1179" s="205"/>
      <c r="H1179" s="205"/>
      <c r="I1179" s="204">
        <f>IFERROR(INDEX(Lookup!$BJ$9:$BJ$3000,MATCH($A1179,Lookup!$A$9:$A$3000,0)),0)</f>
        <v>0</v>
      </c>
      <c r="J1179" s="204">
        <f>IFERROR(INDEX(Lookup!$BI$9:$BI$3000,MATCH($A1179,Lookup!$A$9:$A$3000,0)),0)</f>
        <v>0</v>
      </c>
      <c r="K1179" s="204">
        <f>IFERROR(INDEX(Lookup!$BH$9:$BH$3000,MATCH($A1179,Lookup!$A$9:$A$3000,0)),0)</f>
        <v>0</v>
      </c>
      <c r="L1179" s="204">
        <f t="shared" si="52"/>
        <v>0</v>
      </c>
      <c r="O1179" s="182">
        <f t="shared" si="53"/>
        <v>1</v>
      </c>
    </row>
    <row r="1180" spans="1:15" x14ac:dyDescent="0.2">
      <c r="A1180" s="182" t="str">
        <f>'15'!A12</f>
        <v>28220-A01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 xml:space="preserve">Depreciation - Furniture &amp; Fittings-6 Circuit Dr            </v>
      </c>
      <c r="D1180" s="204">
        <f>IFERROR(INDEX(Lookup!$BG$9:$BG$3000,MATCH($A1180,Lookup!$A$9:$A$3000,0)),0)</f>
        <v>0</v>
      </c>
      <c r="E1180" s="204">
        <f>IFERROR(INDEX(Lookup!$BF$9:$BF$3000,MATCH($A1180,Lookup!$A$9:$A$3000,0)),0)</f>
        <v>0</v>
      </c>
      <c r="F1180" s="204">
        <f>IFERROR(INDEX(Lookup!$BE$9:$BE$3000,MATCH($A1180,Lookup!$A$9:$A$3000,0)),0)</f>
        <v>0</v>
      </c>
      <c r="G1180" s="205"/>
      <c r="H1180" s="205"/>
      <c r="I1180" s="204">
        <f>IFERROR(INDEX(Lookup!$BJ$9:$BJ$3000,MATCH($A1180,Lookup!$A$9:$A$3000,0)),0)</f>
        <v>0</v>
      </c>
      <c r="J1180" s="204">
        <f>IFERROR(INDEX(Lookup!$BI$9:$BI$3000,MATCH($A1180,Lookup!$A$9:$A$3000,0)),0)</f>
        <v>0</v>
      </c>
      <c r="K1180" s="204">
        <f>IFERROR(INDEX(Lookup!$BH$9:$BH$3000,MATCH($A1180,Lookup!$A$9:$A$3000,0)),0)</f>
        <v>0</v>
      </c>
      <c r="L1180" s="204">
        <f t="shared" si="52"/>
        <v>0</v>
      </c>
      <c r="O1180" s="182">
        <f t="shared" si="53"/>
        <v>1</v>
      </c>
    </row>
    <row r="1181" spans="1:15" x14ac:dyDescent="0.2">
      <c r="A1181" s="182" t="str">
        <f>'15'!A13</f>
        <v>28220-A02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 xml:space="preserve">Depreciation - Furniture &amp; Fittings-200 East Tce            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213" si="54">K1181-J1181</f>
        <v>0</v>
      </c>
    </row>
    <row r="1182" spans="1:15" x14ac:dyDescent="0.2">
      <c r="A1182" s="182" t="str">
        <f>'15'!A14</f>
        <v>28220-A03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 xml:space="preserve">Depreciation - Furniture &amp; Fittings-33 Franklin St          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4"/>
        <v>0</v>
      </c>
    </row>
    <row r="1183" spans="1:15" x14ac:dyDescent="0.2">
      <c r="A1183" s="182" t="str">
        <f>'15'!A15</f>
        <v>28220-A04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 xml:space="preserve">Depreciation - Furniture &amp; Fittings-174 Fullarton Rd        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1039.4299999999998</v>
      </c>
      <c r="J1183" s="204">
        <f>IFERROR(INDEX(Lookup!$BI$9:$BI$3000,MATCH($A1183,Lookup!$A$9:$A$3000,0)),0)</f>
        <v>123</v>
      </c>
      <c r="K1183" s="204">
        <f>IFERROR(INDEX(Lookup!$BH$9:$BH$3000,MATCH($A1183,Lookup!$A$9:$A$3000,0)),0)</f>
        <v>0</v>
      </c>
      <c r="L1183" s="204">
        <f t="shared" si="54"/>
        <v>-123</v>
      </c>
    </row>
    <row r="1184" spans="1:15" x14ac:dyDescent="0.2">
      <c r="A1184" s="182" t="str">
        <f>'15'!A16</f>
        <v>28220-A11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 xml:space="preserve">Depreciation - Furniture &amp; Fittings-25 Hutt St              </v>
      </c>
      <c r="D1184" s="204">
        <f>IFERROR(INDEX(Lookup!$BG$9:$BG$3000,MATCH($A1184,Lookup!$A$9:$A$3000,0)),0)</f>
        <v>323.85000000000002</v>
      </c>
      <c r="E1184" s="204">
        <f>IFERROR(INDEX(Lookup!$BF$9:$BF$3000,MATCH($A1184,Lookup!$A$9:$A$3000,0)),0)</f>
        <v>323.85000000000002</v>
      </c>
      <c r="F1184" s="204">
        <f>IFERROR(INDEX(Lookup!$BE$9:$BE$3000,MATCH($A1184,Lookup!$A$9:$A$3000,0)),0)</f>
        <v>323.85000000000002</v>
      </c>
      <c r="G1184" s="205"/>
      <c r="H1184" s="205"/>
      <c r="I1184" s="204">
        <f>IFERROR(INDEX(Lookup!$BJ$9:$BJ$3000,MATCH($A1184,Lookup!$A$9:$A$3000,0)),0)</f>
        <v>2921.5499999999997</v>
      </c>
      <c r="J1184" s="204">
        <f>IFERROR(INDEX(Lookup!$BI$9:$BI$3000,MATCH($A1184,Lookup!$A$9:$A$3000,0)),0)</f>
        <v>2932.24</v>
      </c>
      <c r="K1184" s="204">
        <f>IFERROR(INDEX(Lookup!$BH$9:$BH$3000,MATCH($A1184,Lookup!$A$9:$A$3000,0)),0)</f>
        <v>3813.06</v>
      </c>
      <c r="L1184" s="204">
        <f t="shared" si="54"/>
        <v>880.82000000000016</v>
      </c>
    </row>
    <row r="1185" spans="1:12" x14ac:dyDescent="0.2">
      <c r="A1185" s="182" t="str">
        <f>'15'!A17</f>
        <v>28260-A01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 xml:space="preserve">Depreciation - Office Furniture-6 Circuit Dr                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4"/>
        <v>0</v>
      </c>
    </row>
    <row r="1186" spans="1:12" x14ac:dyDescent="0.2">
      <c r="A1186" s="182" t="str">
        <f>'15'!A18</f>
        <v>28260-A02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 xml:space="preserve">Depreciation - Office Furniture-200 East Tce                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4"/>
        <v>0</v>
      </c>
    </row>
    <row r="1187" spans="1:12" x14ac:dyDescent="0.2">
      <c r="A1187" s="182" t="str">
        <f>'15'!A19</f>
        <v>28260-A03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 xml:space="preserve">Depreciation - Office Furniture-33 Franklin St              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4"/>
        <v>0</v>
      </c>
    </row>
    <row r="1188" spans="1:12" x14ac:dyDescent="0.2">
      <c r="A1188" s="182" t="str">
        <f>'15'!A20</f>
        <v>28260-A04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 xml:space="preserve">Depreciation - Office Furniture-174 Fullarton Rd            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4"/>
        <v>0</v>
      </c>
    </row>
    <row r="1189" spans="1:12" x14ac:dyDescent="0.2">
      <c r="A1189" s="182" t="str">
        <f>'15'!A21</f>
        <v>28260-A11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 xml:space="preserve">Depreciation - Office Furniture-25 Hutt St                  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4"/>
        <v>0</v>
      </c>
    </row>
    <row r="1190" spans="1:12" x14ac:dyDescent="0.2">
      <c r="A1190" s="182" t="str">
        <f>'15'!A22</f>
        <v>28280-A01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 xml:space="preserve">Depreciation - Plant &amp; Equip-6 Circuit Dr                   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141.06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4"/>
        <v>0</v>
      </c>
    </row>
    <row r="1191" spans="1:12" x14ac:dyDescent="0.2">
      <c r="A1191" s="182" t="str">
        <f>'15'!A23</f>
        <v>28280-A02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 xml:space="preserve">Depreciation - Plant &amp; Equip-200 East Tce                   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4"/>
        <v>0</v>
      </c>
    </row>
    <row r="1192" spans="1:12" x14ac:dyDescent="0.2">
      <c r="A1192" s="182" t="str">
        <f>'15'!A24</f>
        <v>28280-A03</v>
      </c>
      <c r="C1192" s="182" t="str">
        <f>IFERROR(LEFT(IFERROR(INDEX(Sheet5!$C$2:$C$1300,MATCH($A1192,Sheet5!$A$2:$A$1300,0)),"-"),FIND(",",IFERROR(INDEX(Sheet5!$C$2:$C$1300,MATCH($A1192,Sheet5!$A$2:$A$1300,0)),"-"),1)-1),IFERROR(INDEX(Sheet5!$C$2:$C$1300,MATCH($A1192,Sheet5!$A$2:$A$1300,0)),"-"))</f>
        <v xml:space="preserve">Depreciation - Plant &amp; Equip-33 Franklin St                 </v>
      </c>
      <c r="D1192" s="204">
        <f>IFERROR(INDEX(Lookup!$BG$9:$BG$3000,MATCH($A1192,Lookup!$A$9:$A$3000,0)),0)</f>
        <v>244.14</v>
      </c>
      <c r="E1192" s="204">
        <f>IFERROR(INDEX(Lookup!$BF$9:$BF$3000,MATCH($A1192,Lookup!$A$9:$A$3000,0)),0)</f>
        <v>243.5</v>
      </c>
      <c r="F1192" s="204">
        <f>IFERROR(INDEX(Lookup!$BE$9:$BE$3000,MATCH($A1192,Lookup!$A$9:$A$3000,0)),0)</f>
        <v>225.81</v>
      </c>
      <c r="G1192" s="205"/>
      <c r="H1192" s="205"/>
      <c r="I1192" s="204">
        <f>IFERROR(INDEX(Lookup!$BJ$9:$BJ$3000,MATCH($A1192,Lookup!$A$9:$A$3000,0)),0)</f>
        <v>2928.0899999999997</v>
      </c>
      <c r="J1192" s="204">
        <f>IFERROR(INDEX(Lookup!$BI$9:$BI$3000,MATCH($A1192,Lookup!$A$9:$A$3000,0)),0)</f>
        <v>2924.65</v>
      </c>
      <c r="K1192" s="204">
        <f>IFERROR(INDEX(Lookup!$BH$9:$BH$3000,MATCH($A1192,Lookup!$A$9:$A$3000,0)),0)</f>
        <v>2766.1599999999994</v>
      </c>
      <c r="L1192" s="204">
        <f t="shared" si="54"/>
        <v>-158.49000000000069</v>
      </c>
    </row>
    <row r="1193" spans="1:12" x14ac:dyDescent="0.2">
      <c r="A1193" s="182" t="str">
        <f>'15'!A25</f>
        <v>28280-A04</v>
      </c>
      <c r="C1193" s="182" t="str">
        <f>IFERROR(LEFT(IFERROR(INDEX(Sheet5!$C$2:$C$1300,MATCH($A1193,Sheet5!$A$2:$A$1300,0)),"-"),FIND(",",IFERROR(INDEX(Sheet5!$C$2:$C$1300,MATCH($A1193,Sheet5!$A$2:$A$1300,0)),"-"),1)-1),IFERROR(INDEX(Sheet5!$C$2:$C$1300,MATCH($A1193,Sheet5!$A$2:$A$1300,0)),"-"))</f>
        <v xml:space="preserve">Depreciation - Plant &amp; Equip-174 Fullarton Rd               </v>
      </c>
      <c r="D1193" s="204">
        <f>IFERROR(INDEX(Lookup!$BG$9:$BG$3000,MATCH($A1193,Lookup!$A$9:$A$3000,0)),0)</f>
        <v>51.8</v>
      </c>
      <c r="E1193" s="204">
        <f>IFERROR(INDEX(Lookup!$BF$9:$BF$3000,MATCH($A1193,Lookup!$A$9:$A$3000,0)),0)</f>
        <v>51.8</v>
      </c>
      <c r="F1193" s="204">
        <f>IFERROR(INDEX(Lookup!$BE$9:$BE$3000,MATCH($A1193,Lookup!$A$9:$A$3000,0)),0)</f>
        <v>51.8</v>
      </c>
      <c r="G1193" s="205"/>
      <c r="H1193" s="205"/>
      <c r="I1193" s="204">
        <f>IFERROR(INDEX(Lookup!$BJ$9:$BJ$3000,MATCH($A1193,Lookup!$A$9:$A$3000,0)),0)</f>
        <v>949.2199999999998</v>
      </c>
      <c r="J1193" s="204">
        <f>IFERROR(INDEX(Lookup!$BI$9:$BI$3000,MATCH($A1193,Lookup!$A$9:$A$3000,0)),0)</f>
        <v>609.91</v>
      </c>
      <c r="K1193" s="204">
        <f>IFERROR(INDEX(Lookup!$BH$9:$BH$3000,MATCH($A1193,Lookup!$A$9:$A$3000,0)),0)</f>
        <v>609.91</v>
      </c>
      <c r="L1193" s="204">
        <f t="shared" si="54"/>
        <v>0</v>
      </c>
    </row>
    <row r="1194" spans="1:12" x14ac:dyDescent="0.2">
      <c r="A1194" s="182" t="str">
        <f>'15'!A26</f>
        <v>28280-A11</v>
      </c>
      <c r="C1194" s="182" t="str">
        <f>IFERROR(LEFT(IFERROR(INDEX(Sheet5!$C$2:$C$1300,MATCH($A1194,Sheet5!$A$2:$A$1300,0)),"-"),FIND(",",IFERROR(INDEX(Sheet5!$C$2:$C$1300,MATCH($A1194,Sheet5!$A$2:$A$1300,0)),"-"),1)-1),IFERROR(INDEX(Sheet5!$C$2:$C$1300,MATCH($A1194,Sheet5!$A$2:$A$1300,0)),"-"))</f>
        <v xml:space="preserve">Depreciation - Plant &amp; Equip-25 Hutt St                     </v>
      </c>
      <c r="D1194" s="204">
        <f>IFERROR(INDEX(Lookup!$BG$9:$BG$3000,MATCH($A1194,Lookup!$A$9:$A$3000,0)),0)</f>
        <v>116.41</v>
      </c>
      <c r="E1194" s="204">
        <f>IFERROR(INDEX(Lookup!$BF$9:$BF$3000,MATCH($A1194,Lookup!$A$9:$A$3000,0)),0)</f>
        <v>116.41</v>
      </c>
      <c r="F1194" s="204">
        <f>IFERROR(INDEX(Lookup!$BE$9:$BE$3000,MATCH($A1194,Lookup!$A$9:$A$3000,0)),0)</f>
        <v>116.41</v>
      </c>
      <c r="G1194" s="205"/>
      <c r="H1194" s="205"/>
      <c r="I1194" s="204">
        <f>IFERROR(INDEX(Lookup!$BJ$9:$BJ$3000,MATCH($A1194,Lookup!$A$9:$A$3000,0)),0)</f>
        <v>1360.6000000000001</v>
      </c>
      <c r="J1194" s="204">
        <f>IFERROR(INDEX(Lookup!$BI$9:$BI$3000,MATCH($A1194,Lookup!$A$9:$A$3000,0)),0)</f>
        <v>1360.6000000000001</v>
      </c>
      <c r="K1194" s="204">
        <f>IFERROR(INDEX(Lookup!$BH$9:$BH$3000,MATCH($A1194,Lookup!$A$9:$A$3000,0)),0)</f>
        <v>1370.66</v>
      </c>
      <c r="L1194" s="204">
        <f t="shared" si="54"/>
        <v>10.059999999999945</v>
      </c>
    </row>
    <row r="1195" spans="1:12" x14ac:dyDescent="0.2">
      <c r="A1195" s="182" t="str">
        <f>'15'!A27</f>
        <v>28300-A01</v>
      </c>
      <c r="C1195" s="182" t="str">
        <f>IFERROR(LEFT(IFERROR(INDEX(Sheet5!$C$2:$C$1300,MATCH($A1195,Sheet5!$A$2:$A$1300,0)),"-"),FIND(",",IFERROR(INDEX(Sheet5!$C$2:$C$1300,MATCH($A1195,Sheet5!$A$2:$A$1300,0)),"-"),1)-1),IFERROR(INDEX(Sheet5!$C$2:$C$1300,MATCH($A1195,Sheet5!$A$2:$A$1300,0)),"-"))</f>
        <v xml:space="preserve">Depreciation: Low Value Pool-6 Circuit Dr                   </v>
      </c>
      <c r="D1195" s="204">
        <f>IFERROR(INDEX(Lookup!$BG$9:$BG$3000,MATCH($A1195,Lookup!$A$9:$A$3000,0)),0)</f>
        <v>0</v>
      </c>
      <c r="E1195" s="204">
        <f>IFERROR(INDEX(Lookup!$BF$9:$BF$3000,MATCH($A1195,Lookup!$A$9:$A$3000,0)),0)</f>
        <v>0</v>
      </c>
      <c r="F1195" s="204">
        <f>IFERROR(INDEX(Lookup!$BE$9:$BE$3000,MATCH($A1195,Lookup!$A$9:$A$3000,0)),0)</f>
        <v>0</v>
      </c>
      <c r="G1195" s="205"/>
      <c r="H1195" s="205"/>
      <c r="I1195" s="204">
        <f>IFERROR(INDEX(Lookup!$BJ$9:$BJ$3000,MATCH($A1195,Lookup!$A$9:$A$3000,0)),0)</f>
        <v>0</v>
      </c>
      <c r="J1195" s="204">
        <f>IFERROR(INDEX(Lookup!$BI$9:$BI$3000,MATCH($A1195,Lookup!$A$9:$A$3000,0)),0)</f>
        <v>0</v>
      </c>
      <c r="K1195" s="204">
        <f>IFERROR(INDEX(Lookup!$BH$9:$BH$3000,MATCH($A1195,Lookup!$A$9:$A$3000,0)),0)</f>
        <v>0</v>
      </c>
      <c r="L1195" s="204">
        <f t="shared" si="54"/>
        <v>0</v>
      </c>
    </row>
    <row r="1196" spans="1:12" x14ac:dyDescent="0.2">
      <c r="A1196" s="182" t="str">
        <f>'15'!A28</f>
        <v>28300-A02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 xml:space="preserve">Depreciation: Low Value Pool-200 East Tce                   </v>
      </c>
      <c r="D1196" s="204">
        <f>IFERROR(INDEX(Lookup!$BG$9:$BG$3000,MATCH($A1196,Lookup!$A$9:$A$3000,0)),0)</f>
        <v>0</v>
      </c>
      <c r="E1196" s="204">
        <f>IFERROR(INDEX(Lookup!$BF$9:$BF$3000,MATCH($A1196,Lookup!$A$9:$A$3000,0)),0)</f>
        <v>0</v>
      </c>
      <c r="F1196" s="204">
        <f>IFERROR(INDEX(Lookup!$BE$9:$BE$3000,MATCH($A1196,Lookup!$A$9:$A$3000,0)),0)</f>
        <v>0</v>
      </c>
      <c r="G1196" s="205"/>
      <c r="H1196" s="205"/>
      <c r="I1196" s="204">
        <f>IFERROR(INDEX(Lookup!$BJ$9:$BJ$3000,MATCH($A1196,Lookup!$A$9:$A$3000,0)),0)</f>
        <v>0</v>
      </c>
      <c r="J1196" s="204">
        <f>IFERROR(INDEX(Lookup!$BI$9:$BI$3000,MATCH($A1196,Lookup!$A$9:$A$3000,0)),0)</f>
        <v>0</v>
      </c>
      <c r="K1196" s="204">
        <f>IFERROR(INDEX(Lookup!$BH$9:$BH$3000,MATCH($A1196,Lookup!$A$9:$A$3000,0)),0)</f>
        <v>0</v>
      </c>
      <c r="L1196" s="204">
        <f t="shared" si="54"/>
        <v>0</v>
      </c>
    </row>
    <row r="1197" spans="1:12" x14ac:dyDescent="0.2">
      <c r="A1197" s="182" t="str">
        <f>'15'!A29</f>
        <v>28300-A03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 xml:space="preserve">Depreciation: Low Value Pool-33 Franklin St                 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si="54"/>
        <v>0</v>
      </c>
    </row>
    <row r="1198" spans="1:12" x14ac:dyDescent="0.2">
      <c r="A1198" s="182" t="str">
        <f>'15'!A30</f>
        <v>28300-A04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 xml:space="preserve">Depreciation: Low Value Pool-174 Fullarton Rd               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4"/>
        <v>0</v>
      </c>
    </row>
    <row r="1199" spans="1:12" x14ac:dyDescent="0.2">
      <c r="A1199" s="182" t="str">
        <f>'15'!A31</f>
        <v>28300-A11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 xml:space="preserve">Depreciation: Low Value Pool-25 Hutt St                     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4"/>
        <v>0</v>
      </c>
    </row>
    <row r="1200" spans="1:12" x14ac:dyDescent="0.2">
      <c r="A1200" s="182">
        <f>'15'!A32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4"/>
        <v>0</v>
      </c>
    </row>
    <row r="1201" spans="1:15" x14ac:dyDescent="0.2">
      <c r="A1201" s="182">
        <f>'15'!A33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4"/>
        <v>0</v>
      </c>
    </row>
    <row r="1202" spans="1:15" x14ac:dyDescent="0.2">
      <c r="A1202" s="182">
        <f>'15'!A34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4"/>
        <v>0</v>
      </c>
    </row>
    <row r="1203" spans="1:15" x14ac:dyDescent="0.2">
      <c r="A1203" s="182">
        <f>'15'!A35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4"/>
        <v>0</v>
      </c>
    </row>
    <row r="1204" spans="1:15" x14ac:dyDescent="0.2">
      <c r="A1204" s="182">
        <f>'15'!A36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4"/>
        <v>0</v>
      </c>
    </row>
    <row r="1205" spans="1:15" x14ac:dyDescent="0.2">
      <c r="A1205" s="182">
        <f>'15'!A37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4"/>
        <v>0</v>
      </c>
    </row>
    <row r="1206" spans="1:15" x14ac:dyDescent="0.2">
      <c r="A1206" s="182">
        <f>'15'!A38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4"/>
        <v>0</v>
      </c>
    </row>
    <row r="1207" spans="1:15" x14ac:dyDescent="0.2">
      <c r="A1207" s="182">
        <f>'15'!A39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4"/>
        <v>0</v>
      </c>
    </row>
    <row r="1208" spans="1:15" x14ac:dyDescent="0.2">
      <c r="A1208" s="182">
        <f>'15'!A40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4"/>
        <v>0</v>
      </c>
    </row>
    <row r="1209" spans="1:15" x14ac:dyDescent="0.2">
      <c r="A1209" s="182">
        <f>'15'!A41</f>
        <v>0</v>
      </c>
      <c r="C1209" s="182" t="str">
        <f>IFERROR(LEFT(IFERROR(INDEX(Sheet5!$C$2:$C$1300,MATCH($A1209,Sheet5!$A$2:$A$1300,0)),"-"),FIND(",",IFERROR(INDEX(Sheet5!$C$2:$C$1300,MATCH($A1209,Sheet5!$A$2:$A$1300,0)),"-"),1)-1),IFERROR(INDEX(Sheet5!$C$2:$C$1300,MATCH($A1209,Sheet5!$A$2:$A$1300,0)),"-"))</f>
        <v>-</v>
      </c>
      <c r="D1209" s="204">
        <f>IFERROR(INDEX(Lookup!$BG$9:$BG$3000,MATCH($A1209,Lookup!$A$9:$A$3000,0)),0)</f>
        <v>0</v>
      </c>
      <c r="E1209" s="204">
        <f>IFERROR(INDEX(Lookup!$BF$9:$BF$3000,MATCH($A1209,Lookup!$A$9:$A$3000,0)),0)</f>
        <v>0</v>
      </c>
      <c r="F1209" s="204">
        <f>IFERROR(INDEX(Lookup!$BE$9:$BE$3000,MATCH($A1209,Lookup!$A$9:$A$3000,0)),0)</f>
        <v>0</v>
      </c>
      <c r="G1209" s="205"/>
      <c r="H1209" s="205"/>
      <c r="I1209" s="204">
        <f>IFERROR(INDEX(Lookup!$BJ$9:$BJ$3000,MATCH($A1209,Lookup!$A$9:$A$3000,0)),0)</f>
        <v>0</v>
      </c>
      <c r="J1209" s="204">
        <f>IFERROR(INDEX(Lookup!$BI$9:$BI$3000,MATCH($A1209,Lookup!$A$9:$A$3000,0)),0)</f>
        <v>0</v>
      </c>
      <c r="K1209" s="204">
        <f>IFERROR(INDEX(Lookup!$BH$9:$BH$3000,MATCH($A1209,Lookup!$A$9:$A$3000,0)),0)</f>
        <v>0</v>
      </c>
      <c r="L1209" s="204">
        <f t="shared" si="54"/>
        <v>0</v>
      </c>
    </row>
    <row r="1210" spans="1:15" x14ac:dyDescent="0.2">
      <c r="A1210" s="182">
        <f>'15'!A42</f>
        <v>0</v>
      </c>
      <c r="C1210" s="182" t="str">
        <f>IFERROR(LEFT(IFERROR(INDEX(Sheet5!$C$2:$C$1300,MATCH($A1210,Sheet5!$A$2:$A$1300,0)),"-"),FIND(",",IFERROR(INDEX(Sheet5!$C$2:$C$1300,MATCH($A1210,Sheet5!$A$2:$A$1300,0)),"-"),1)-1),IFERROR(INDEX(Sheet5!$C$2:$C$1300,MATCH($A1210,Sheet5!$A$2:$A$1300,0)),"-"))</f>
        <v>-</v>
      </c>
      <c r="D1210" s="204">
        <f>IFERROR(INDEX(Lookup!$BG$9:$BG$3000,MATCH($A1210,Lookup!$A$9:$A$3000,0)),0)</f>
        <v>0</v>
      </c>
      <c r="E1210" s="204">
        <f>IFERROR(INDEX(Lookup!$BF$9:$BF$3000,MATCH($A1210,Lookup!$A$9:$A$3000,0)),0)</f>
        <v>0</v>
      </c>
      <c r="F1210" s="204">
        <f>IFERROR(INDEX(Lookup!$BE$9:$BE$3000,MATCH($A1210,Lookup!$A$9:$A$3000,0)),0)</f>
        <v>0</v>
      </c>
      <c r="G1210" s="205"/>
      <c r="H1210" s="205"/>
      <c r="I1210" s="204">
        <f>IFERROR(INDEX(Lookup!$BJ$9:$BJ$3000,MATCH($A1210,Lookup!$A$9:$A$3000,0)),0)</f>
        <v>0</v>
      </c>
      <c r="J1210" s="204">
        <f>IFERROR(INDEX(Lookup!$BI$9:$BI$3000,MATCH($A1210,Lookup!$A$9:$A$3000,0)),0)</f>
        <v>0</v>
      </c>
      <c r="K1210" s="204">
        <f>IFERROR(INDEX(Lookup!$BH$9:$BH$3000,MATCH($A1210,Lookup!$A$9:$A$3000,0)),0)</f>
        <v>0</v>
      </c>
      <c r="L1210" s="204">
        <f t="shared" si="54"/>
        <v>0</v>
      </c>
    </row>
    <row r="1211" spans="1:15" x14ac:dyDescent="0.2">
      <c r="A1211" s="182">
        <f>'15'!A43</f>
        <v>0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>-</v>
      </c>
      <c r="D1211" s="204">
        <f>IFERROR(INDEX(Lookup!$BG$9:$BG$3000,MATCH($A1211,Lookup!$A$9:$A$3000,0)),0)</f>
        <v>0</v>
      </c>
      <c r="E1211" s="204">
        <f>IFERROR(INDEX(Lookup!$BF$9:$BF$3000,MATCH($A1211,Lookup!$A$9:$A$3000,0)),0)</f>
        <v>0</v>
      </c>
      <c r="F1211" s="204">
        <f>IFERROR(INDEX(Lookup!$BE$9:$BE$3000,MATCH($A1211,Lookup!$A$9:$A$3000,0)),0)</f>
        <v>0</v>
      </c>
      <c r="G1211" s="205"/>
      <c r="H1211" s="205"/>
      <c r="I1211" s="204">
        <f>IFERROR(INDEX(Lookup!$BJ$9:$BJ$3000,MATCH($A1211,Lookup!$A$9:$A$3000,0)),0)</f>
        <v>0</v>
      </c>
      <c r="J1211" s="204">
        <f>IFERROR(INDEX(Lookup!$BI$9:$BI$3000,MATCH($A1211,Lookup!$A$9:$A$3000,0)),0)</f>
        <v>0</v>
      </c>
      <c r="K1211" s="204">
        <f>IFERROR(INDEX(Lookup!$BH$9:$BH$3000,MATCH($A1211,Lookup!$A$9:$A$3000,0)),0)</f>
        <v>0</v>
      </c>
      <c r="L1211" s="204">
        <f t="shared" si="54"/>
        <v>0</v>
      </c>
    </row>
    <row r="1212" spans="1:15" x14ac:dyDescent="0.2">
      <c r="A1212" s="182">
        <f>'15'!A44</f>
        <v>0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>-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si="54"/>
        <v>0</v>
      </c>
    </row>
    <row r="1213" spans="1:15" x14ac:dyDescent="0.2">
      <c r="A1213" s="182">
        <f>'15'!A45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4"/>
        <v>0</v>
      </c>
    </row>
    <row r="1214" spans="1:15" hidden="1" x14ac:dyDescent="0.2">
      <c r="L1214" s="204"/>
      <c r="O1214" s="182">
        <f t="shared" si="53"/>
        <v>0</v>
      </c>
    </row>
    <row r="1215" spans="1:15" x14ac:dyDescent="0.2">
      <c r="A1215" s="212"/>
      <c r="B1215" s="212"/>
      <c r="C1215" s="212" t="s">
        <v>473</v>
      </c>
      <c r="D1215" s="210">
        <f>SUM(D1170:D1214)</f>
        <v>20400.78</v>
      </c>
      <c r="E1215" s="210">
        <f>SUM(E1170:E1214)</f>
        <v>22395.16</v>
      </c>
      <c r="F1215" s="210">
        <f>SUM(F1170:F1214)</f>
        <v>22281.670000000002</v>
      </c>
      <c r="G1215" s="211"/>
      <c r="H1215" s="211"/>
      <c r="I1215" s="210">
        <f>SUM(I1170:I1214)</f>
        <v>232817.86999999997</v>
      </c>
      <c r="J1215" s="210">
        <f>SUM(J1170:J1214)</f>
        <v>251299.59000000003</v>
      </c>
      <c r="K1215" s="210">
        <f>SUM(K1170:K1214)</f>
        <v>251340.36000000002</v>
      </c>
      <c r="L1215" s="210">
        <f>SUM(L1170:L1214)</f>
        <v>40.769999999989523</v>
      </c>
      <c r="O1215" s="182">
        <v>1</v>
      </c>
    </row>
    <row r="1216" spans="1:15" x14ac:dyDescent="0.2">
      <c r="A1216" s="212"/>
      <c r="B1216" s="212"/>
      <c r="C1216" s="212"/>
      <c r="D1216" s="210"/>
      <c r="E1216" s="210"/>
      <c r="F1216" s="210"/>
      <c r="G1216" s="211"/>
      <c r="H1216" s="211"/>
      <c r="I1216" s="210"/>
      <c r="J1216" s="210"/>
      <c r="K1216" s="210"/>
      <c r="L1216" s="210"/>
      <c r="O1216" s="182">
        <v>1</v>
      </c>
    </row>
    <row r="1217" spans="1:15" x14ac:dyDescent="0.2">
      <c r="A1217" s="212"/>
      <c r="B1217" s="212"/>
      <c r="C1217" s="212" t="s">
        <v>474</v>
      </c>
      <c r="D1217" s="210">
        <f>D1168-D1215</f>
        <v>-209271.53</v>
      </c>
      <c r="E1217" s="210">
        <f>E1168-E1215</f>
        <v>-22417.46</v>
      </c>
      <c r="F1217" s="210">
        <f>F1168-F1215</f>
        <v>-211152.42</v>
      </c>
      <c r="G1217" s="211"/>
      <c r="H1217" s="211"/>
      <c r="I1217" s="210">
        <f>I1168-I1215</f>
        <v>-1316432.6300000001</v>
      </c>
      <c r="J1217" s="210">
        <f>J1168-J1215</f>
        <v>-251539.47000000003</v>
      </c>
      <c r="K1217" s="210">
        <f>K1168-K1215</f>
        <v>-1167760.9800000004</v>
      </c>
      <c r="L1217" s="210">
        <f>L1168-L1215</f>
        <v>-916221.51</v>
      </c>
      <c r="O1217" s="182">
        <v>1</v>
      </c>
    </row>
    <row r="1218" spans="1:15" x14ac:dyDescent="0.2">
      <c r="A1218" s="215"/>
      <c r="B1218" s="215"/>
      <c r="C1218" s="215" t="s">
        <v>475</v>
      </c>
      <c r="D1218" s="213"/>
      <c r="E1218" s="213"/>
      <c r="F1218" s="213"/>
      <c r="G1218" s="214"/>
      <c r="H1218" s="214"/>
      <c r="I1218" s="213"/>
      <c r="J1218" s="213"/>
      <c r="K1218" s="213"/>
      <c r="L1218" s="213"/>
      <c r="O1218" s="182">
        <v>1</v>
      </c>
    </row>
    <row r="1219" spans="1:15" hidden="1" x14ac:dyDescent="0.2">
      <c r="A1219" s="182">
        <f>'16'!A2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ref="L1219:L1230" si="55">K1219-J1219</f>
        <v>0</v>
      </c>
      <c r="O1219" s="182">
        <f t="shared" ref="O1219:O1230" si="56">+IF(A1219&gt;0,1,0)</f>
        <v>0</v>
      </c>
    </row>
    <row r="1220" spans="1:15" hidden="1" x14ac:dyDescent="0.2">
      <c r="A1220" s="182">
        <f>'16'!A3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5"/>
        <v>0</v>
      </c>
      <c r="O1220" s="182">
        <f t="shared" si="56"/>
        <v>0</v>
      </c>
    </row>
    <row r="1221" spans="1:15" hidden="1" x14ac:dyDescent="0.2">
      <c r="A1221" s="182">
        <f>'16'!A4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5"/>
        <v>0</v>
      </c>
      <c r="O1221" s="182">
        <f t="shared" si="56"/>
        <v>0</v>
      </c>
    </row>
    <row r="1222" spans="1:15" hidden="1" x14ac:dyDescent="0.2">
      <c r="A1222" s="182">
        <f>'16'!A5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5"/>
        <v>0</v>
      </c>
      <c r="O1222" s="182">
        <f t="shared" si="56"/>
        <v>0</v>
      </c>
    </row>
    <row r="1223" spans="1:15" hidden="1" x14ac:dyDescent="0.2">
      <c r="A1223" s="182">
        <f>'16'!A6</f>
        <v>0</v>
      </c>
      <c r="C1223" s="182" t="str">
        <f>IFERROR(LEFT(IFERROR(INDEX(Sheet5!$C$2:$C$1300,MATCH($A1223,Sheet5!$A$2:$A$1300,0)),"-"),FIND(",",IFERROR(INDEX(Sheet5!$C$2:$C$1300,MATCH($A1223,Sheet5!$A$2:$A$1300,0)),"-"),1)-1),IFERROR(INDEX(Sheet5!$C$2:$C$1300,MATCH($A1223,Sheet5!$A$2:$A$1300,0)),"-"))</f>
        <v>-</v>
      </c>
      <c r="D1223" s="204">
        <f>IFERROR(INDEX(Lookup!$BG$9:$BG$3000,MATCH($A1223,Lookup!$A$9:$A$3000,0)),0)</f>
        <v>0</v>
      </c>
      <c r="E1223" s="204">
        <f>IFERROR(INDEX(Lookup!$BF$9:$BF$3000,MATCH($A1223,Lookup!$A$9:$A$3000,0)),0)</f>
        <v>0</v>
      </c>
      <c r="F1223" s="204">
        <f>IFERROR(INDEX(Lookup!$BE$9:$BE$3000,MATCH($A1223,Lookup!$A$9:$A$3000,0)),0)</f>
        <v>0</v>
      </c>
      <c r="G1223" s="205"/>
      <c r="H1223" s="205"/>
      <c r="I1223" s="204">
        <f>IFERROR(INDEX(Lookup!$BJ$9:$BJ$3000,MATCH($A1223,Lookup!$A$9:$A$3000,0)),0)</f>
        <v>0</v>
      </c>
      <c r="J1223" s="204">
        <f>IFERROR(INDEX(Lookup!$BI$9:$BI$3000,MATCH($A1223,Lookup!$A$9:$A$3000,0)),0)</f>
        <v>0</v>
      </c>
      <c r="K1223" s="204">
        <f>IFERROR(INDEX(Lookup!$BH$9:$BH$3000,MATCH($A1223,Lookup!$A$9:$A$3000,0)),0)</f>
        <v>0</v>
      </c>
      <c r="L1223" s="204">
        <f t="shared" si="55"/>
        <v>0</v>
      </c>
      <c r="O1223" s="182">
        <f t="shared" si="56"/>
        <v>0</v>
      </c>
    </row>
    <row r="1224" spans="1:15" hidden="1" x14ac:dyDescent="0.2">
      <c r="A1224" s="182">
        <f>'16'!A7</f>
        <v>0</v>
      </c>
      <c r="C1224" s="182" t="str">
        <f>IFERROR(LEFT(IFERROR(INDEX(Sheet5!$C$2:$C$1300,MATCH($A1224,Sheet5!$A$2:$A$1300,0)),"-"),FIND(",",IFERROR(INDEX(Sheet5!$C$2:$C$1300,MATCH($A1224,Sheet5!$A$2:$A$1300,0)),"-"),1)-1),IFERROR(INDEX(Sheet5!$C$2:$C$1300,MATCH($A1224,Sheet5!$A$2:$A$1300,0)),"-"))</f>
        <v>-</v>
      </c>
      <c r="D1224" s="204">
        <f>IFERROR(INDEX(Lookup!$BG$9:$BG$3000,MATCH($A1224,Lookup!$A$9:$A$3000,0)),0)</f>
        <v>0</v>
      </c>
      <c r="E1224" s="204">
        <f>IFERROR(INDEX(Lookup!$BF$9:$BF$3000,MATCH($A1224,Lookup!$A$9:$A$3000,0)),0)</f>
        <v>0</v>
      </c>
      <c r="F1224" s="204">
        <f>IFERROR(INDEX(Lookup!$BE$9:$BE$3000,MATCH($A1224,Lookup!$A$9:$A$3000,0)),0)</f>
        <v>0</v>
      </c>
      <c r="G1224" s="205"/>
      <c r="H1224" s="205"/>
      <c r="I1224" s="204">
        <f>IFERROR(INDEX(Lookup!$BJ$9:$BJ$3000,MATCH($A1224,Lookup!$A$9:$A$3000,0)),0)</f>
        <v>0</v>
      </c>
      <c r="J1224" s="204">
        <f>IFERROR(INDEX(Lookup!$BI$9:$BI$3000,MATCH($A1224,Lookup!$A$9:$A$3000,0)),0)</f>
        <v>0</v>
      </c>
      <c r="K1224" s="204">
        <f>IFERROR(INDEX(Lookup!$BH$9:$BH$3000,MATCH($A1224,Lookup!$A$9:$A$3000,0)),0)</f>
        <v>0</v>
      </c>
      <c r="L1224" s="204">
        <f t="shared" si="55"/>
        <v>0</v>
      </c>
      <c r="O1224" s="182">
        <f t="shared" si="56"/>
        <v>0</v>
      </c>
    </row>
    <row r="1225" spans="1:15" hidden="1" x14ac:dyDescent="0.2">
      <c r="A1225" s="182">
        <f>'16'!A8</f>
        <v>0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>-</v>
      </c>
      <c r="D1225" s="204">
        <f>IFERROR(INDEX(Lookup!$BG$9:$BG$3000,MATCH($A1225,Lookup!$A$9:$A$3000,0)),0)</f>
        <v>0</v>
      </c>
      <c r="E1225" s="204">
        <f>IFERROR(INDEX(Lookup!$BF$9:$BF$3000,MATCH($A1225,Lookup!$A$9:$A$3000,0)),0)</f>
        <v>0</v>
      </c>
      <c r="F1225" s="204">
        <f>IFERROR(INDEX(Lookup!$BE$9:$BE$3000,MATCH($A1225,Lookup!$A$9:$A$3000,0)),0)</f>
        <v>0</v>
      </c>
      <c r="G1225" s="205"/>
      <c r="H1225" s="205"/>
      <c r="I1225" s="204">
        <f>IFERROR(INDEX(Lookup!$BJ$9:$BJ$3000,MATCH($A1225,Lookup!$A$9:$A$3000,0)),0)</f>
        <v>0</v>
      </c>
      <c r="J1225" s="204">
        <f>IFERROR(INDEX(Lookup!$BI$9:$BI$3000,MATCH($A1225,Lookup!$A$9:$A$3000,0)),0)</f>
        <v>0</v>
      </c>
      <c r="K1225" s="204">
        <f>IFERROR(INDEX(Lookup!$BH$9:$BH$3000,MATCH($A1225,Lookup!$A$9:$A$3000,0)),0)</f>
        <v>0</v>
      </c>
      <c r="L1225" s="204">
        <f t="shared" si="55"/>
        <v>0</v>
      </c>
      <c r="O1225" s="182">
        <f t="shared" si="56"/>
        <v>0</v>
      </c>
    </row>
    <row r="1226" spans="1:15" hidden="1" x14ac:dyDescent="0.2">
      <c r="A1226" s="182">
        <f>'16'!A9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si="55"/>
        <v>0</v>
      </c>
      <c r="O1226" s="182">
        <f t="shared" si="56"/>
        <v>0</v>
      </c>
    </row>
    <row r="1227" spans="1:15" hidden="1" x14ac:dyDescent="0.2">
      <c r="A1227" s="182">
        <f>'16'!A10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5"/>
        <v>0</v>
      </c>
      <c r="O1227" s="182">
        <f t="shared" si="56"/>
        <v>0</v>
      </c>
    </row>
    <row r="1228" spans="1:15" hidden="1" x14ac:dyDescent="0.2">
      <c r="A1228" s="182">
        <f>'16'!A11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5"/>
        <v>0</v>
      </c>
      <c r="O1228" s="182">
        <f t="shared" si="56"/>
        <v>0</v>
      </c>
    </row>
    <row r="1229" spans="1:15" hidden="1" x14ac:dyDescent="0.2">
      <c r="A1229" s="182">
        <f>'16'!A12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5"/>
        <v>0</v>
      </c>
      <c r="O1229" s="182">
        <f t="shared" si="56"/>
        <v>0</v>
      </c>
    </row>
    <row r="1230" spans="1:15" hidden="1" x14ac:dyDescent="0.2">
      <c r="A1230" s="182">
        <f>'16'!A13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5"/>
        <v>0</v>
      </c>
      <c r="O1230" s="182">
        <f t="shared" si="56"/>
        <v>0</v>
      </c>
    </row>
    <row r="1231" spans="1:15" x14ac:dyDescent="0.2">
      <c r="L1231" s="204"/>
      <c r="O1231" s="182">
        <v>1</v>
      </c>
    </row>
    <row r="1232" spans="1:15" x14ac:dyDescent="0.2">
      <c r="A1232" s="212"/>
      <c r="B1232" s="212"/>
      <c r="C1232" s="212" t="s">
        <v>476</v>
      </c>
      <c r="D1232" s="210">
        <f>SUM(D1219:D1231)</f>
        <v>0</v>
      </c>
      <c r="E1232" s="210">
        <f>SUM(E1219:E1231)</f>
        <v>0</v>
      </c>
      <c r="F1232" s="210">
        <f>SUM(F1219:F1231)</f>
        <v>0</v>
      </c>
      <c r="G1232" s="211"/>
      <c r="H1232" s="211"/>
      <c r="I1232" s="210">
        <f>SUM(I1219:I1231)</f>
        <v>0</v>
      </c>
      <c r="J1232" s="210">
        <f>SUM(J1219:J1231)</f>
        <v>0</v>
      </c>
      <c r="K1232" s="210">
        <f>SUM(K1219:K1231)</f>
        <v>0</v>
      </c>
      <c r="L1232" s="210">
        <f>SUM(L1219:L1231)</f>
        <v>0</v>
      </c>
      <c r="O1232" s="182">
        <v>1</v>
      </c>
    </row>
    <row r="1233" spans="1:15" x14ac:dyDescent="0.2">
      <c r="C1233" s="206" t="s">
        <v>479</v>
      </c>
      <c r="L1233" s="204"/>
      <c r="O1233" s="182">
        <v>1</v>
      </c>
    </row>
    <row r="1234" spans="1:15" x14ac:dyDescent="0.2">
      <c r="A1234" s="182" t="str">
        <f>'17'!A2</f>
        <v>30100-G06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 xml:space="preserve">Extra Ordinary Expenses-GIP                                 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ref="L1234:L1244" si="57">K1234-J1234</f>
        <v>0</v>
      </c>
      <c r="O1234" s="182">
        <f t="shared" ref="O1234:O1245" si="58">+IF(A1234&gt;0,1,0)</f>
        <v>1</v>
      </c>
    </row>
    <row r="1235" spans="1:15" hidden="1" x14ac:dyDescent="0.2">
      <c r="A1235" s="182">
        <f>'17'!A3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7"/>
        <v>0</v>
      </c>
      <c r="O1235" s="182">
        <f t="shared" si="58"/>
        <v>0</v>
      </c>
    </row>
    <row r="1236" spans="1:15" hidden="1" x14ac:dyDescent="0.2">
      <c r="A1236" s="182">
        <f>'17'!A4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7"/>
        <v>0</v>
      </c>
      <c r="O1236" s="182">
        <f t="shared" si="58"/>
        <v>0</v>
      </c>
    </row>
    <row r="1237" spans="1:15" hidden="1" x14ac:dyDescent="0.2">
      <c r="A1237" s="182">
        <f>'17'!A5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7"/>
        <v>0</v>
      </c>
      <c r="O1237" s="182">
        <f t="shared" si="58"/>
        <v>0</v>
      </c>
    </row>
    <row r="1238" spans="1:15" hidden="1" x14ac:dyDescent="0.2">
      <c r="A1238" s="182">
        <f>'17'!A6</f>
        <v>0</v>
      </c>
      <c r="C1238" s="182" t="str">
        <f>IFERROR(LEFT(IFERROR(INDEX(Sheet5!$C$2:$C$1300,MATCH($A1238,Sheet5!$A$2:$A$1300,0)),"-"),FIND(",",IFERROR(INDEX(Sheet5!$C$2:$C$1300,MATCH($A1238,Sheet5!$A$2:$A$1300,0)),"-"),1)-1),IFERROR(INDEX(Sheet5!$C$2:$C$1300,MATCH($A1238,Sheet5!$A$2:$A$1300,0)),"-"))</f>
        <v>-</v>
      </c>
      <c r="D1238" s="204">
        <f>IFERROR(INDEX(Lookup!$BG$9:$BG$3000,MATCH($A1238,Lookup!$A$9:$A$3000,0)),0)</f>
        <v>0</v>
      </c>
      <c r="E1238" s="204">
        <f>IFERROR(INDEX(Lookup!$BF$9:$BF$3000,MATCH($A1238,Lookup!$A$9:$A$3000,0)),0)</f>
        <v>0</v>
      </c>
      <c r="F1238" s="204">
        <f>IFERROR(INDEX(Lookup!$BE$9:$BE$3000,MATCH($A1238,Lookup!$A$9:$A$3000,0)),0)</f>
        <v>0</v>
      </c>
      <c r="G1238" s="205"/>
      <c r="H1238" s="205"/>
      <c r="I1238" s="204">
        <f>IFERROR(INDEX(Lookup!$BJ$9:$BJ$3000,MATCH($A1238,Lookup!$A$9:$A$3000,0)),0)</f>
        <v>0</v>
      </c>
      <c r="J1238" s="204">
        <f>IFERROR(INDEX(Lookup!$BI$9:$BI$3000,MATCH($A1238,Lookup!$A$9:$A$3000,0)),0)</f>
        <v>0</v>
      </c>
      <c r="K1238" s="204">
        <f>IFERROR(INDEX(Lookup!$BH$9:$BH$3000,MATCH($A1238,Lookup!$A$9:$A$3000,0)),0)</f>
        <v>0</v>
      </c>
      <c r="L1238" s="204">
        <f t="shared" si="57"/>
        <v>0</v>
      </c>
      <c r="O1238" s="182">
        <f t="shared" si="58"/>
        <v>0</v>
      </c>
    </row>
    <row r="1239" spans="1:15" hidden="1" x14ac:dyDescent="0.2">
      <c r="A1239" s="182">
        <f>'17'!A7</f>
        <v>0</v>
      </c>
      <c r="C1239" s="182" t="str">
        <f>IFERROR(LEFT(IFERROR(INDEX(Sheet5!$C$2:$C$1300,MATCH($A1239,Sheet5!$A$2:$A$1300,0)),"-"),FIND(",",IFERROR(INDEX(Sheet5!$C$2:$C$1300,MATCH($A1239,Sheet5!$A$2:$A$1300,0)),"-"),1)-1),IFERROR(INDEX(Sheet5!$C$2:$C$1300,MATCH($A1239,Sheet5!$A$2:$A$1300,0)),"-"))</f>
        <v>-</v>
      </c>
      <c r="D1239" s="204">
        <f>IFERROR(INDEX(Lookup!$BG$9:$BG$3000,MATCH($A1239,Lookup!$A$9:$A$3000,0)),0)</f>
        <v>0</v>
      </c>
      <c r="E1239" s="204">
        <f>IFERROR(INDEX(Lookup!$BF$9:$BF$3000,MATCH($A1239,Lookup!$A$9:$A$3000,0)),0)</f>
        <v>0</v>
      </c>
      <c r="F1239" s="204">
        <f>IFERROR(INDEX(Lookup!$BE$9:$BE$3000,MATCH($A1239,Lookup!$A$9:$A$3000,0)),0)</f>
        <v>0</v>
      </c>
      <c r="G1239" s="205"/>
      <c r="H1239" s="205"/>
      <c r="I1239" s="204">
        <f>IFERROR(INDEX(Lookup!$BJ$9:$BJ$3000,MATCH($A1239,Lookup!$A$9:$A$3000,0)),0)</f>
        <v>0</v>
      </c>
      <c r="J1239" s="204">
        <f>IFERROR(INDEX(Lookup!$BI$9:$BI$3000,MATCH($A1239,Lookup!$A$9:$A$3000,0)),0)</f>
        <v>0</v>
      </c>
      <c r="K1239" s="204">
        <f>IFERROR(INDEX(Lookup!$BH$9:$BH$3000,MATCH($A1239,Lookup!$A$9:$A$3000,0)),0)</f>
        <v>0</v>
      </c>
      <c r="L1239" s="204">
        <f t="shared" si="57"/>
        <v>0</v>
      </c>
      <c r="O1239" s="182">
        <f t="shared" si="58"/>
        <v>0</v>
      </c>
    </row>
    <row r="1240" spans="1:15" hidden="1" x14ac:dyDescent="0.2">
      <c r="A1240" s="182">
        <f>'17'!A8</f>
        <v>0</v>
      </c>
      <c r="C1240" s="182" t="str">
        <f>IFERROR(LEFT(IFERROR(INDEX(Sheet5!$C$2:$C$1300,MATCH($A1240,Sheet5!$A$2:$A$1300,0)),"-"),FIND(",",IFERROR(INDEX(Sheet5!$C$2:$C$1300,MATCH($A1240,Sheet5!$A$2:$A$1300,0)),"-"),1)-1),IFERROR(INDEX(Sheet5!$C$2:$C$1300,MATCH($A1240,Sheet5!$A$2:$A$1300,0)),"-"))</f>
        <v>-</v>
      </c>
      <c r="D1240" s="204">
        <f>IFERROR(INDEX(Lookup!$BG$9:$BG$3000,MATCH($A1240,Lookup!$A$9:$A$3000,0)),0)</f>
        <v>0</v>
      </c>
      <c r="E1240" s="204">
        <f>IFERROR(INDEX(Lookup!$BF$9:$BF$3000,MATCH($A1240,Lookup!$A$9:$A$3000,0)),0)</f>
        <v>0</v>
      </c>
      <c r="F1240" s="204">
        <f>IFERROR(INDEX(Lookup!$BE$9:$BE$3000,MATCH($A1240,Lookup!$A$9:$A$3000,0)),0)</f>
        <v>0</v>
      </c>
      <c r="G1240" s="205"/>
      <c r="H1240" s="205"/>
      <c r="I1240" s="204">
        <f>IFERROR(INDEX(Lookup!$BJ$9:$BJ$3000,MATCH($A1240,Lookup!$A$9:$A$3000,0)),0)</f>
        <v>0</v>
      </c>
      <c r="J1240" s="204">
        <f>IFERROR(INDEX(Lookup!$BI$9:$BI$3000,MATCH($A1240,Lookup!$A$9:$A$3000,0)),0)</f>
        <v>0</v>
      </c>
      <c r="K1240" s="204">
        <f>IFERROR(INDEX(Lookup!$BH$9:$BH$3000,MATCH($A1240,Lookup!$A$9:$A$3000,0)),0)</f>
        <v>0</v>
      </c>
      <c r="L1240" s="204">
        <f t="shared" si="57"/>
        <v>0</v>
      </c>
      <c r="O1240" s="182">
        <f t="shared" si="58"/>
        <v>0</v>
      </c>
    </row>
    <row r="1241" spans="1:15" hidden="1" x14ac:dyDescent="0.2">
      <c r="A1241" s="182">
        <f>'17'!A9</f>
        <v>0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>-</v>
      </c>
      <c r="D1241" s="204">
        <f>IFERROR(INDEX(Lookup!$BG$9:$BG$3000,MATCH($A1241,Lookup!$A$9:$A$3000,0)),0)</f>
        <v>0</v>
      </c>
      <c r="E1241" s="204">
        <f>IFERROR(INDEX(Lookup!$BF$9:$BF$3000,MATCH($A1241,Lookup!$A$9:$A$3000,0)),0)</f>
        <v>0</v>
      </c>
      <c r="F1241" s="204">
        <f>IFERROR(INDEX(Lookup!$BE$9:$BE$3000,MATCH($A1241,Lookup!$A$9:$A$3000,0)),0)</f>
        <v>0</v>
      </c>
      <c r="G1241" s="205"/>
      <c r="H1241" s="205"/>
      <c r="I1241" s="204">
        <f>IFERROR(INDEX(Lookup!$BJ$9:$BJ$3000,MATCH($A1241,Lookup!$A$9:$A$3000,0)),0)</f>
        <v>0</v>
      </c>
      <c r="J1241" s="204">
        <f>IFERROR(INDEX(Lookup!$BI$9:$BI$3000,MATCH($A1241,Lookup!$A$9:$A$3000,0)),0)</f>
        <v>0</v>
      </c>
      <c r="K1241" s="204">
        <f>IFERROR(INDEX(Lookup!$BH$9:$BH$3000,MATCH($A1241,Lookup!$A$9:$A$3000,0)),0)</f>
        <v>0</v>
      </c>
      <c r="L1241" s="204">
        <f t="shared" si="57"/>
        <v>0</v>
      </c>
      <c r="O1241" s="182">
        <f t="shared" si="58"/>
        <v>0</v>
      </c>
    </row>
    <row r="1242" spans="1:15" hidden="1" x14ac:dyDescent="0.2">
      <c r="A1242" s="182">
        <f>'17'!A10</f>
        <v>0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>-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si="57"/>
        <v>0</v>
      </c>
      <c r="O1242" s="182">
        <f t="shared" si="58"/>
        <v>0</v>
      </c>
    </row>
    <row r="1243" spans="1:15" hidden="1" x14ac:dyDescent="0.2">
      <c r="A1243" s="182">
        <f>'17'!A11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57"/>
        <v>0</v>
      </c>
      <c r="O1243" s="182">
        <f t="shared" si="58"/>
        <v>0</v>
      </c>
    </row>
    <row r="1244" spans="1:15" hidden="1" x14ac:dyDescent="0.2">
      <c r="A1244" s="182">
        <f>'17'!A12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57"/>
        <v>0</v>
      </c>
      <c r="O1244" s="182">
        <f t="shared" si="58"/>
        <v>0</v>
      </c>
    </row>
    <row r="1245" spans="1:15" hidden="1" x14ac:dyDescent="0.2">
      <c r="L1245" s="204"/>
      <c r="O1245" s="182">
        <f t="shared" si="58"/>
        <v>0</v>
      </c>
    </row>
    <row r="1246" spans="1:15" x14ac:dyDescent="0.2">
      <c r="A1246" s="212"/>
      <c r="B1246" s="212"/>
      <c r="C1246" s="212" t="s">
        <v>480</v>
      </c>
      <c r="D1246" s="210">
        <f>SUM(D1234:D1245)</f>
        <v>0</v>
      </c>
      <c r="E1246" s="210">
        <f>SUM(E1234:E1245)</f>
        <v>0</v>
      </c>
      <c r="F1246" s="210">
        <f>SUM(F1234:F1245)</f>
        <v>0</v>
      </c>
      <c r="G1246" s="211"/>
      <c r="H1246" s="211"/>
      <c r="I1246" s="210">
        <f>SUM(I1234:I1245)</f>
        <v>0</v>
      </c>
      <c r="J1246" s="210">
        <f>SUM(J1234:J1245)</f>
        <v>0</v>
      </c>
      <c r="K1246" s="210">
        <f>SUM(K1234:K1245)</f>
        <v>0</v>
      </c>
      <c r="L1246" s="210">
        <f>SUM(L1234:L1245)</f>
        <v>0</v>
      </c>
      <c r="O1246" s="182">
        <v>1</v>
      </c>
    </row>
    <row r="1247" spans="1:15" x14ac:dyDescent="0.2">
      <c r="C1247" s="206" t="s">
        <v>477</v>
      </c>
      <c r="L1247" s="204"/>
      <c r="O1247" s="182">
        <v>1</v>
      </c>
    </row>
    <row r="1248" spans="1:15" x14ac:dyDescent="0.2">
      <c r="A1248" s="182" t="str">
        <f>'18'!A2</f>
        <v>30120-G06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 xml:space="preserve">Captial loss-GIP                                            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ref="L1248:L1259" si="59">K1248-J1248</f>
        <v>0</v>
      </c>
      <c r="O1248" s="182">
        <f t="shared" ref="O1248:O1260" si="60">+IF(A1248&gt;0,1,0)</f>
        <v>1</v>
      </c>
    </row>
    <row r="1249" spans="1:15" hidden="1" x14ac:dyDescent="0.2">
      <c r="A1249" s="182">
        <f>'18'!A3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59"/>
        <v>0</v>
      </c>
      <c r="O1249" s="182">
        <f t="shared" si="60"/>
        <v>0</v>
      </c>
    </row>
    <row r="1250" spans="1:15" hidden="1" x14ac:dyDescent="0.2">
      <c r="A1250" s="182">
        <f>'18'!A4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59"/>
        <v>0</v>
      </c>
      <c r="O1250" s="182">
        <f t="shared" si="60"/>
        <v>0</v>
      </c>
    </row>
    <row r="1251" spans="1:15" hidden="1" x14ac:dyDescent="0.2">
      <c r="A1251" s="182">
        <f>'18'!A5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59"/>
        <v>0</v>
      </c>
      <c r="O1251" s="182">
        <f t="shared" si="60"/>
        <v>0</v>
      </c>
    </row>
    <row r="1252" spans="1:15" hidden="1" x14ac:dyDescent="0.2">
      <c r="A1252" s="182">
        <f>'18'!A6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59"/>
        <v>0</v>
      </c>
      <c r="O1252" s="182">
        <f t="shared" si="60"/>
        <v>0</v>
      </c>
    </row>
    <row r="1253" spans="1:15" hidden="1" x14ac:dyDescent="0.2">
      <c r="A1253" s="182">
        <f>'18'!A7</f>
        <v>0</v>
      </c>
      <c r="C1253" s="182" t="str">
        <f>IFERROR(LEFT(IFERROR(INDEX(Sheet5!$C$2:$C$1300,MATCH($A1253,Sheet5!$A$2:$A$1300,0)),"-"),FIND(",",IFERROR(INDEX(Sheet5!$C$2:$C$1300,MATCH($A1253,Sheet5!$A$2:$A$1300,0)),"-"),1)-1),IFERROR(INDEX(Sheet5!$C$2:$C$1300,MATCH($A1253,Sheet5!$A$2:$A$1300,0)),"-"))</f>
        <v>-</v>
      </c>
      <c r="D1253" s="204">
        <f>IFERROR(INDEX(Lookup!$BG$9:$BG$3000,MATCH($A1253,Lookup!$A$9:$A$3000,0)),0)</f>
        <v>0</v>
      </c>
      <c r="E1253" s="204">
        <f>IFERROR(INDEX(Lookup!$BF$9:$BF$3000,MATCH($A1253,Lookup!$A$9:$A$3000,0)),0)</f>
        <v>0</v>
      </c>
      <c r="F1253" s="204">
        <f>IFERROR(INDEX(Lookup!$BE$9:$BE$3000,MATCH($A1253,Lookup!$A$9:$A$3000,0)),0)</f>
        <v>0</v>
      </c>
      <c r="G1253" s="205"/>
      <c r="H1253" s="205"/>
      <c r="I1253" s="204">
        <f>IFERROR(INDEX(Lookup!$BJ$9:$BJ$3000,MATCH($A1253,Lookup!$A$9:$A$3000,0)),0)</f>
        <v>0</v>
      </c>
      <c r="J1253" s="204">
        <f>IFERROR(INDEX(Lookup!$BI$9:$BI$3000,MATCH($A1253,Lookup!$A$9:$A$3000,0)),0)</f>
        <v>0</v>
      </c>
      <c r="K1253" s="204">
        <f>IFERROR(INDEX(Lookup!$BH$9:$BH$3000,MATCH($A1253,Lookup!$A$9:$A$3000,0)),0)</f>
        <v>0</v>
      </c>
      <c r="L1253" s="204">
        <f t="shared" si="59"/>
        <v>0</v>
      </c>
      <c r="O1253" s="182">
        <f t="shared" si="60"/>
        <v>0</v>
      </c>
    </row>
    <row r="1254" spans="1:15" hidden="1" x14ac:dyDescent="0.2">
      <c r="A1254" s="182">
        <f>'18'!A8</f>
        <v>0</v>
      </c>
      <c r="C1254" s="182" t="str">
        <f>IFERROR(LEFT(IFERROR(INDEX(Sheet5!$C$2:$C$1300,MATCH($A1254,Sheet5!$A$2:$A$1300,0)),"-"),FIND(",",IFERROR(INDEX(Sheet5!$C$2:$C$1300,MATCH($A1254,Sheet5!$A$2:$A$1300,0)),"-"),1)-1),IFERROR(INDEX(Sheet5!$C$2:$C$1300,MATCH($A1254,Sheet5!$A$2:$A$1300,0)),"-"))</f>
        <v>-</v>
      </c>
      <c r="D1254" s="204">
        <f>IFERROR(INDEX(Lookup!$BG$9:$BG$3000,MATCH($A1254,Lookup!$A$9:$A$3000,0)),0)</f>
        <v>0</v>
      </c>
      <c r="E1254" s="204">
        <f>IFERROR(INDEX(Lookup!$BF$9:$BF$3000,MATCH($A1254,Lookup!$A$9:$A$3000,0)),0)</f>
        <v>0</v>
      </c>
      <c r="F1254" s="204">
        <f>IFERROR(INDEX(Lookup!$BE$9:$BE$3000,MATCH($A1254,Lookup!$A$9:$A$3000,0)),0)</f>
        <v>0</v>
      </c>
      <c r="G1254" s="205"/>
      <c r="H1254" s="205"/>
      <c r="I1254" s="204">
        <f>IFERROR(INDEX(Lookup!$BJ$9:$BJ$3000,MATCH($A1254,Lookup!$A$9:$A$3000,0)),0)</f>
        <v>0</v>
      </c>
      <c r="J1254" s="204">
        <f>IFERROR(INDEX(Lookup!$BI$9:$BI$3000,MATCH($A1254,Lookup!$A$9:$A$3000,0)),0)</f>
        <v>0</v>
      </c>
      <c r="K1254" s="204">
        <f>IFERROR(INDEX(Lookup!$BH$9:$BH$3000,MATCH($A1254,Lookup!$A$9:$A$3000,0)),0)</f>
        <v>0</v>
      </c>
      <c r="L1254" s="204">
        <f t="shared" si="59"/>
        <v>0</v>
      </c>
      <c r="O1254" s="182">
        <f t="shared" si="60"/>
        <v>0</v>
      </c>
    </row>
    <row r="1255" spans="1:15" hidden="1" x14ac:dyDescent="0.2">
      <c r="A1255" s="182">
        <f>'18'!A9</f>
        <v>0</v>
      </c>
      <c r="C1255" s="182" t="str">
        <f>IFERROR(LEFT(IFERROR(INDEX(Sheet5!$C$2:$C$1300,MATCH($A1255,Sheet5!$A$2:$A$1300,0)),"-"),FIND(",",IFERROR(INDEX(Sheet5!$C$2:$C$1300,MATCH($A1255,Sheet5!$A$2:$A$1300,0)),"-"),1)-1),IFERROR(INDEX(Sheet5!$C$2:$C$1300,MATCH($A1255,Sheet5!$A$2:$A$1300,0)),"-"))</f>
        <v>-</v>
      </c>
      <c r="D1255" s="204">
        <f>IFERROR(INDEX(Lookup!$BG$9:$BG$3000,MATCH($A1255,Lookup!$A$9:$A$3000,0)),0)</f>
        <v>0</v>
      </c>
      <c r="E1255" s="204">
        <f>IFERROR(INDEX(Lookup!$BF$9:$BF$3000,MATCH($A1255,Lookup!$A$9:$A$3000,0)),0)</f>
        <v>0</v>
      </c>
      <c r="F1255" s="204">
        <f>IFERROR(INDEX(Lookup!$BE$9:$BE$3000,MATCH($A1255,Lookup!$A$9:$A$3000,0)),0)</f>
        <v>0</v>
      </c>
      <c r="G1255" s="205"/>
      <c r="H1255" s="205"/>
      <c r="I1255" s="204">
        <f>IFERROR(INDEX(Lookup!$BJ$9:$BJ$3000,MATCH($A1255,Lookup!$A$9:$A$3000,0)),0)</f>
        <v>0</v>
      </c>
      <c r="J1255" s="204">
        <f>IFERROR(INDEX(Lookup!$BI$9:$BI$3000,MATCH($A1255,Lookup!$A$9:$A$3000,0)),0)</f>
        <v>0</v>
      </c>
      <c r="K1255" s="204">
        <f>IFERROR(INDEX(Lookup!$BH$9:$BH$3000,MATCH($A1255,Lookup!$A$9:$A$3000,0)),0)</f>
        <v>0</v>
      </c>
      <c r="L1255" s="204">
        <f t="shared" si="59"/>
        <v>0</v>
      </c>
      <c r="O1255" s="182">
        <f t="shared" si="60"/>
        <v>0</v>
      </c>
    </row>
    <row r="1256" spans="1:15" hidden="1" x14ac:dyDescent="0.2">
      <c r="A1256" s="182">
        <f>'18'!A10</f>
        <v>0</v>
      </c>
      <c r="C1256" s="182" t="str">
        <f>IFERROR(LEFT(IFERROR(INDEX(Sheet5!$C$2:$C$1300,MATCH($A1256,Sheet5!$A$2:$A$1300,0)),"-"),FIND(",",IFERROR(INDEX(Sheet5!$C$2:$C$1300,MATCH($A1256,Sheet5!$A$2:$A$1300,0)),"-"),1)-1),IFERROR(INDEX(Sheet5!$C$2:$C$1300,MATCH($A1256,Sheet5!$A$2:$A$1300,0)),"-"))</f>
        <v>-</v>
      </c>
      <c r="D1256" s="204">
        <f>IFERROR(INDEX(Lookup!$BG$9:$BG$3000,MATCH($A1256,Lookup!$A$9:$A$3000,0)),0)</f>
        <v>0</v>
      </c>
      <c r="E1256" s="204">
        <f>IFERROR(INDEX(Lookup!$BF$9:$BF$3000,MATCH($A1256,Lookup!$A$9:$A$3000,0)),0)</f>
        <v>0</v>
      </c>
      <c r="F1256" s="204">
        <f>IFERROR(INDEX(Lookup!$BE$9:$BE$3000,MATCH($A1256,Lookup!$A$9:$A$3000,0)),0)</f>
        <v>0</v>
      </c>
      <c r="G1256" s="205"/>
      <c r="H1256" s="205"/>
      <c r="I1256" s="204">
        <f>IFERROR(INDEX(Lookup!$BJ$9:$BJ$3000,MATCH($A1256,Lookup!$A$9:$A$3000,0)),0)</f>
        <v>0</v>
      </c>
      <c r="J1256" s="204">
        <f>IFERROR(INDEX(Lookup!$BI$9:$BI$3000,MATCH($A1256,Lookup!$A$9:$A$3000,0)),0)</f>
        <v>0</v>
      </c>
      <c r="K1256" s="204">
        <f>IFERROR(INDEX(Lookup!$BH$9:$BH$3000,MATCH($A1256,Lookup!$A$9:$A$3000,0)),0)</f>
        <v>0</v>
      </c>
      <c r="L1256" s="204">
        <f t="shared" si="59"/>
        <v>0</v>
      </c>
      <c r="O1256" s="182">
        <f t="shared" si="60"/>
        <v>0</v>
      </c>
    </row>
    <row r="1257" spans="1:15" hidden="1" x14ac:dyDescent="0.2">
      <c r="A1257" s="182">
        <f>'18'!A11</f>
        <v>0</v>
      </c>
      <c r="C1257" s="182" t="str">
        <f>IFERROR(LEFT(IFERROR(INDEX(Sheet5!$C$2:$C$1300,MATCH($A1257,Sheet5!$A$2:$A$1300,0)),"-"),FIND(",",IFERROR(INDEX(Sheet5!$C$2:$C$1300,MATCH($A1257,Sheet5!$A$2:$A$1300,0)),"-"),1)-1),IFERROR(INDEX(Sheet5!$C$2:$C$1300,MATCH($A1257,Sheet5!$A$2:$A$1300,0)),"-"))</f>
        <v>-</v>
      </c>
      <c r="D1257" s="204">
        <f>IFERROR(INDEX(Lookup!$BG$9:$BG$3000,MATCH($A1257,Lookup!$A$9:$A$3000,0)),0)</f>
        <v>0</v>
      </c>
      <c r="E1257" s="204">
        <f>IFERROR(INDEX(Lookup!$BF$9:$BF$3000,MATCH($A1257,Lookup!$A$9:$A$3000,0)),0)</f>
        <v>0</v>
      </c>
      <c r="F1257" s="204">
        <f>IFERROR(INDEX(Lookup!$BE$9:$BE$3000,MATCH($A1257,Lookup!$A$9:$A$3000,0)),0)</f>
        <v>0</v>
      </c>
      <c r="G1257" s="205"/>
      <c r="H1257" s="205"/>
      <c r="I1257" s="204">
        <f>IFERROR(INDEX(Lookup!$BJ$9:$BJ$3000,MATCH($A1257,Lookup!$A$9:$A$3000,0)),0)</f>
        <v>0</v>
      </c>
      <c r="J1257" s="204">
        <f>IFERROR(INDEX(Lookup!$BI$9:$BI$3000,MATCH($A1257,Lookup!$A$9:$A$3000,0)),0)</f>
        <v>0</v>
      </c>
      <c r="K1257" s="204">
        <f>IFERROR(INDEX(Lookup!$BH$9:$BH$3000,MATCH($A1257,Lookup!$A$9:$A$3000,0)),0)</f>
        <v>0</v>
      </c>
      <c r="L1257" s="204">
        <f t="shared" si="59"/>
        <v>0</v>
      </c>
      <c r="O1257" s="182">
        <f t="shared" si="60"/>
        <v>0</v>
      </c>
    </row>
    <row r="1258" spans="1:15" hidden="1" x14ac:dyDescent="0.2">
      <c r="A1258" s="182">
        <f>'18'!A12</f>
        <v>0</v>
      </c>
      <c r="C1258" s="182" t="str">
        <f>IFERROR(LEFT(IFERROR(INDEX(Sheet5!$C$2:$C$1300,MATCH($A1258,Sheet5!$A$2:$A$1300,0)),"-"),FIND(",",IFERROR(INDEX(Sheet5!$C$2:$C$1300,MATCH($A1258,Sheet5!$A$2:$A$1300,0)),"-"),1)-1),IFERROR(INDEX(Sheet5!$C$2:$C$1300,MATCH($A1258,Sheet5!$A$2:$A$1300,0)),"-"))</f>
        <v>-</v>
      </c>
      <c r="D1258" s="204">
        <f>IFERROR(INDEX(Lookup!$BG$9:$BG$3000,MATCH($A1258,Lookup!$A$9:$A$3000,0)),0)</f>
        <v>0</v>
      </c>
      <c r="E1258" s="204">
        <f>IFERROR(INDEX(Lookup!$BF$9:$BF$3000,MATCH($A1258,Lookup!$A$9:$A$3000,0)),0)</f>
        <v>0</v>
      </c>
      <c r="F1258" s="204">
        <f>IFERROR(INDEX(Lookup!$BE$9:$BE$3000,MATCH($A1258,Lookup!$A$9:$A$3000,0)),0)</f>
        <v>0</v>
      </c>
      <c r="G1258" s="205"/>
      <c r="H1258" s="205"/>
      <c r="I1258" s="204">
        <f>IFERROR(INDEX(Lookup!$BJ$9:$BJ$3000,MATCH($A1258,Lookup!$A$9:$A$3000,0)),0)</f>
        <v>0</v>
      </c>
      <c r="J1258" s="204">
        <f>IFERROR(INDEX(Lookup!$BI$9:$BI$3000,MATCH($A1258,Lookup!$A$9:$A$3000,0)),0)</f>
        <v>0</v>
      </c>
      <c r="K1258" s="204">
        <f>IFERROR(INDEX(Lookup!$BH$9:$BH$3000,MATCH($A1258,Lookup!$A$9:$A$3000,0)),0)</f>
        <v>0</v>
      </c>
      <c r="L1258" s="204">
        <f t="shared" si="59"/>
        <v>0</v>
      </c>
      <c r="O1258" s="182">
        <f t="shared" si="60"/>
        <v>0</v>
      </c>
    </row>
    <row r="1259" spans="1:15" hidden="1" x14ac:dyDescent="0.2">
      <c r="A1259" s="182">
        <f>'18'!A13</f>
        <v>0</v>
      </c>
      <c r="C1259" s="182" t="str">
        <f>IFERROR(LEFT(IFERROR(INDEX(Sheet5!$C$2:$C$1300,MATCH($A1259,Sheet5!$A$2:$A$1300,0)),"-"),FIND(",",IFERROR(INDEX(Sheet5!$C$2:$C$1300,MATCH($A1259,Sheet5!$A$2:$A$1300,0)),"-"),1)-1),IFERROR(INDEX(Sheet5!$C$2:$C$1300,MATCH($A1259,Sheet5!$A$2:$A$1300,0)),"-"))</f>
        <v>-</v>
      </c>
      <c r="D1259" s="204">
        <f>IFERROR(INDEX(Lookup!$BG$9:$BG$3000,MATCH($A1259,Lookup!$A$9:$A$3000,0)),0)</f>
        <v>0</v>
      </c>
      <c r="E1259" s="204">
        <f>IFERROR(INDEX(Lookup!$BF$9:$BF$3000,MATCH($A1259,Lookup!$A$9:$A$3000,0)),0)</f>
        <v>0</v>
      </c>
      <c r="F1259" s="204">
        <f>IFERROR(INDEX(Lookup!$BE$9:$BE$3000,MATCH($A1259,Lookup!$A$9:$A$3000,0)),0)</f>
        <v>0</v>
      </c>
      <c r="G1259" s="205"/>
      <c r="H1259" s="205"/>
      <c r="I1259" s="204">
        <f>IFERROR(INDEX(Lookup!$BJ$9:$BJ$3000,MATCH($A1259,Lookup!$A$9:$A$3000,0)),0)</f>
        <v>0</v>
      </c>
      <c r="J1259" s="204">
        <f>IFERROR(INDEX(Lookup!$BI$9:$BI$3000,MATCH($A1259,Lookup!$A$9:$A$3000,0)),0)</f>
        <v>0</v>
      </c>
      <c r="K1259" s="204">
        <f>IFERROR(INDEX(Lookup!$BH$9:$BH$3000,MATCH($A1259,Lookup!$A$9:$A$3000,0)),0)</f>
        <v>0</v>
      </c>
      <c r="L1259" s="204">
        <f t="shared" si="59"/>
        <v>0</v>
      </c>
      <c r="O1259" s="182">
        <f t="shared" si="60"/>
        <v>0</v>
      </c>
    </row>
    <row r="1260" spans="1:15" hidden="1" x14ac:dyDescent="0.2">
      <c r="L1260" s="204"/>
      <c r="O1260" s="182">
        <f t="shared" si="60"/>
        <v>0</v>
      </c>
    </row>
    <row r="1261" spans="1:15" x14ac:dyDescent="0.2">
      <c r="A1261" s="212"/>
      <c r="B1261" s="212"/>
      <c r="C1261" s="212" t="s">
        <v>481</v>
      </c>
      <c r="D1261" s="210">
        <f>SUM(D1248:D1260)</f>
        <v>0</v>
      </c>
      <c r="E1261" s="210">
        <f>SUM(E1248:E1260)</f>
        <v>0</v>
      </c>
      <c r="F1261" s="210">
        <f>SUM(F1248:F1260)</f>
        <v>0</v>
      </c>
      <c r="G1261" s="211"/>
      <c r="H1261" s="211"/>
      <c r="I1261" s="210">
        <f>SUM(I1248:I1260)</f>
        <v>0</v>
      </c>
      <c r="J1261" s="210">
        <f>SUM(J1248:J1260)</f>
        <v>0</v>
      </c>
      <c r="K1261" s="210">
        <f>SUM(K1248:K1260)</f>
        <v>0</v>
      </c>
      <c r="L1261" s="210">
        <f>SUM(L1248:L1260)</f>
        <v>0</v>
      </c>
      <c r="O1261" s="182">
        <v>1</v>
      </c>
    </row>
    <row r="1262" spans="1:15" x14ac:dyDescent="0.2">
      <c r="A1262" s="212"/>
      <c r="B1262" s="212"/>
      <c r="C1262" s="212" t="s">
        <v>482</v>
      </c>
      <c r="D1262" s="210">
        <f>D1217-D1232-D1246-D1261</f>
        <v>-209271.53</v>
      </c>
      <c r="E1262" s="210">
        <f>E1217-E1232-E1246-E1261</f>
        <v>-22417.46</v>
      </c>
      <c r="F1262" s="210">
        <f>F1217-F1232-F1246-F1261</f>
        <v>-211152.42</v>
      </c>
      <c r="G1262" s="210"/>
      <c r="H1262" s="210"/>
      <c r="I1262" s="210">
        <f>I1217-I1232-I1246-I1261</f>
        <v>-1316432.6300000001</v>
      </c>
      <c r="J1262" s="210">
        <f>J1217-J1232-J1246-J1261</f>
        <v>-251539.47000000003</v>
      </c>
      <c r="K1262" s="210">
        <f>K1217-K1232-K1246-K1261</f>
        <v>-1167760.9800000004</v>
      </c>
      <c r="L1262" s="210">
        <f>L1217-L1232-L1246-L1261</f>
        <v>-916221.51</v>
      </c>
      <c r="O1262" s="182">
        <v>1</v>
      </c>
    </row>
    <row r="1263" spans="1:15" x14ac:dyDescent="0.2">
      <c r="C1263" s="206" t="s">
        <v>478</v>
      </c>
      <c r="L1263" s="204"/>
      <c r="O1263" s="182">
        <v>1</v>
      </c>
    </row>
    <row r="1264" spans="1:15" x14ac:dyDescent="0.2">
      <c r="A1264" s="182" t="str">
        <f>'19'!A2</f>
        <v>30140-G06</v>
      </c>
      <c r="C1264" s="182" t="str">
        <f>IFERROR(LEFT(IFERROR(INDEX(Sheet5!$C$2:$C$1300,MATCH($A1264,Sheet5!$A$2:$A$1300,0)),"-"),FIND(",",IFERROR(INDEX(Sheet5!$C$2:$C$1300,MATCH($A1264,Sheet5!$A$2:$A$1300,0)),"-"),1)-1),IFERROR(INDEX(Sheet5!$C$2:$C$1300,MATCH($A1264,Sheet5!$A$2:$A$1300,0)),"-"))</f>
        <v xml:space="preserve">Income Tax-GIP                                              </v>
      </c>
      <c r="D1264" s="204">
        <f>IFERROR(INDEX(Lookup!$BG$9:$BG$3000,MATCH($A1264,Lookup!$A$9:$A$3000,0)),0)</f>
        <v>0</v>
      </c>
      <c r="E1264" s="204">
        <f>IFERROR(INDEX(Lookup!$BF$9:$BF$3000,MATCH($A1264,Lookup!$A$9:$A$3000,0)),0)</f>
        <v>0</v>
      </c>
      <c r="F1264" s="204">
        <f>IFERROR(INDEX(Lookup!$BE$9:$BE$3000,MATCH($A1264,Lookup!$A$9:$A$3000,0)),0)</f>
        <v>0</v>
      </c>
      <c r="G1264" s="205"/>
      <c r="H1264" s="205"/>
      <c r="I1264" s="204">
        <f>IFERROR(INDEX(Lookup!$BJ$9:$BJ$3000,MATCH($A1264,Lookup!$A$9:$A$3000,0)),0)</f>
        <v>0</v>
      </c>
      <c r="J1264" s="204">
        <f>IFERROR(INDEX(Lookup!$BI$9:$BI$3000,MATCH($A1264,Lookup!$A$9:$A$3000,0)),0)</f>
        <v>0</v>
      </c>
      <c r="K1264" s="204">
        <f>IFERROR(INDEX(Lookup!$BH$9:$BH$3000,MATCH($A1264,Lookup!$A$9:$A$3000,0)),0)</f>
        <v>0</v>
      </c>
      <c r="L1264" s="204">
        <f t="shared" ref="L1264:L1274" si="61">K1264-J1264</f>
        <v>0</v>
      </c>
      <c r="O1264" s="182">
        <f t="shared" ref="O1264:O1274" si="62">+IF(A1264&gt;0,1,0)</f>
        <v>1</v>
      </c>
    </row>
    <row r="1265" spans="1:15" hidden="1" x14ac:dyDescent="0.2">
      <c r="A1265" s="182">
        <f>'19'!A3</f>
        <v>0</v>
      </c>
      <c r="C1265" s="182" t="str">
        <f>IFERROR(LEFT(IFERROR(INDEX(Sheet5!$C$2:$C$1300,MATCH($A1265,Sheet5!$A$2:$A$1300,0)),"-"),FIND(",",IFERROR(INDEX(Sheet5!$C$2:$C$1300,MATCH($A1265,Sheet5!$A$2:$A$1300,0)),"-"),1)-1),IFERROR(INDEX(Sheet5!$C$2:$C$1300,MATCH($A1265,Sheet5!$A$2:$A$1300,0)),"-"))</f>
        <v>-</v>
      </c>
      <c r="D1265" s="204">
        <f>IFERROR(INDEX(Lookup!$BG$9:$BG$3000,MATCH($A1265,Lookup!$A$9:$A$3000,0)),0)</f>
        <v>0</v>
      </c>
      <c r="E1265" s="204">
        <f>IFERROR(INDEX(Lookup!$BF$9:$BF$3000,MATCH($A1265,Lookup!$A$9:$A$3000,0)),0)</f>
        <v>0</v>
      </c>
      <c r="F1265" s="204">
        <f>IFERROR(INDEX(Lookup!$BE$9:$BE$3000,MATCH($A1265,Lookup!$A$9:$A$3000,0)),0)</f>
        <v>0</v>
      </c>
      <c r="G1265" s="205"/>
      <c r="H1265" s="205"/>
      <c r="I1265" s="204">
        <f>IFERROR(INDEX(Lookup!$BJ$9:$BJ$3000,MATCH($A1265,Lookup!$A$9:$A$3000,0)),0)</f>
        <v>0</v>
      </c>
      <c r="J1265" s="204">
        <f>IFERROR(INDEX(Lookup!$BI$9:$BI$3000,MATCH($A1265,Lookup!$A$9:$A$3000,0)),0)</f>
        <v>0</v>
      </c>
      <c r="K1265" s="204">
        <f>IFERROR(INDEX(Lookup!$BH$9:$BH$3000,MATCH($A1265,Lookup!$A$9:$A$3000,0)),0)</f>
        <v>0</v>
      </c>
      <c r="L1265" s="204">
        <f t="shared" si="61"/>
        <v>0</v>
      </c>
      <c r="O1265" s="182">
        <f t="shared" si="62"/>
        <v>0</v>
      </c>
    </row>
    <row r="1266" spans="1:15" hidden="1" x14ac:dyDescent="0.2">
      <c r="A1266" s="182">
        <f>'19'!A4</f>
        <v>0</v>
      </c>
      <c r="C1266" s="182" t="str">
        <f>IFERROR(LEFT(IFERROR(INDEX(Sheet5!$C$2:$C$1300,MATCH($A1266,Sheet5!$A$2:$A$1300,0)),"-"),FIND(",",IFERROR(INDEX(Sheet5!$C$2:$C$1300,MATCH($A1266,Sheet5!$A$2:$A$1300,0)),"-"),1)-1),IFERROR(INDEX(Sheet5!$C$2:$C$1300,MATCH($A1266,Sheet5!$A$2:$A$1300,0)),"-"))</f>
        <v>-</v>
      </c>
      <c r="D1266" s="204">
        <f>IFERROR(INDEX(Lookup!$BG$9:$BG$3000,MATCH($A1266,Lookup!$A$9:$A$3000,0)),0)</f>
        <v>0</v>
      </c>
      <c r="E1266" s="204">
        <f>IFERROR(INDEX(Lookup!$BF$9:$BF$3000,MATCH($A1266,Lookup!$A$9:$A$3000,0)),0)</f>
        <v>0</v>
      </c>
      <c r="F1266" s="204">
        <f>IFERROR(INDEX(Lookup!$BE$9:$BE$3000,MATCH($A1266,Lookup!$A$9:$A$3000,0)),0)</f>
        <v>0</v>
      </c>
      <c r="G1266" s="205"/>
      <c r="H1266" s="205"/>
      <c r="I1266" s="204">
        <f>IFERROR(INDEX(Lookup!$BJ$9:$BJ$3000,MATCH($A1266,Lookup!$A$9:$A$3000,0)),0)</f>
        <v>0</v>
      </c>
      <c r="J1266" s="204">
        <f>IFERROR(INDEX(Lookup!$BI$9:$BI$3000,MATCH($A1266,Lookup!$A$9:$A$3000,0)),0)</f>
        <v>0</v>
      </c>
      <c r="K1266" s="204">
        <f>IFERROR(INDEX(Lookup!$BH$9:$BH$3000,MATCH($A1266,Lookup!$A$9:$A$3000,0)),0)</f>
        <v>0</v>
      </c>
      <c r="L1266" s="204">
        <f t="shared" si="61"/>
        <v>0</v>
      </c>
      <c r="O1266" s="182">
        <f t="shared" si="62"/>
        <v>0</v>
      </c>
    </row>
    <row r="1267" spans="1:15" hidden="1" x14ac:dyDescent="0.2">
      <c r="A1267" s="182">
        <f>'19'!A5</f>
        <v>0</v>
      </c>
      <c r="C1267" s="182" t="str">
        <f>IFERROR(LEFT(IFERROR(INDEX(Sheet5!$C$2:$C$1300,MATCH($A1267,Sheet5!$A$2:$A$1300,0)),"-"),FIND(",",IFERROR(INDEX(Sheet5!$C$2:$C$1300,MATCH($A1267,Sheet5!$A$2:$A$1300,0)),"-"),1)-1),IFERROR(INDEX(Sheet5!$C$2:$C$1300,MATCH($A1267,Sheet5!$A$2:$A$1300,0)),"-"))</f>
        <v>-</v>
      </c>
      <c r="D1267" s="204">
        <f>IFERROR(INDEX(Lookup!$BG$9:$BG$3000,MATCH($A1267,Lookup!$A$9:$A$3000,0)),0)</f>
        <v>0</v>
      </c>
      <c r="E1267" s="204">
        <f>IFERROR(INDEX(Lookup!$BF$9:$BF$3000,MATCH($A1267,Lookup!$A$9:$A$3000,0)),0)</f>
        <v>0</v>
      </c>
      <c r="F1267" s="204">
        <f>IFERROR(INDEX(Lookup!$BE$9:$BE$3000,MATCH($A1267,Lookup!$A$9:$A$3000,0)),0)</f>
        <v>0</v>
      </c>
      <c r="G1267" s="205"/>
      <c r="H1267" s="205"/>
      <c r="I1267" s="204">
        <f>IFERROR(INDEX(Lookup!$BJ$9:$BJ$3000,MATCH($A1267,Lookup!$A$9:$A$3000,0)),0)</f>
        <v>0</v>
      </c>
      <c r="J1267" s="204">
        <f>IFERROR(INDEX(Lookup!$BI$9:$BI$3000,MATCH($A1267,Lookup!$A$9:$A$3000,0)),0)</f>
        <v>0</v>
      </c>
      <c r="K1267" s="204">
        <f>IFERROR(INDEX(Lookup!$BH$9:$BH$3000,MATCH($A1267,Lookup!$A$9:$A$3000,0)),0)</f>
        <v>0</v>
      </c>
      <c r="L1267" s="204">
        <f t="shared" si="61"/>
        <v>0</v>
      </c>
      <c r="O1267" s="182">
        <f t="shared" si="62"/>
        <v>0</v>
      </c>
    </row>
    <row r="1268" spans="1:15" hidden="1" x14ac:dyDescent="0.2">
      <c r="A1268" s="182">
        <f>'19'!A6</f>
        <v>0</v>
      </c>
      <c r="C1268" s="182" t="str">
        <f>IFERROR(LEFT(IFERROR(INDEX(Sheet5!$C$2:$C$1300,MATCH($A1268,Sheet5!$A$2:$A$1300,0)),"-"),FIND(",",IFERROR(INDEX(Sheet5!$C$2:$C$1300,MATCH($A1268,Sheet5!$A$2:$A$1300,0)),"-"),1)-1),IFERROR(INDEX(Sheet5!$C$2:$C$1300,MATCH($A1268,Sheet5!$A$2:$A$1300,0)),"-"))</f>
        <v>-</v>
      </c>
      <c r="D1268" s="204">
        <f>IFERROR(INDEX(Lookup!$BG$9:$BG$3000,MATCH($A1268,Lookup!$A$9:$A$3000,0)),0)</f>
        <v>0</v>
      </c>
      <c r="E1268" s="204">
        <f>IFERROR(INDEX(Lookup!$BF$9:$BF$3000,MATCH($A1268,Lookup!$A$9:$A$3000,0)),0)</f>
        <v>0</v>
      </c>
      <c r="F1268" s="204">
        <f>IFERROR(INDEX(Lookup!$BE$9:$BE$3000,MATCH($A1268,Lookup!$A$9:$A$3000,0)),0)</f>
        <v>0</v>
      </c>
      <c r="G1268" s="205"/>
      <c r="H1268" s="205"/>
      <c r="I1268" s="204">
        <f>IFERROR(INDEX(Lookup!$BJ$9:$BJ$3000,MATCH($A1268,Lookup!$A$9:$A$3000,0)),0)</f>
        <v>0</v>
      </c>
      <c r="J1268" s="204">
        <f>IFERROR(INDEX(Lookup!$BI$9:$BI$3000,MATCH($A1268,Lookup!$A$9:$A$3000,0)),0)</f>
        <v>0</v>
      </c>
      <c r="K1268" s="204">
        <f>IFERROR(INDEX(Lookup!$BH$9:$BH$3000,MATCH($A1268,Lookup!$A$9:$A$3000,0)),0)</f>
        <v>0</v>
      </c>
      <c r="L1268" s="204">
        <f t="shared" si="61"/>
        <v>0</v>
      </c>
      <c r="O1268" s="182">
        <f t="shared" si="62"/>
        <v>0</v>
      </c>
    </row>
    <row r="1269" spans="1:15" hidden="1" x14ac:dyDescent="0.2">
      <c r="A1269" s="182">
        <f>'19'!A7</f>
        <v>0</v>
      </c>
      <c r="C1269" s="182" t="str">
        <f>IFERROR(LEFT(IFERROR(INDEX(Sheet5!$C$2:$C$1300,MATCH($A1269,Sheet5!$A$2:$A$1300,0)),"-"),FIND(",",IFERROR(INDEX(Sheet5!$C$2:$C$1300,MATCH($A1269,Sheet5!$A$2:$A$1300,0)),"-"),1)-1),IFERROR(INDEX(Sheet5!$C$2:$C$1300,MATCH($A1269,Sheet5!$A$2:$A$1300,0)),"-"))</f>
        <v>-</v>
      </c>
      <c r="D1269" s="204">
        <f>IFERROR(INDEX(Lookup!$BG$9:$BG$3000,MATCH($A1269,Lookup!$A$9:$A$3000,0)),0)</f>
        <v>0</v>
      </c>
      <c r="E1269" s="204">
        <f>IFERROR(INDEX(Lookup!$BF$9:$BF$3000,MATCH($A1269,Lookup!$A$9:$A$3000,0)),0)</f>
        <v>0</v>
      </c>
      <c r="F1269" s="204">
        <f>IFERROR(INDEX(Lookup!$BE$9:$BE$3000,MATCH($A1269,Lookup!$A$9:$A$3000,0)),0)</f>
        <v>0</v>
      </c>
      <c r="G1269" s="205"/>
      <c r="H1269" s="205"/>
      <c r="I1269" s="204">
        <f>IFERROR(INDEX(Lookup!$BJ$9:$BJ$3000,MATCH($A1269,Lookup!$A$9:$A$3000,0)),0)</f>
        <v>0</v>
      </c>
      <c r="J1269" s="204">
        <f>IFERROR(INDEX(Lookup!$BI$9:$BI$3000,MATCH($A1269,Lookup!$A$9:$A$3000,0)),0)</f>
        <v>0</v>
      </c>
      <c r="K1269" s="204">
        <f>IFERROR(INDEX(Lookup!$BH$9:$BH$3000,MATCH($A1269,Lookup!$A$9:$A$3000,0)),0)</f>
        <v>0</v>
      </c>
      <c r="L1269" s="204">
        <f t="shared" si="61"/>
        <v>0</v>
      </c>
      <c r="O1269" s="182">
        <f t="shared" si="62"/>
        <v>0</v>
      </c>
    </row>
    <row r="1270" spans="1:15" hidden="1" x14ac:dyDescent="0.2">
      <c r="A1270" s="182">
        <f>'19'!A8</f>
        <v>0</v>
      </c>
      <c r="C1270" s="182" t="str">
        <f>IFERROR(LEFT(IFERROR(INDEX(Sheet5!$C$2:$C$1300,MATCH($A1270,Sheet5!$A$2:$A$1300,0)),"-"),FIND(",",IFERROR(INDEX(Sheet5!$C$2:$C$1300,MATCH($A1270,Sheet5!$A$2:$A$1300,0)),"-"),1)-1),IFERROR(INDEX(Sheet5!$C$2:$C$1300,MATCH($A1270,Sheet5!$A$2:$A$1300,0)),"-"))</f>
        <v>-</v>
      </c>
      <c r="D1270" s="204">
        <f>IFERROR(INDEX(Lookup!$BG$9:$BG$3000,MATCH($A1270,Lookup!$A$9:$A$3000,0)),0)</f>
        <v>0</v>
      </c>
      <c r="E1270" s="204">
        <f>IFERROR(INDEX(Lookup!$BF$9:$BF$3000,MATCH($A1270,Lookup!$A$9:$A$3000,0)),0)</f>
        <v>0</v>
      </c>
      <c r="F1270" s="204">
        <f>IFERROR(INDEX(Lookup!$BE$9:$BE$3000,MATCH($A1270,Lookup!$A$9:$A$3000,0)),0)</f>
        <v>0</v>
      </c>
      <c r="G1270" s="205"/>
      <c r="H1270" s="205"/>
      <c r="I1270" s="204">
        <f>IFERROR(INDEX(Lookup!$BJ$9:$BJ$3000,MATCH($A1270,Lookup!$A$9:$A$3000,0)),0)</f>
        <v>0</v>
      </c>
      <c r="J1270" s="204">
        <f>IFERROR(INDEX(Lookup!$BI$9:$BI$3000,MATCH($A1270,Lookup!$A$9:$A$3000,0)),0)</f>
        <v>0</v>
      </c>
      <c r="K1270" s="204">
        <f>IFERROR(INDEX(Lookup!$BH$9:$BH$3000,MATCH($A1270,Lookup!$A$9:$A$3000,0)),0)</f>
        <v>0</v>
      </c>
      <c r="L1270" s="204">
        <f t="shared" si="61"/>
        <v>0</v>
      </c>
      <c r="O1270" s="182">
        <f t="shared" si="62"/>
        <v>0</v>
      </c>
    </row>
    <row r="1271" spans="1:15" hidden="1" x14ac:dyDescent="0.2">
      <c r="A1271" s="182">
        <f>'19'!A9</f>
        <v>0</v>
      </c>
      <c r="C1271" s="182" t="str">
        <f>IFERROR(LEFT(IFERROR(INDEX(Sheet5!$C$2:$C$1300,MATCH($A1271,Sheet5!$A$2:$A$1300,0)),"-"),FIND(",",IFERROR(INDEX(Sheet5!$C$2:$C$1300,MATCH($A1271,Sheet5!$A$2:$A$1300,0)),"-"),1)-1),IFERROR(INDEX(Sheet5!$C$2:$C$1300,MATCH($A1271,Sheet5!$A$2:$A$1300,0)),"-"))</f>
        <v>-</v>
      </c>
      <c r="D1271" s="204">
        <f>IFERROR(INDEX(Lookup!$BG$9:$BG$3000,MATCH($A1271,Lookup!$A$9:$A$3000,0)),0)</f>
        <v>0</v>
      </c>
      <c r="E1271" s="204">
        <f>IFERROR(INDEX(Lookup!$BF$9:$BF$3000,MATCH($A1271,Lookup!$A$9:$A$3000,0)),0)</f>
        <v>0</v>
      </c>
      <c r="F1271" s="204">
        <f>IFERROR(INDEX(Lookup!$BE$9:$BE$3000,MATCH($A1271,Lookup!$A$9:$A$3000,0)),0)</f>
        <v>0</v>
      </c>
      <c r="G1271" s="205"/>
      <c r="H1271" s="205"/>
      <c r="I1271" s="204">
        <f>IFERROR(INDEX(Lookup!$BJ$9:$BJ$3000,MATCH($A1271,Lookup!$A$9:$A$3000,0)),0)</f>
        <v>0</v>
      </c>
      <c r="J1271" s="204">
        <f>IFERROR(INDEX(Lookup!$BI$9:$BI$3000,MATCH($A1271,Lookup!$A$9:$A$3000,0)),0)</f>
        <v>0</v>
      </c>
      <c r="K1271" s="204">
        <f>IFERROR(INDEX(Lookup!$BH$9:$BH$3000,MATCH($A1271,Lookup!$A$9:$A$3000,0)),0)</f>
        <v>0</v>
      </c>
      <c r="L1271" s="204">
        <f t="shared" si="61"/>
        <v>0</v>
      </c>
      <c r="O1271" s="182">
        <f t="shared" si="62"/>
        <v>0</v>
      </c>
    </row>
    <row r="1272" spans="1:15" hidden="1" x14ac:dyDescent="0.2">
      <c r="A1272" s="182">
        <f>'19'!A10</f>
        <v>0</v>
      </c>
      <c r="C1272" s="182" t="str">
        <f>IFERROR(LEFT(IFERROR(INDEX(Sheet5!$C$2:$C$1300,MATCH($A1272,Sheet5!$A$2:$A$1300,0)),"-"),FIND(",",IFERROR(INDEX(Sheet5!$C$2:$C$1300,MATCH($A1272,Sheet5!$A$2:$A$1300,0)),"-"),1)-1),IFERROR(INDEX(Sheet5!$C$2:$C$1300,MATCH($A1272,Sheet5!$A$2:$A$1300,0)),"-"))</f>
        <v>-</v>
      </c>
      <c r="D1272" s="204">
        <f>IFERROR(INDEX(Lookup!$BG$9:$BG$3000,MATCH($A1272,Lookup!$A$9:$A$3000,0)),0)</f>
        <v>0</v>
      </c>
      <c r="E1272" s="204">
        <f>IFERROR(INDEX(Lookup!$BF$9:$BF$3000,MATCH($A1272,Lookup!$A$9:$A$3000,0)),0)</f>
        <v>0</v>
      </c>
      <c r="F1272" s="204">
        <f>IFERROR(INDEX(Lookup!$BE$9:$BE$3000,MATCH($A1272,Lookup!$A$9:$A$3000,0)),0)</f>
        <v>0</v>
      </c>
      <c r="G1272" s="205"/>
      <c r="H1272" s="205"/>
      <c r="I1272" s="204">
        <f>IFERROR(INDEX(Lookup!$BJ$9:$BJ$3000,MATCH($A1272,Lookup!$A$9:$A$3000,0)),0)</f>
        <v>0</v>
      </c>
      <c r="J1272" s="204">
        <f>IFERROR(INDEX(Lookup!$BI$9:$BI$3000,MATCH($A1272,Lookup!$A$9:$A$3000,0)),0)</f>
        <v>0</v>
      </c>
      <c r="K1272" s="204">
        <f>IFERROR(INDEX(Lookup!$BH$9:$BH$3000,MATCH($A1272,Lookup!$A$9:$A$3000,0)),0)</f>
        <v>0</v>
      </c>
      <c r="L1272" s="204">
        <f t="shared" si="61"/>
        <v>0</v>
      </c>
      <c r="O1272" s="182">
        <f t="shared" si="62"/>
        <v>0</v>
      </c>
    </row>
    <row r="1273" spans="1:15" hidden="1" x14ac:dyDescent="0.2">
      <c r="A1273" s="182">
        <f>'19'!A11</f>
        <v>0</v>
      </c>
      <c r="C1273" s="182" t="str">
        <f>IFERROR(LEFT(IFERROR(INDEX(Sheet5!$C$2:$C$1300,MATCH($A1273,Sheet5!$A$2:$A$1300,0)),"-"),FIND(",",IFERROR(INDEX(Sheet5!$C$2:$C$1300,MATCH($A1273,Sheet5!$A$2:$A$1300,0)),"-"),1)-1),IFERROR(INDEX(Sheet5!$C$2:$C$1300,MATCH($A1273,Sheet5!$A$2:$A$1300,0)),"-"))</f>
        <v>-</v>
      </c>
      <c r="D1273" s="204">
        <f>IFERROR(INDEX(Lookup!$BG$9:$BG$3000,MATCH($A1273,Lookup!$A$9:$A$3000,0)),0)</f>
        <v>0</v>
      </c>
      <c r="E1273" s="204">
        <f>IFERROR(INDEX(Lookup!$BF$9:$BF$3000,MATCH($A1273,Lookup!$A$9:$A$3000,0)),0)</f>
        <v>0</v>
      </c>
      <c r="F1273" s="204">
        <f>IFERROR(INDEX(Lookup!$BE$9:$BE$3000,MATCH($A1273,Lookup!$A$9:$A$3000,0)),0)</f>
        <v>0</v>
      </c>
      <c r="G1273" s="205"/>
      <c r="H1273" s="205"/>
      <c r="I1273" s="204">
        <f>IFERROR(INDEX(Lookup!$BJ$9:$BJ$3000,MATCH($A1273,Lookup!$A$9:$A$3000,0)),0)</f>
        <v>0</v>
      </c>
      <c r="J1273" s="204">
        <f>IFERROR(INDEX(Lookup!$BI$9:$BI$3000,MATCH($A1273,Lookup!$A$9:$A$3000,0)),0)</f>
        <v>0</v>
      </c>
      <c r="K1273" s="204">
        <f>IFERROR(INDEX(Lookup!$BH$9:$BH$3000,MATCH($A1273,Lookup!$A$9:$A$3000,0)),0)</f>
        <v>0</v>
      </c>
      <c r="L1273" s="204">
        <f t="shared" si="61"/>
        <v>0</v>
      </c>
      <c r="O1273" s="182">
        <f t="shared" si="62"/>
        <v>0</v>
      </c>
    </row>
    <row r="1274" spans="1:15" hidden="1" x14ac:dyDescent="0.2">
      <c r="A1274" s="182">
        <f>'19'!A12</f>
        <v>0</v>
      </c>
      <c r="C1274" s="182" t="str">
        <f>IFERROR(LEFT(IFERROR(INDEX(Sheet5!$C$2:$C$1300,MATCH($A1274,Sheet5!$A$2:$A$1300,0)),"-"),FIND(",",IFERROR(INDEX(Sheet5!$C$2:$C$1300,MATCH($A1274,Sheet5!$A$2:$A$1300,0)),"-"),1)-1),IFERROR(INDEX(Sheet5!$C$2:$C$1300,MATCH($A1274,Sheet5!$A$2:$A$1300,0)),"-"))</f>
        <v>-</v>
      </c>
      <c r="D1274" s="204">
        <f>IFERROR(INDEX(Lookup!$BG$9:$BG$3000,MATCH($A1274,Lookup!$A$9:$A$3000,0)),0)</f>
        <v>0</v>
      </c>
      <c r="E1274" s="204">
        <f>IFERROR(INDEX(Lookup!$BF$9:$BF$3000,MATCH($A1274,Lookup!$A$9:$A$3000,0)),0)</f>
        <v>0</v>
      </c>
      <c r="F1274" s="204">
        <f>IFERROR(INDEX(Lookup!$BE$9:$BE$3000,MATCH($A1274,Lookup!$A$9:$A$3000,0)),0)</f>
        <v>0</v>
      </c>
      <c r="G1274" s="205"/>
      <c r="H1274" s="205"/>
      <c r="I1274" s="204">
        <f>IFERROR(INDEX(Lookup!$BJ$9:$BJ$3000,MATCH($A1274,Lookup!$A$9:$A$3000,0)),0)</f>
        <v>0</v>
      </c>
      <c r="J1274" s="204">
        <f>IFERROR(INDEX(Lookup!$BI$9:$BI$3000,MATCH($A1274,Lookup!$A$9:$A$3000,0)),0)</f>
        <v>0</v>
      </c>
      <c r="K1274" s="204">
        <f>IFERROR(INDEX(Lookup!$BH$9:$BH$3000,MATCH($A1274,Lookup!$A$9:$A$3000,0)),0)</f>
        <v>0</v>
      </c>
      <c r="L1274" s="204">
        <f t="shared" si="61"/>
        <v>0</v>
      </c>
      <c r="O1274" s="182">
        <f t="shared" si="62"/>
        <v>0</v>
      </c>
    </row>
    <row r="1275" spans="1:15" x14ac:dyDescent="0.2">
      <c r="L1275" s="204"/>
      <c r="O1275" s="182">
        <v>1</v>
      </c>
    </row>
    <row r="1276" spans="1:15" x14ac:dyDescent="0.2">
      <c r="A1276" s="212"/>
      <c r="B1276" s="212"/>
      <c r="C1276" s="212" t="s">
        <v>483</v>
      </c>
      <c r="D1276" s="210">
        <f>SUM(D1264:D1275)</f>
        <v>0</v>
      </c>
      <c r="E1276" s="210">
        <f>SUM(E1264:E1275)</f>
        <v>0</v>
      </c>
      <c r="F1276" s="210">
        <f>SUM(F1264:F1275)</f>
        <v>0</v>
      </c>
      <c r="G1276" s="211"/>
      <c r="H1276" s="211"/>
      <c r="I1276" s="210">
        <f>SUM(I1264:I1275)</f>
        <v>0</v>
      </c>
      <c r="J1276" s="210">
        <f>SUM(J1264:J1275)</f>
        <v>0</v>
      </c>
      <c r="K1276" s="210">
        <f>SUM(K1264:K1275)</f>
        <v>0</v>
      </c>
      <c r="L1276" s="210">
        <f>SUM(L1264:L1275)</f>
        <v>0</v>
      </c>
      <c r="O1276" s="182">
        <v>1</v>
      </c>
    </row>
    <row r="1277" spans="1:15" x14ac:dyDescent="0.2">
      <c r="A1277" s="212"/>
      <c r="B1277" s="212"/>
      <c r="C1277" s="212" t="s">
        <v>484</v>
      </c>
      <c r="D1277" s="210">
        <f>D1262-D1276</f>
        <v>-209271.53</v>
      </c>
      <c r="E1277" s="210">
        <f>E1262-E1276</f>
        <v>-22417.46</v>
      </c>
      <c r="F1277" s="210">
        <f>F1262-F1276</f>
        <v>-211152.42</v>
      </c>
      <c r="G1277" s="210"/>
      <c r="H1277" s="210"/>
      <c r="I1277" s="210">
        <f>I1262-I1276</f>
        <v>-1316432.6300000001</v>
      </c>
      <c r="J1277" s="210">
        <f>J1262-J1276</f>
        <v>-251539.47000000003</v>
      </c>
      <c r="K1277" s="210">
        <f>K1262-K1276</f>
        <v>-1167760.9800000004</v>
      </c>
      <c r="L1277" s="210">
        <f>L1262-L1276</f>
        <v>-916221.51</v>
      </c>
      <c r="O1277" s="182">
        <v>1</v>
      </c>
    </row>
    <row r="1278" spans="1:15" x14ac:dyDescent="0.2">
      <c r="L1278" s="204"/>
      <c r="O1278" s="182">
        <v>1</v>
      </c>
    </row>
    <row r="1279" spans="1:15" x14ac:dyDescent="0.2">
      <c r="A1279" s="212"/>
      <c r="B1279" s="212"/>
      <c r="C1279" s="212" t="s">
        <v>485</v>
      </c>
      <c r="D1279" s="210"/>
      <c r="E1279" s="210"/>
      <c r="F1279" s="210"/>
      <c r="G1279" s="211"/>
      <c r="H1279" s="211"/>
      <c r="I1279" s="210"/>
      <c r="J1279" s="210"/>
      <c r="K1279" s="210"/>
      <c r="L1279" s="210"/>
    </row>
    <row r="1280" spans="1:15" x14ac:dyDescent="0.2">
      <c r="L1280" s="204"/>
    </row>
    <row r="1281" spans="4:12" x14ac:dyDescent="0.2">
      <c r="L1281" s="204"/>
    </row>
    <row r="1282" spans="4:12" x14ac:dyDescent="0.2">
      <c r="L1282" s="204"/>
    </row>
    <row r="1283" spans="4:12" x14ac:dyDescent="0.2">
      <c r="D1283" s="182"/>
      <c r="E1283" s="182"/>
      <c r="F1283" s="182"/>
      <c r="G1283" s="205"/>
      <c r="H1283" s="205"/>
      <c r="I1283" s="182"/>
      <c r="J1283" s="182"/>
      <c r="K1283" s="182"/>
    </row>
    <row r="1284" spans="4:12" x14ac:dyDescent="0.2">
      <c r="D1284" s="182"/>
      <c r="E1284" s="182"/>
      <c r="F1284" s="182"/>
      <c r="G1284" s="205"/>
      <c r="H1284" s="205"/>
      <c r="I1284" s="182"/>
      <c r="J1284" s="182"/>
      <c r="K1284" s="182"/>
    </row>
    <row r="1285" spans="4:12" x14ac:dyDescent="0.2">
      <c r="D1285" s="182"/>
      <c r="E1285" s="182"/>
      <c r="F1285" s="182"/>
      <c r="G1285" s="205"/>
      <c r="H1285" s="205"/>
      <c r="I1285" s="182"/>
      <c r="J1285" s="182"/>
      <c r="K1285" s="182"/>
    </row>
    <row r="1286" spans="4:12" x14ac:dyDescent="0.2">
      <c r="D1286" s="182"/>
      <c r="E1286" s="182"/>
      <c r="F1286" s="182"/>
      <c r="G1286" s="205"/>
      <c r="H1286" s="205"/>
      <c r="I1286" s="182"/>
      <c r="J1286" s="182"/>
      <c r="K1286" s="182"/>
    </row>
    <row r="1287" spans="4:12" x14ac:dyDescent="0.2">
      <c r="D1287" s="182"/>
      <c r="E1287" s="182"/>
      <c r="F1287" s="182"/>
      <c r="G1287" s="205"/>
      <c r="H1287" s="205"/>
      <c r="I1287" s="182"/>
      <c r="J1287" s="182"/>
      <c r="K1287" s="182"/>
    </row>
    <row r="1288" spans="4:12" x14ac:dyDescent="0.2">
      <c r="D1288" s="182"/>
      <c r="E1288" s="182"/>
      <c r="F1288" s="182"/>
      <c r="G1288" s="205"/>
      <c r="H1288" s="205"/>
      <c r="I1288" s="182"/>
      <c r="J1288" s="182"/>
      <c r="K1288" s="182"/>
    </row>
    <row r="1289" spans="4:12" x14ac:dyDescent="0.2">
      <c r="D1289" s="182"/>
      <c r="E1289" s="182"/>
      <c r="F1289" s="182"/>
      <c r="G1289" s="205"/>
      <c r="H1289" s="205"/>
      <c r="I1289" s="182"/>
      <c r="J1289" s="182"/>
      <c r="K1289" s="182"/>
    </row>
    <row r="1290" spans="4:12" x14ac:dyDescent="0.2">
      <c r="D1290" s="182"/>
      <c r="E1290" s="182"/>
      <c r="F1290" s="182"/>
      <c r="G1290" s="205"/>
      <c r="H1290" s="205"/>
      <c r="I1290" s="182"/>
      <c r="J1290" s="182"/>
      <c r="K1290" s="182"/>
    </row>
    <row r="1291" spans="4:12" x14ac:dyDescent="0.2">
      <c r="D1291" s="182"/>
      <c r="E1291" s="182"/>
      <c r="F1291" s="182"/>
      <c r="G1291" s="205"/>
      <c r="H1291" s="205"/>
      <c r="I1291" s="182"/>
      <c r="J1291" s="182"/>
      <c r="K1291" s="182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3:12" x14ac:dyDescent="0.2">
      <c r="D1297" s="182"/>
      <c r="E1297" s="182"/>
      <c r="F1297" s="182"/>
      <c r="G1297" s="205"/>
      <c r="H1297" s="205"/>
      <c r="I1297" s="182"/>
      <c r="J1297" s="182"/>
      <c r="K1297" s="182"/>
    </row>
    <row r="1298" spans="3:12" x14ac:dyDescent="0.2">
      <c r="L1298" s="204"/>
    </row>
    <row r="1299" spans="3:12" x14ac:dyDescent="0.2">
      <c r="C1299" s="206"/>
      <c r="D1299" s="207"/>
      <c r="E1299" s="207"/>
      <c r="F1299" s="207"/>
      <c r="G1299" s="209"/>
      <c r="H1299" s="209"/>
      <c r="I1299" s="207"/>
      <c r="J1299" s="207"/>
      <c r="K1299" s="207"/>
      <c r="L1299" s="207"/>
    </row>
    <row r="1300" spans="3:12" x14ac:dyDescent="0.2">
      <c r="L1300" s="204"/>
    </row>
    <row r="1301" spans="3:12" x14ac:dyDescent="0.2">
      <c r="G1301" s="205"/>
      <c r="H1301" s="205"/>
      <c r="L1301" s="204"/>
    </row>
    <row r="1302" spans="3:12" x14ac:dyDescent="0.2">
      <c r="G1302" s="205"/>
      <c r="H1302" s="205"/>
      <c r="L1302" s="204"/>
    </row>
    <row r="1303" spans="3:12" x14ac:dyDescent="0.2">
      <c r="G1303" s="205"/>
      <c r="H1303" s="205"/>
      <c r="L1303" s="204"/>
    </row>
    <row r="1304" spans="3:12" x14ac:dyDescent="0.2">
      <c r="G1304" s="205"/>
      <c r="H1304" s="205"/>
      <c r="L1304" s="204"/>
    </row>
    <row r="1305" spans="3:12" x14ac:dyDescent="0.2">
      <c r="G1305" s="205"/>
      <c r="H1305" s="205"/>
      <c r="L1305" s="204"/>
    </row>
    <row r="1306" spans="3:12" x14ac:dyDescent="0.2">
      <c r="G1306" s="205"/>
      <c r="H1306" s="205"/>
      <c r="L1306" s="204"/>
    </row>
    <row r="1307" spans="3:12" x14ac:dyDescent="0.2">
      <c r="G1307" s="205"/>
      <c r="H1307" s="205"/>
      <c r="L1307" s="204"/>
    </row>
    <row r="1308" spans="3:12" x14ac:dyDescent="0.2">
      <c r="G1308" s="205"/>
      <c r="H1308" s="205"/>
      <c r="L1308" s="204"/>
    </row>
    <row r="1309" spans="3:12" x14ac:dyDescent="0.2">
      <c r="G1309" s="205"/>
      <c r="H1309" s="205"/>
      <c r="L1309" s="204"/>
    </row>
    <row r="1310" spans="3:12" x14ac:dyDescent="0.2">
      <c r="G1310" s="205"/>
      <c r="H1310" s="205"/>
      <c r="L1310" s="204"/>
    </row>
    <row r="1311" spans="3:12" x14ac:dyDescent="0.2">
      <c r="G1311" s="205"/>
      <c r="H1311" s="205"/>
      <c r="L1311" s="204"/>
    </row>
    <row r="1312" spans="3:12" x14ac:dyDescent="0.2">
      <c r="L1312" s="204"/>
    </row>
    <row r="1313" spans="4:12" x14ac:dyDescent="0.2">
      <c r="G1313" s="205"/>
      <c r="H1313" s="205"/>
      <c r="L1313" s="204"/>
    </row>
    <row r="1314" spans="4:12" x14ac:dyDescent="0.2">
      <c r="D1314" s="182"/>
      <c r="E1314" s="182"/>
      <c r="F1314" s="182"/>
      <c r="G1314" s="205"/>
      <c r="H1314" s="205"/>
      <c r="I1314" s="182"/>
      <c r="J1314" s="182"/>
      <c r="K1314" s="182"/>
    </row>
    <row r="1315" spans="4:12" x14ac:dyDescent="0.2">
      <c r="D1315" s="182"/>
      <c r="E1315" s="182"/>
      <c r="F1315" s="182"/>
      <c r="G1315" s="205"/>
      <c r="H1315" s="205"/>
      <c r="I1315" s="182"/>
      <c r="J1315" s="182"/>
      <c r="K1315" s="182"/>
    </row>
    <row r="1316" spans="4:12" x14ac:dyDescent="0.2">
      <c r="D1316" s="182"/>
      <c r="E1316" s="182"/>
      <c r="F1316" s="182"/>
      <c r="G1316" s="205"/>
      <c r="H1316" s="205"/>
      <c r="I1316" s="182"/>
      <c r="J1316" s="182"/>
      <c r="K1316" s="182"/>
    </row>
    <row r="1317" spans="4:12" x14ac:dyDescent="0.2">
      <c r="D1317" s="182"/>
      <c r="E1317" s="182"/>
      <c r="F1317" s="182"/>
      <c r="G1317" s="205"/>
      <c r="H1317" s="205"/>
      <c r="I1317" s="182"/>
      <c r="J1317" s="182"/>
      <c r="K1317" s="182"/>
    </row>
    <row r="1318" spans="4:12" x14ac:dyDescent="0.2">
      <c r="D1318" s="182"/>
      <c r="E1318" s="182"/>
      <c r="F1318" s="182"/>
      <c r="G1318" s="205"/>
      <c r="H1318" s="205"/>
      <c r="I1318" s="182"/>
      <c r="J1318" s="182"/>
      <c r="K1318" s="182"/>
    </row>
    <row r="1319" spans="4:12" x14ac:dyDescent="0.2">
      <c r="D1319" s="182"/>
      <c r="E1319" s="182"/>
      <c r="F1319" s="182"/>
      <c r="G1319" s="205"/>
      <c r="H1319" s="205"/>
      <c r="I1319" s="182"/>
      <c r="J1319" s="182"/>
      <c r="K1319" s="182"/>
    </row>
    <row r="1320" spans="4:12" x14ac:dyDescent="0.2">
      <c r="D1320" s="182"/>
      <c r="E1320" s="182"/>
      <c r="F1320" s="182"/>
      <c r="G1320" s="205"/>
      <c r="H1320" s="205"/>
      <c r="I1320" s="182"/>
      <c r="J1320" s="182"/>
      <c r="K1320" s="182"/>
    </row>
    <row r="1321" spans="4:12" x14ac:dyDescent="0.2">
      <c r="D1321" s="182"/>
      <c r="E1321" s="182"/>
      <c r="F1321" s="182"/>
      <c r="G1321" s="205"/>
      <c r="H1321" s="205"/>
      <c r="I1321" s="182"/>
      <c r="J1321" s="182"/>
      <c r="K1321" s="182"/>
    </row>
    <row r="1322" spans="4:12" x14ac:dyDescent="0.2">
      <c r="D1322" s="182"/>
      <c r="E1322" s="182"/>
      <c r="F1322" s="182"/>
      <c r="G1322" s="205"/>
      <c r="H1322" s="205"/>
      <c r="I1322" s="182"/>
      <c r="J1322" s="182"/>
      <c r="K1322" s="182"/>
    </row>
    <row r="1323" spans="4:12" x14ac:dyDescent="0.2">
      <c r="D1323" s="182"/>
      <c r="E1323" s="182"/>
      <c r="F1323" s="182"/>
      <c r="G1323" s="205"/>
      <c r="H1323" s="205"/>
      <c r="I1323" s="182"/>
      <c r="J1323" s="182"/>
      <c r="K1323" s="182"/>
    </row>
    <row r="1324" spans="4:12" x14ac:dyDescent="0.2">
      <c r="D1324" s="182"/>
      <c r="E1324" s="182"/>
      <c r="F1324" s="182"/>
      <c r="G1324" s="205"/>
      <c r="H1324" s="205"/>
      <c r="I1324" s="182"/>
      <c r="J1324" s="182"/>
      <c r="K1324" s="182"/>
    </row>
    <row r="1325" spans="4:12" x14ac:dyDescent="0.2">
      <c r="D1325" s="182"/>
      <c r="E1325" s="182"/>
      <c r="F1325" s="182"/>
      <c r="G1325" s="205"/>
      <c r="H1325" s="205"/>
      <c r="I1325" s="182"/>
      <c r="J1325" s="182"/>
      <c r="K1325" s="182"/>
    </row>
    <row r="1326" spans="4:12" x14ac:dyDescent="0.2">
      <c r="D1326" s="182"/>
      <c r="E1326" s="182"/>
      <c r="F1326" s="182"/>
      <c r="G1326" s="205"/>
      <c r="H1326" s="205"/>
      <c r="I1326" s="182"/>
      <c r="J1326" s="182"/>
      <c r="K1326" s="182"/>
    </row>
    <row r="1327" spans="4:12" x14ac:dyDescent="0.2">
      <c r="D1327" s="182"/>
      <c r="E1327" s="182"/>
      <c r="F1327" s="182"/>
      <c r="G1327" s="205"/>
      <c r="H1327" s="205"/>
      <c r="I1327" s="182"/>
      <c r="J1327" s="182"/>
      <c r="K1327" s="182"/>
    </row>
    <row r="1328" spans="4:12" x14ac:dyDescent="0.2">
      <c r="D1328" s="182"/>
      <c r="E1328" s="182"/>
      <c r="F1328" s="182"/>
      <c r="G1328" s="205"/>
      <c r="H1328" s="205"/>
      <c r="I1328" s="182"/>
      <c r="J1328" s="182"/>
      <c r="K1328" s="182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7:8" s="182" customFormat="1" x14ac:dyDescent="0.2">
      <c r="G1377" s="205"/>
      <c r="H1377" s="205"/>
    </row>
    <row r="1378" spans="7:8" s="182" customFormat="1" x14ac:dyDescent="0.2">
      <c r="G1378" s="205"/>
      <c r="H1378" s="205"/>
    </row>
    <row r="1379" spans="7:8" s="182" customFormat="1" x14ac:dyDescent="0.2">
      <c r="G1379" s="205"/>
      <c r="H1379" s="205"/>
    </row>
    <row r="1380" spans="7:8" s="182" customFormat="1" x14ac:dyDescent="0.2">
      <c r="G1380" s="205"/>
      <c r="H1380" s="205"/>
    </row>
    <row r="1381" spans="7:8" s="182" customFormat="1" x14ac:dyDescent="0.2">
      <c r="G1381" s="205"/>
      <c r="H1381" s="205"/>
    </row>
    <row r="1382" spans="7:8" s="182" customFormat="1" x14ac:dyDescent="0.2">
      <c r="G1382" s="205"/>
      <c r="H1382" s="205"/>
    </row>
    <row r="1383" spans="7:8" s="182" customFormat="1" x14ac:dyDescent="0.2">
      <c r="G1383" s="205"/>
      <c r="H1383" s="205"/>
    </row>
    <row r="1384" spans="7:8" s="182" customFormat="1" x14ac:dyDescent="0.2">
      <c r="G1384" s="205"/>
      <c r="H1384" s="205"/>
    </row>
    <row r="1385" spans="7:8" s="182" customFormat="1" x14ac:dyDescent="0.2">
      <c r="G1385" s="205"/>
      <c r="H1385" s="205"/>
    </row>
    <row r="1386" spans="7:8" s="182" customFormat="1" x14ac:dyDescent="0.2">
      <c r="G1386" s="205"/>
      <c r="H1386" s="205"/>
    </row>
    <row r="1387" spans="7:8" s="182" customFormat="1" x14ac:dyDescent="0.2">
      <c r="G1387" s="205"/>
      <c r="H1387" s="205"/>
    </row>
    <row r="1388" spans="7:8" s="182" customFormat="1" x14ac:dyDescent="0.2">
      <c r="G1388" s="205"/>
      <c r="H1388" s="205"/>
    </row>
    <row r="1389" spans="7:8" s="182" customFormat="1" x14ac:dyDescent="0.2">
      <c r="G1389" s="205"/>
      <c r="H1389" s="205"/>
    </row>
    <row r="1390" spans="7:8" s="182" customFormat="1" x14ac:dyDescent="0.2">
      <c r="G1390" s="205"/>
      <c r="H1390" s="205"/>
    </row>
    <row r="1391" spans="7:8" s="182" customFormat="1" x14ac:dyDescent="0.2">
      <c r="G1391" s="205"/>
      <c r="H1391" s="205"/>
    </row>
    <row r="1392" spans="7:8" s="182" customFormat="1" x14ac:dyDescent="0.2">
      <c r="G1392" s="205"/>
      <c r="H1392" s="205"/>
    </row>
    <row r="1393" spans="7:8" s="182" customFormat="1" x14ac:dyDescent="0.2">
      <c r="G1393" s="205"/>
      <c r="H1393" s="205"/>
    </row>
    <row r="1394" spans="7:8" s="182" customFormat="1" x14ac:dyDescent="0.2">
      <c r="G1394" s="205"/>
      <c r="H1394" s="205"/>
    </row>
    <row r="1395" spans="7:8" s="182" customFormat="1" x14ac:dyDescent="0.2">
      <c r="G1395" s="205"/>
      <c r="H1395" s="205"/>
    </row>
    <row r="1396" spans="7:8" s="182" customFormat="1" x14ac:dyDescent="0.2">
      <c r="G1396" s="205"/>
      <c r="H1396" s="205"/>
    </row>
    <row r="1397" spans="7:8" s="182" customFormat="1" x14ac:dyDescent="0.2">
      <c r="G1397" s="205"/>
      <c r="H1397" s="205"/>
    </row>
    <row r="1398" spans="7:8" s="182" customFormat="1" x14ac:dyDescent="0.2">
      <c r="G1398" s="205"/>
      <c r="H1398" s="205"/>
    </row>
    <row r="1399" spans="7:8" s="182" customFormat="1" x14ac:dyDescent="0.2">
      <c r="G1399" s="205"/>
      <c r="H1399" s="205"/>
    </row>
    <row r="1400" spans="7:8" s="182" customFormat="1" x14ac:dyDescent="0.2">
      <c r="G1400" s="205"/>
      <c r="H1400" s="205"/>
    </row>
    <row r="1401" spans="7:8" s="182" customFormat="1" x14ac:dyDescent="0.2">
      <c r="G1401" s="205"/>
      <c r="H1401" s="205"/>
    </row>
    <row r="1402" spans="7:8" s="182" customFormat="1" x14ac:dyDescent="0.2">
      <c r="G1402" s="205"/>
      <c r="H1402" s="205"/>
    </row>
    <row r="1403" spans="7:8" s="182" customFormat="1" x14ac:dyDescent="0.2">
      <c r="G1403" s="205"/>
      <c r="H1403" s="205"/>
    </row>
    <row r="1404" spans="7:8" s="182" customFormat="1" x14ac:dyDescent="0.2">
      <c r="G1404" s="205"/>
      <c r="H1404" s="205"/>
    </row>
    <row r="1405" spans="7:8" s="182" customFormat="1" x14ac:dyDescent="0.2">
      <c r="G1405" s="205"/>
      <c r="H1405" s="205"/>
    </row>
    <row r="1406" spans="7:8" s="182" customFormat="1" x14ac:dyDescent="0.2">
      <c r="G1406" s="205"/>
      <c r="H1406" s="205"/>
    </row>
    <row r="1407" spans="7:8" s="182" customFormat="1" x14ac:dyDescent="0.2">
      <c r="G1407" s="205"/>
      <c r="H1407" s="205"/>
    </row>
    <row r="1408" spans="7:8" s="182" customFormat="1" x14ac:dyDescent="0.2">
      <c r="G1408" s="205"/>
      <c r="H1408" s="205"/>
    </row>
    <row r="1409" spans="3:14" x14ac:dyDescent="0.2">
      <c r="D1409" s="182"/>
      <c r="E1409" s="182"/>
      <c r="F1409" s="182"/>
      <c r="G1409" s="205"/>
      <c r="H1409" s="205"/>
      <c r="I1409" s="182"/>
      <c r="J1409" s="182"/>
      <c r="K1409" s="182"/>
    </row>
    <row r="1410" spans="3:14" x14ac:dyDescent="0.2">
      <c r="G1410" s="205"/>
      <c r="H1410" s="205"/>
      <c r="L1410" s="204"/>
    </row>
    <row r="1411" spans="3:14" x14ac:dyDescent="0.2">
      <c r="G1411" s="205"/>
      <c r="H1411" s="205"/>
      <c r="L1411" s="204"/>
    </row>
    <row r="1412" spans="3:14" x14ac:dyDescent="0.2">
      <c r="G1412" s="205"/>
      <c r="H1412" s="205"/>
      <c r="L1412" s="204"/>
    </row>
    <row r="1413" spans="3:14" x14ac:dyDescent="0.2">
      <c r="G1413" s="205"/>
      <c r="H1413" s="205"/>
      <c r="L1413" s="204"/>
    </row>
    <row r="1414" spans="3:14" x14ac:dyDescent="0.2">
      <c r="G1414" s="205"/>
      <c r="H1414" s="205"/>
      <c r="L1414" s="204"/>
    </row>
    <row r="1415" spans="3:14" x14ac:dyDescent="0.2">
      <c r="G1415" s="205"/>
      <c r="H1415" s="205"/>
      <c r="L1415" s="204"/>
    </row>
    <row r="1416" spans="3:14" x14ac:dyDescent="0.2">
      <c r="L1416" s="204"/>
    </row>
    <row r="1417" spans="3:14" x14ac:dyDescent="0.2">
      <c r="C1417" s="206"/>
      <c r="D1417" s="207"/>
      <c r="E1417" s="207"/>
      <c r="F1417" s="207"/>
      <c r="G1417" s="206"/>
      <c r="H1417" s="206"/>
      <c r="I1417" s="207"/>
      <c r="J1417" s="207"/>
      <c r="K1417" s="207"/>
      <c r="L1417" s="207"/>
      <c r="M1417" s="205"/>
      <c r="N1417" s="205"/>
    </row>
    <row r="1418" spans="3:14" x14ac:dyDescent="0.2">
      <c r="L1418" s="204"/>
    </row>
    <row r="1419" spans="3:14" x14ac:dyDescent="0.2">
      <c r="G1419" s="205"/>
      <c r="H1419" s="205"/>
      <c r="L1419" s="204"/>
    </row>
    <row r="1420" spans="3:14" x14ac:dyDescent="0.2">
      <c r="G1420" s="205"/>
      <c r="H1420" s="205"/>
      <c r="L1420" s="204"/>
    </row>
    <row r="1421" spans="3:14" x14ac:dyDescent="0.2">
      <c r="G1421" s="205"/>
      <c r="H1421" s="205"/>
      <c r="L1421" s="204"/>
    </row>
    <row r="1422" spans="3:14" x14ac:dyDescent="0.2">
      <c r="G1422" s="205"/>
      <c r="H1422" s="205"/>
      <c r="L1422" s="204"/>
    </row>
    <row r="1423" spans="3:14" x14ac:dyDescent="0.2">
      <c r="G1423" s="205"/>
      <c r="H1423" s="205"/>
      <c r="L1423" s="204"/>
    </row>
    <row r="1424" spans="3:14" x14ac:dyDescent="0.2">
      <c r="G1424" s="205"/>
      <c r="H1424" s="205"/>
      <c r="L1424" s="204"/>
    </row>
    <row r="1425" spans="3:12" x14ac:dyDescent="0.2">
      <c r="G1425" s="205"/>
      <c r="H1425" s="205"/>
      <c r="L1425" s="204"/>
    </row>
    <row r="1426" spans="3:12" x14ac:dyDescent="0.2">
      <c r="G1426" s="205"/>
      <c r="H1426" s="205"/>
      <c r="L1426" s="204"/>
    </row>
    <row r="1427" spans="3:12" x14ac:dyDescent="0.2">
      <c r="G1427" s="205"/>
      <c r="H1427" s="205"/>
      <c r="L1427" s="204"/>
    </row>
    <row r="1428" spans="3:12" x14ac:dyDescent="0.2">
      <c r="G1428" s="205"/>
      <c r="H1428" s="205"/>
      <c r="L1428" s="204"/>
    </row>
    <row r="1429" spans="3:12" x14ac:dyDescent="0.2">
      <c r="G1429" s="205"/>
      <c r="H1429" s="205"/>
      <c r="L1429" s="204"/>
    </row>
    <row r="1430" spans="3:12" x14ac:dyDescent="0.2">
      <c r="G1430" s="205"/>
      <c r="H1430" s="205"/>
      <c r="L1430" s="204"/>
    </row>
    <row r="1431" spans="3:12" x14ac:dyDescent="0.2">
      <c r="L1431" s="204"/>
    </row>
    <row r="1432" spans="3:12" x14ac:dyDescent="0.2">
      <c r="C1432" s="206"/>
      <c r="D1432" s="207"/>
      <c r="E1432" s="207"/>
      <c r="F1432" s="207"/>
      <c r="G1432" s="206"/>
      <c r="H1432" s="206"/>
      <c r="I1432" s="207"/>
      <c r="J1432" s="207"/>
      <c r="K1432" s="207"/>
      <c r="L1432" s="207"/>
    </row>
    <row r="1433" spans="3:12" x14ac:dyDescent="0.2">
      <c r="L1433" s="204"/>
    </row>
    <row r="1434" spans="3:12" x14ac:dyDescent="0.2">
      <c r="G1434" s="205"/>
      <c r="H1434" s="205"/>
      <c r="L1434" s="204"/>
    </row>
    <row r="1435" spans="3:12" x14ac:dyDescent="0.2">
      <c r="G1435" s="205"/>
      <c r="H1435" s="205"/>
      <c r="L1435" s="204"/>
    </row>
    <row r="1436" spans="3:12" x14ac:dyDescent="0.2">
      <c r="G1436" s="205"/>
      <c r="H1436" s="205"/>
      <c r="L1436" s="204"/>
    </row>
    <row r="1437" spans="3:12" x14ac:dyDescent="0.2">
      <c r="G1437" s="205"/>
      <c r="H1437" s="205"/>
      <c r="L1437" s="204"/>
    </row>
    <row r="1438" spans="3:12" x14ac:dyDescent="0.2">
      <c r="G1438" s="205"/>
      <c r="H1438" s="205"/>
      <c r="L1438" s="204"/>
    </row>
    <row r="1439" spans="3:12" x14ac:dyDescent="0.2">
      <c r="G1439" s="205"/>
      <c r="H1439" s="205"/>
      <c r="L1439" s="204"/>
    </row>
    <row r="1440" spans="3:12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D1442" s="182"/>
      <c r="E1442" s="182"/>
      <c r="F1442" s="182"/>
      <c r="G1442" s="205"/>
      <c r="H1442" s="205"/>
      <c r="I1442" s="182"/>
      <c r="J1442" s="182"/>
      <c r="K1442" s="182"/>
    </row>
    <row r="1443" spans="4:12" x14ac:dyDescent="0.2">
      <c r="D1443" s="182"/>
      <c r="E1443" s="182"/>
      <c r="F1443" s="182"/>
      <c r="G1443" s="205"/>
      <c r="H1443" s="205"/>
      <c r="I1443" s="182"/>
      <c r="J1443" s="182"/>
      <c r="K1443" s="182"/>
    </row>
    <row r="1444" spans="4:12" x14ac:dyDescent="0.2">
      <c r="D1444" s="182"/>
      <c r="E1444" s="182"/>
      <c r="F1444" s="182"/>
      <c r="G1444" s="205"/>
      <c r="H1444" s="205"/>
      <c r="I1444" s="182"/>
      <c r="J1444" s="182"/>
      <c r="K1444" s="182"/>
    </row>
    <row r="1445" spans="4:12" x14ac:dyDescent="0.2">
      <c r="D1445" s="182"/>
      <c r="E1445" s="182"/>
      <c r="F1445" s="182"/>
      <c r="G1445" s="205"/>
      <c r="H1445" s="205"/>
      <c r="I1445" s="182"/>
      <c r="J1445" s="182"/>
      <c r="K1445" s="182"/>
    </row>
    <row r="1446" spans="4:12" x14ac:dyDescent="0.2">
      <c r="D1446" s="182"/>
      <c r="E1446" s="182"/>
      <c r="F1446" s="182"/>
      <c r="G1446" s="205"/>
      <c r="H1446" s="205"/>
      <c r="I1446" s="182"/>
      <c r="J1446" s="182"/>
      <c r="K1446" s="182"/>
    </row>
    <row r="1447" spans="4:12" x14ac:dyDescent="0.2">
      <c r="D1447" s="182"/>
      <c r="E1447" s="182"/>
      <c r="F1447" s="182"/>
      <c r="G1447" s="205"/>
      <c r="H1447" s="205"/>
      <c r="I1447" s="182"/>
      <c r="J1447" s="182"/>
      <c r="K1447" s="182"/>
    </row>
    <row r="1448" spans="4:12" x14ac:dyDescent="0.2">
      <c r="D1448" s="182"/>
      <c r="E1448" s="182"/>
      <c r="F1448" s="182"/>
      <c r="G1448" s="205"/>
      <c r="H1448" s="205"/>
      <c r="I1448" s="182"/>
      <c r="J1448" s="182"/>
      <c r="K1448" s="182"/>
    </row>
    <row r="1449" spans="4:12" x14ac:dyDescent="0.2">
      <c r="D1449" s="182"/>
      <c r="E1449" s="182"/>
      <c r="F1449" s="182"/>
      <c r="G1449" s="205"/>
      <c r="H1449" s="205"/>
      <c r="I1449" s="182"/>
      <c r="J1449" s="182"/>
      <c r="K1449" s="182"/>
    </row>
    <row r="1450" spans="4:12" x14ac:dyDescent="0.2">
      <c r="D1450" s="182"/>
      <c r="E1450" s="182"/>
      <c r="F1450" s="182"/>
      <c r="G1450" s="205"/>
      <c r="H1450" s="205"/>
      <c r="I1450" s="182"/>
      <c r="J1450" s="182"/>
      <c r="K1450" s="182"/>
    </row>
    <row r="1451" spans="4:12" x14ac:dyDescent="0.2">
      <c r="D1451" s="182"/>
      <c r="E1451" s="182"/>
      <c r="F1451" s="182"/>
      <c r="G1451" s="205"/>
      <c r="H1451" s="205"/>
      <c r="I1451" s="182"/>
      <c r="J1451" s="182"/>
      <c r="K1451" s="182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3:15" x14ac:dyDescent="0.2">
      <c r="D1457" s="182"/>
      <c r="E1457" s="182"/>
      <c r="F1457" s="182"/>
      <c r="G1457" s="205"/>
      <c r="H1457" s="205"/>
      <c r="I1457" s="182"/>
      <c r="J1457" s="182"/>
      <c r="K1457" s="182"/>
    </row>
    <row r="1458" spans="3:15" x14ac:dyDescent="0.2">
      <c r="G1458" s="205"/>
      <c r="H1458" s="205"/>
      <c r="L1458" s="204"/>
    </row>
    <row r="1459" spans="3:15" x14ac:dyDescent="0.2">
      <c r="L1459" s="204"/>
    </row>
    <row r="1460" spans="3:15" x14ac:dyDescent="0.2">
      <c r="C1460" s="206"/>
      <c r="D1460" s="207"/>
      <c r="E1460" s="207"/>
      <c r="F1460" s="207"/>
      <c r="G1460" s="206"/>
      <c r="H1460" s="206"/>
      <c r="I1460" s="207"/>
      <c r="J1460" s="207"/>
      <c r="K1460" s="207"/>
      <c r="L1460" s="207"/>
      <c r="M1460" s="205"/>
      <c r="N1460" s="205"/>
      <c r="O1460" s="205"/>
    </row>
    <row r="1461" spans="3:15" x14ac:dyDescent="0.2">
      <c r="L1461" s="204"/>
    </row>
    <row r="1462" spans="3:15" x14ac:dyDescent="0.2">
      <c r="G1462" s="205"/>
      <c r="H1462" s="205"/>
      <c r="L1462" s="204"/>
    </row>
    <row r="1463" spans="3:15" x14ac:dyDescent="0.2">
      <c r="G1463" s="205"/>
      <c r="H1463" s="205"/>
      <c r="L1463" s="204"/>
    </row>
    <row r="1464" spans="3:15" x14ac:dyDescent="0.2">
      <c r="G1464" s="205"/>
      <c r="H1464" s="205"/>
      <c r="L1464" s="204"/>
    </row>
    <row r="1465" spans="3:15" x14ac:dyDescent="0.2">
      <c r="G1465" s="205"/>
      <c r="H1465" s="205"/>
      <c r="L1465" s="204"/>
    </row>
    <row r="1466" spans="3:15" x14ac:dyDescent="0.2">
      <c r="G1466" s="205"/>
      <c r="H1466" s="205"/>
      <c r="L1466" s="204"/>
    </row>
    <row r="1467" spans="3:15" x14ac:dyDescent="0.2">
      <c r="G1467" s="205"/>
      <c r="H1467" s="205"/>
      <c r="L1467" s="204"/>
    </row>
    <row r="1468" spans="3:15" x14ac:dyDescent="0.2">
      <c r="G1468" s="205"/>
      <c r="H1468" s="205"/>
      <c r="L1468" s="204"/>
    </row>
    <row r="1469" spans="3:15" x14ac:dyDescent="0.2">
      <c r="G1469" s="205"/>
      <c r="H1469" s="205"/>
      <c r="L1469" s="204"/>
    </row>
    <row r="1470" spans="3:15" x14ac:dyDescent="0.2">
      <c r="G1470" s="205"/>
      <c r="H1470" s="205"/>
      <c r="L1470" s="204"/>
    </row>
    <row r="1471" spans="3:15" x14ac:dyDescent="0.2">
      <c r="G1471" s="205"/>
      <c r="H1471" s="205"/>
      <c r="L1471" s="204"/>
    </row>
    <row r="1472" spans="3:15" x14ac:dyDescent="0.2">
      <c r="G1472" s="205"/>
      <c r="H1472" s="205"/>
      <c r="L1472" s="204"/>
    </row>
    <row r="1473" spans="4:12" x14ac:dyDescent="0.2">
      <c r="G1473" s="205"/>
      <c r="H1473" s="205"/>
      <c r="L1473" s="204"/>
    </row>
    <row r="1474" spans="4:12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4:12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4:12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4:12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4:12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4:12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4:12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4:12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4:12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4:12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4:12" x14ac:dyDescent="0.2">
      <c r="D1484" s="182"/>
      <c r="E1484" s="182"/>
      <c r="F1484" s="182"/>
      <c r="G1484" s="205"/>
      <c r="H1484" s="205"/>
      <c r="I1484" s="182"/>
      <c r="J1484" s="182"/>
      <c r="K1484" s="182"/>
    </row>
    <row r="1485" spans="4:12" x14ac:dyDescent="0.2">
      <c r="D1485" s="182"/>
      <c r="E1485" s="182"/>
      <c r="F1485" s="182"/>
      <c r="G1485" s="205"/>
      <c r="H1485" s="205"/>
      <c r="I1485" s="182"/>
      <c r="J1485" s="182"/>
      <c r="K1485" s="182"/>
    </row>
    <row r="1486" spans="4:12" x14ac:dyDescent="0.2">
      <c r="D1486" s="182"/>
      <c r="E1486" s="182"/>
      <c r="F1486" s="182"/>
      <c r="G1486" s="205"/>
      <c r="H1486" s="205"/>
      <c r="I1486" s="182"/>
      <c r="J1486" s="182"/>
      <c r="K1486" s="182"/>
    </row>
    <row r="1487" spans="4:12" x14ac:dyDescent="0.2">
      <c r="D1487" s="182"/>
      <c r="E1487" s="182"/>
      <c r="F1487" s="182"/>
      <c r="G1487" s="205"/>
      <c r="H1487" s="205"/>
      <c r="I1487" s="182"/>
      <c r="J1487" s="182"/>
      <c r="K1487" s="182"/>
    </row>
    <row r="1488" spans="4:12" x14ac:dyDescent="0.2">
      <c r="D1488" s="182"/>
      <c r="E1488" s="182"/>
      <c r="F1488" s="182"/>
      <c r="G1488" s="205"/>
      <c r="H1488" s="205"/>
      <c r="I1488" s="182"/>
      <c r="J1488" s="182"/>
      <c r="K1488" s="182"/>
    </row>
    <row r="1489" spans="7:8" s="182" customFormat="1" x14ac:dyDescent="0.2">
      <c r="G1489" s="205"/>
      <c r="H1489" s="205"/>
    </row>
    <row r="1490" spans="7:8" s="182" customFormat="1" x14ac:dyDescent="0.2">
      <c r="G1490" s="205"/>
      <c r="H1490" s="205"/>
    </row>
    <row r="1491" spans="7:8" s="182" customFormat="1" x14ac:dyDescent="0.2">
      <c r="G1491" s="205"/>
      <c r="H1491" s="205"/>
    </row>
    <row r="1492" spans="7:8" s="182" customFormat="1" x14ac:dyDescent="0.2">
      <c r="G1492" s="205"/>
      <c r="H1492" s="205"/>
    </row>
    <row r="1493" spans="7:8" s="182" customFormat="1" x14ac:dyDescent="0.2">
      <c r="G1493" s="205"/>
      <c r="H1493" s="205"/>
    </row>
    <row r="1494" spans="7:8" s="182" customFormat="1" x14ac:dyDescent="0.2">
      <c r="G1494" s="205"/>
      <c r="H1494" s="205"/>
    </row>
    <row r="1495" spans="7:8" s="182" customFormat="1" x14ac:dyDescent="0.2">
      <c r="G1495" s="205"/>
      <c r="H1495" s="205"/>
    </row>
    <row r="1496" spans="7:8" s="182" customFormat="1" x14ac:dyDescent="0.2">
      <c r="G1496" s="205"/>
      <c r="H1496" s="205"/>
    </row>
    <row r="1497" spans="7:8" s="182" customFormat="1" x14ac:dyDescent="0.2">
      <c r="G1497" s="205"/>
      <c r="H1497" s="205"/>
    </row>
    <row r="1498" spans="7:8" s="182" customFormat="1" x14ac:dyDescent="0.2">
      <c r="G1498" s="205"/>
      <c r="H1498" s="205"/>
    </row>
    <row r="1499" spans="7:8" s="182" customFormat="1" x14ac:dyDescent="0.2">
      <c r="G1499" s="205"/>
      <c r="H1499" s="205"/>
    </row>
    <row r="1500" spans="7:8" s="182" customFormat="1" x14ac:dyDescent="0.2">
      <c r="G1500" s="205"/>
      <c r="H1500" s="205"/>
    </row>
    <row r="1501" spans="7:8" s="182" customFormat="1" x14ac:dyDescent="0.2">
      <c r="G1501" s="205"/>
      <c r="H1501" s="205"/>
    </row>
    <row r="1502" spans="7:8" s="182" customFormat="1" x14ac:dyDescent="0.2">
      <c r="G1502" s="205"/>
      <c r="H1502" s="205"/>
    </row>
    <row r="1503" spans="7:8" s="182" customFormat="1" x14ac:dyDescent="0.2">
      <c r="G1503" s="205"/>
      <c r="H1503" s="205"/>
    </row>
    <row r="1504" spans="7:8" s="182" customFormat="1" x14ac:dyDescent="0.2">
      <c r="G1504" s="205"/>
      <c r="H1504" s="205"/>
    </row>
    <row r="1505" spans="3:11" x14ac:dyDescent="0.2">
      <c r="D1505" s="182"/>
      <c r="E1505" s="182"/>
      <c r="F1505" s="182"/>
      <c r="G1505" s="205"/>
      <c r="H1505" s="205"/>
      <c r="I1505" s="182"/>
      <c r="J1505" s="182"/>
      <c r="K1505" s="182"/>
    </row>
    <row r="1506" spans="3:11" x14ac:dyDescent="0.2">
      <c r="G1506" s="205"/>
      <c r="H1506" s="205"/>
      <c r="I1506" s="182"/>
      <c r="J1506" s="182"/>
      <c r="K1506" s="182"/>
    </row>
    <row r="1507" spans="3:11" x14ac:dyDescent="0.2">
      <c r="C1507" s="206"/>
      <c r="G1507" s="208"/>
      <c r="H1507" s="208"/>
      <c r="I1507" s="182"/>
      <c r="J1507" s="182"/>
      <c r="K1507" s="182"/>
    </row>
    <row r="1508" spans="3:11" x14ac:dyDescent="0.2">
      <c r="G1508" s="205"/>
      <c r="H1508" s="205"/>
      <c r="I1508" s="182"/>
      <c r="J1508" s="182"/>
      <c r="K1508" s="182"/>
    </row>
    <row r="1509" spans="3:11" x14ac:dyDescent="0.2">
      <c r="G1509" s="205"/>
      <c r="H1509" s="205"/>
      <c r="I1509" s="182"/>
      <c r="J1509" s="182"/>
      <c r="K1509" s="182"/>
    </row>
    <row r="1510" spans="3:11" x14ac:dyDescent="0.2">
      <c r="G1510" s="205"/>
      <c r="H1510" s="205"/>
      <c r="I1510" s="182"/>
      <c r="J1510" s="182"/>
      <c r="K1510" s="182"/>
    </row>
    <row r="1511" spans="3:11" x14ac:dyDescent="0.2">
      <c r="G1511" s="205"/>
      <c r="H1511" s="205"/>
      <c r="I1511" s="182"/>
      <c r="J1511" s="182"/>
      <c r="K1511" s="182"/>
    </row>
    <row r="1512" spans="3:11" x14ac:dyDescent="0.2">
      <c r="G1512" s="205"/>
      <c r="H1512" s="205"/>
      <c r="I1512" s="182"/>
      <c r="J1512" s="182"/>
      <c r="K1512" s="182"/>
    </row>
    <row r="1513" spans="3:11" x14ac:dyDescent="0.2">
      <c r="G1513" s="205"/>
      <c r="H1513" s="205"/>
      <c r="I1513" s="182"/>
      <c r="J1513" s="182"/>
      <c r="K1513" s="182"/>
    </row>
    <row r="1514" spans="3:11" x14ac:dyDescent="0.2">
      <c r="G1514" s="205"/>
      <c r="H1514" s="205"/>
      <c r="I1514" s="182"/>
      <c r="J1514" s="182"/>
      <c r="K1514" s="182"/>
    </row>
    <row r="1515" spans="3:11" x14ac:dyDescent="0.2">
      <c r="G1515" s="205"/>
      <c r="H1515" s="205"/>
      <c r="I1515" s="182"/>
      <c r="J1515" s="182"/>
      <c r="K1515" s="182"/>
    </row>
    <row r="1516" spans="3:11" x14ac:dyDescent="0.2">
      <c r="G1516" s="205"/>
      <c r="H1516" s="205"/>
      <c r="I1516" s="182"/>
      <c r="J1516" s="182"/>
      <c r="K1516" s="182"/>
    </row>
    <row r="1517" spans="3:11" x14ac:dyDescent="0.2">
      <c r="G1517" s="205"/>
      <c r="H1517" s="205"/>
      <c r="I1517" s="182"/>
      <c r="J1517" s="182"/>
      <c r="K1517" s="182"/>
    </row>
    <row r="1518" spans="3:11" x14ac:dyDescent="0.2">
      <c r="G1518" s="205"/>
      <c r="H1518" s="205"/>
      <c r="I1518" s="182"/>
      <c r="J1518" s="182"/>
      <c r="K1518" s="182"/>
    </row>
    <row r="1519" spans="3:11" x14ac:dyDescent="0.2">
      <c r="G1519" s="205"/>
      <c r="H1519" s="205"/>
      <c r="I1519" s="182"/>
      <c r="J1519" s="182"/>
      <c r="K1519" s="182"/>
    </row>
    <row r="1520" spans="3:11" x14ac:dyDescent="0.2">
      <c r="G1520" s="205"/>
      <c r="H1520" s="205"/>
      <c r="I1520" s="182"/>
      <c r="J1520" s="182"/>
      <c r="K1520" s="182"/>
    </row>
    <row r="1521" spans="3:11" x14ac:dyDescent="0.2">
      <c r="G1521" s="205"/>
      <c r="H1521" s="205"/>
      <c r="I1521" s="182"/>
      <c r="J1521" s="182"/>
      <c r="K1521" s="182"/>
    </row>
    <row r="1522" spans="3:11" x14ac:dyDescent="0.2">
      <c r="G1522" s="205"/>
      <c r="H1522" s="205"/>
      <c r="I1522" s="182"/>
      <c r="J1522" s="182"/>
      <c r="K1522" s="182"/>
    </row>
    <row r="1523" spans="3:11" x14ac:dyDescent="0.2">
      <c r="C1523" s="206"/>
      <c r="G1523" s="208"/>
      <c r="H1523" s="208"/>
      <c r="I1523" s="182"/>
      <c r="J1523" s="182"/>
      <c r="K1523" s="182"/>
    </row>
    <row r="1524" spans="3:11" x14ac:dyDescent="0.2">
      <c r="G1524" s="205"/>
      <c r="H1524" s="205"/>
      <c r="I1524" s="182"/>
      <c r="J1524" s="182"/>
      <c r="K1524" s="182"/>
    </row>
    <row r="1525" spans="3:11" x14ac:dyDescent="0.2">
      <c r="G1525" s="205"/>
      <c r="H1525" s="205"/>
      <c r="I1525" s="182"/>
      <c r="J1525" s="182"/>
      <c r="K1525" s="182"/>
    </row>
    <row r="1526" spans="3:11" x14ac:dyDescent="0.2">
      <c r="G1526" s="205"/>
      <c r="H1526" s="205"/>
      <c r="I1526" s="182"/>
      <c r="J1526" s="182"/>
      <c r="K1526" s="182"/>
    </row>
    <row r="1527" spans="3:11" x14ac:dyDescent="0.2">
      <c r="G1527" s="205"/>
      <c r="H1527" s="205"/>
      <c r="I1527" s="182"/>
      <c r="J1527" s="182"/>
      <c r="K1527" s="182"/>
    </row>
    <row r="1528" spans="3:11" x14ac:dyDescent="0.2">
      <c r="G1528" s="205"/>
      <c r="H1528" s="205"/>
      <c r="I1528" s="182"/>
      <c r="J1528" s="182"/>
      <c r="K1528" s="182"/>
    </row>
    <row r="1529" spans="3:11" x14ac:dyDescent="0.2">
      <c r="G1529" s="205"/>
      <c r="H1529" s="205"/>
      <c r="I1529" s="182"/>
      <c r="J1529" s="182"/>
      <c r="K1529" s="182"/>
    </row>
    <row r="1530" spans="3:11" x14ac:dyDescent="0.2">
      <c r="G1530" s="205"/>
      <c r="H1530" s="205"/>
      <c r="I1530" s="182"/>
      <c r="J1530" s="182"/>
      <c r="K1530" s="182"/>
    </row>
    <row r="1531" spans="3:11" x14ac:dyDescent="0.2">
      <c r="G1531" s="205"/>
      <c r="H1531" s="205"/>
      <c r="I1531" s="182"/>
      <c r="J1531" s="182"/>
      <c r="K1531" s="182"/>
    </row>
    <row r="1532" spans="3:11" x14ac:dyDescent="0.2">
      <c r="G1532" s="205"/>
      <c r="H1532" s="205"/>
      <c r="I1532" s="182"/>
      <c r="J1532" s="182"/>
      <c r="K1532" s="182"/>
    </row>
    <row r="1533" spans="3:11" x14ac:dyDescent="0.2">
      <c r="G1533" s="205"/>
      <c r="H1533" s="205"/>
      <c r="I1533" s="182"/>
      <c r="J1533" s="182"/>
      <c r="K1533" s="182"/>
    </row>
    <row r="1534" spans="3:11" x14ac:dyDescent="0.2">
      <c r="G1534" s="205"/>
      <c r="H1534" s="205"/>
      <c r="I1534" s="182"/>
      <c r="J1534" s="182"/>
      <c r="K1534" s="182"/>
    </row>
    <row r="1535" spans="3:11" x14ac:dyDescent="0.2">
      <c r="G1535" s="205"/>
      <c r="H1535" s="205"/>
      <c r="I1535" s="182"/>
      <c r="J1535" s="182"/>
      <c r="K1535" s="182"/>
    </row>
    <row r="1536" spans="3:11" x14ac:dyDescent="0.2">
      <c r="G1536" s="205"/>
      <c r="H1536" s="205"/>
      <c r="I1536" s="182"/>
      <c r="J1536" s="182"/>
      <c r="K1536" s="182"/>
    </row>
    <row r="1537" spans="3:11" x14ac:dyDescent="0.2">
      <c r="G1537" s="205"/>
      <c r="H1537" s="205"/>
      <c r="I1537" s="182"/>
      <c r="J1537" s="182"/>
      <c r="K1537" s="182"/>
    </row>
    <row r="1538" spans="3:11" x14ac:dyDescent="0.2">
      <c r="G1538" s="205"/>
      <c r="H1538" s="205"/>
    </row>
    <row r="1539" spans="3:11" x14ac:dyDescent="0.2">
      <c r="G1539" s="205"/>
      <c r="H1539" s="205"/>
    </row>
    <row r="1540" spans="3:11" x14ac:dyDescent="0.2">
      <c r="G1540" s="205"/>
      <c r="H1540" s="205"/>
    </row>
    <row r="1541" spans="3:11" x14ac:dyDescent="0.2">
      <c r="G1541" s="205"/>
      <c r="H1541" s="205"/>
    </row>
    <row r="1542" spans="3:11" x14ac:dyDescent="0.2">
      <c r="G1542" s="205"/>
      <c r="H1542" s="205"/>
    </row>
    <row r="1543" spans="3:11" x14ac:dyDescent="0.2">
      <c r="G1543" s="205"/>
      <c r="H1543" s="205"/>
    </row>
    <row r="1545" spans="3:11" x14ac:dyDescent="0.2">
      <c r="C1545" s="206"/>
      <c r="D1545" s="207"/>
      <c r="E1545" s="207"/>
      <c r="F1545" s="207"/>
      <c r="G1545" s="206"/>
      <c r="H1545" s="206"/>
      <c r="I1545" s="207"/>
      <c r="J1545" s="207"/>
      <c r="K1545" s="207"/>
    </row>
    <row r="1547" spans="3:11" x14ac:dyDescent="0.2">
      <c r="G1547" s="205"/>
      <c r="H1547" s="205"/>
    </row>
    <row r="1548" spans="3:11" x14ac:dyDescent="0.2">
      <c r="G1548" s="205"/>
      <c r="H1548" s="205"/>
    </row>
    <row r="1549" spans="3:11" x14ac:dyDescent="0.2">
      <c r="G1549" s="205"/>
      <c r="H1549" s="205"/>
    </row>
    <row r="1550" spans="3:11" x14ac:dyDescent="0.2">
      <c r="G1550" s="205"/>
      <c r="H1550" s="205"/>
    </row>
    <row r="1551" spans="3:11" x14ac:dyDescent="0.2">
      <c r="G1551" s="205"/>
      <c r="H1551" s="205"/>
    </row>
    <row r="1552" spans="3:11" x14ac:dyDescent="0.2">
      <c r="G1552" s="205"/>
      <c r="H1552" s="205"/>
    </row>
    <row r="1553" spans="4:11" x14ac:dyDescent="0.2">
      <c r="G1553" s="205"/>
      <c r="H1553" s="205"/>
    </row>
    <row r="1554" spans="4:11" x14ac:dyDescent="0.2">
      <c r="D1554" s="182"/>
      <c r="E1554" s="182"/>
      <c r="F1554" s="182"/>
      <c r="G1554" s="205"/>
      <c r="H1554" s="205"/>
      <c r="I1554" s="182"/>
      <c r="J1554" s="182"/>
      <c r="K1554" s="182"/>
    </row>
    <row r="1555" spans="4:11" x14ac:dyDescent="0.2">
      <c r="D1555" s="182"/>
      <c r="E1555" s="182"/>
      <c r="F1555" s="182"/>
      <c r="G1555" s="205"/>
      <c r="H1555" s="205"/>
      <c r="I1555" s="182"/>
      <c r="J1555" s="182"/>
      <c r="K1555" s="182"/>
    </row>
    <row r="1556" spans="4:11" x14ac:dyDescent="0.2">
      <c r="D1556" s="182"/>
      <c r="E1556" s="182"/>
      <c r="F1556" s="182"/>
      <c r="G1556" s="205"/>
      <c r="H1556" s="205"/>
      <c r="I1556" s="182"/>
      <c r="J1556" s="182"/>
      <c r="K1556" s="182"/>
    </row>
    <row r="1557" spans="4:11" x14ac:dyDescent="0.2">
      <c r="D1557" s="182"/>
      <c r="E1557" s="182"/>
      <c r="F1557" s="182"/>
      <c r="G1557" s="205"/>
      <c r="H1557" s="205"/>
      <c r="I1557" s="182"/>
      <c r="J1557" s="182"/>
      <c r="K1557" s="182"/>
    </row>
    <row r="1558" spans="4:11" x14ac:dyDescent="0.2">
      <c r="D1558" s="182"/>
      <c r="E1558" s="182"/>
      <c r="F1558" s="182"/>
      <c r="G1558" s="205"/>
      <c r="H1558" s="205"/>
      <c r="I1558" s="182"/>
      <c r="J1558" s="182"/>
      <c r="K1558" s="182"/>
    </row>
    <row r="1559" spans="4:11" x14ac:dyDescent="0.2">
      <c r="D1559" s="182"/>
      <c r="E1559" s="182"/>
      <c r="F1559" s="182"/>
      <c r="G1559" s="205"/>
      <c r="H1559" s="205"/>
      <c r="I1559" s="182"/>
      <c r="J1559" s="182"/>
      <c r="K1559" s="182"/>
    </row>
    <row r="1560" spans="4:11" x14ac:dyDescent="0.2">
      <c r="D1560" s="182"/>
      <c r="E1560" s="182"/>
      <c r="F1560" s="182"/>
      <c r="G1560" s="205"/>
      <c r="H1560" s="205"/>
      <c r="I1560" s="182"/>
      <c r="J1560" s="182"/>
      <c r="K1560" s="182"/>
    </row>
    <row r="1561" spans="4:11" x14ac:dyDescent="0.2">
      <c r="D1561" s="182"/>
      <c r="E1561" s="182"/>
      <c r="F1561" s="182"/>
      <c r="G1561" s="205"/>
      <c r="H1561" s="205"/>
      <c r="I1561" s="182"/>
      <c r="J1561" s="182"/>
      <c r="K1561" s="182"/>
    </row>
    <row r="1562" spans="4:11" x14ac:dyDescent="0.2">
      <c r="D1562" s="182"/>
      <c r="E1562" s="182"/>
      <c r="F1562" s="182"/>
      <c r="G1562" s="205"/>
      <c r="H1562" s="205"/>
      <c r="I1562" s="182"/>
      <c r="J1562" s="182"/>
      <c r="K1562" s="182"/>
    </row>
    <row r="1563" spans="4:11" x14ac:dyDescent="0.2">
      <c r="D1563" s="182"/>
      <c r="E1563" s="182"/>
      <c r="F1563" s="182"/>
      <c r="G1563" s="205"/>
      <c r="H1563" s="205"/>
      <c r="I1563" s="182"/>
      <c r="J1563" s="182"/>
      <c r="K1563" s="182"/>
    </row>
    <row r="1564" spans="4:11" x14ac:dyDescent="0.2">
      <c r="D1564" s="182"/>
      <c r="E1564" s="182"/>
      <c r="F1564" s="182"/>
      <c r="G1564" s="205"/>
      <c r="H1564" s="205"/>
      <c r="I1564" s="182"/>
      <c r="J1564" s="182"/>
      <c r="K1564" s="182"/>
    </row>
    <row r="1565" spans="4:11" x14ac:dyDescent="0.2">
      <c r="D1565" s="182"/>
      <c r="E1565" s="182"/>
      <c r="F1565" s="182"/>
      <c r="G1565" s="205"/>
      <c r="H1565" s="205"/>
      <c r="I1565" s="182"/>
      <c r="J1565" s="182"/>
      <c r="K1565" s="182"/>
    </row>
    <row r="1566" spans="4:11" x14ac:dyDescent="0.2">
      <c r="D1566" s="182"/>
      <c r="E1566" s="182"/>
      <c r="F1566" s="182"/>
      <c r="G1566" s="205"/>
      <c r="H1566" s="205"/>
      <c r="I1566" s="182"/>
      <c r="J1566" s="182"/>
      <c r="K1566" s="182"/>
    </row>
    <row r="1567" spans="4:11" x14ac:dyDescent="0.2">
      <c r="D1567" s="182"/>
      <c r="E1567" s="182"/>
      <c r="F1567" s="182"/>
      <c r="G1567" s="205"/>
      <c r="H1567" s="205"/>
      <c r="I1567" s="182"/>
      <c r="J1567" s="182"/>
      <c r="K1567" s="182"/>
    </row>
    <row r="1568" spans="4:11" x14ac:dyDescent="0.2">
      <c r="D1568" s="182"/>
      <c r="E1568" s="182"/>
      <c r="F1568" s="182"/>
      <c r="G1568" s="205"/>
      <c r="H1568" s="205"/>
      <c r="I1568" s="182"/>
      <c r="J1568" s="182"/>
      <c r="K1568" s="182"/>
    </row>
    <row r="1569" spans="3:11" x14ac:dyDescent="0.2">
      <c r="D1569" s="182"/>
      <c r="E1569" s="182"/>
      <c r="F1569" s="182"/>
      <c r="G1569" s="205"/>
      <c r="H1569" s="205"/>
      <c r="I1569" s="182"/>
      <c r="J1569" s="182"/>
      <c r="K1569" s="182"/>
    </row>
    <row r="1570" spans="3:11" x14ac:dyDescent="0.2">
      <c r="G1570" s="205"/>
      <c r="H1570" s="205"/>
    </row>
    <row r="1571" spans="3:11" x14ac:dyDescent="0.2">
      <c r="G1571" s="205"/>
      <c r="H1571" s="205"/>
    </row>
    <row r="1573" spans="3:11" x14ac:dyDescent="0.2">
      <c r="C1573" s="206"/>
      <c r="D1573" s="207"/>
      <c r="E1573" s="207"/>
      <c r="F1573" s="207"/>
      <c r="G1573" s="206"/>
      <c r="H1573" s="206"/>
      <c r="I1573" s="207"/>
      <c r="J1573" s="207"/>
      <c r="K1573" s="207"/>
    </row>
    <row r="1575" spans="3:11" x14ac:dyDescent="0.2">
      <c r="G1575" s="205"/>
      <c r="H1575" s="205"/>
    </row>
    <row r="1576" spans="3:11" x14ac:dyDescent="0.2">
      <c r="G1576" s="205"/>
      <c r="H1576" s="205"/>
    </row>
    <row r="1577" spans="3:11" x14ac:dyDescent="0.2">
      <c r="G1577" s="205"/>
      <c r="H1577" s="205"/>
    </row>
    <row r="1578" spans="3:11" x14ac:dyDescent="0.2">
      <c r="G1578" s="205"/>
      <c r="H1578" s="205"/>
    </row>
    <row r="1579" spans="3:11" x14ac:dyDescent="0.2">
      <c r="G1579" s="205"/>
      <c r="H1579" s="205"/>
    </row>
    <row r="1580" spans="3:11" x14ac:dyDescent="0.2">
      <c r="G1580" s="205"/>
      <c r="H1580" s="205"/>
    </row>
    <row r="1581" spans="3:11" x14ac:dyDescent="0.2">
      <c r="G1581" s="205"/>
      <c r="H1581" s="205"/>
    </row>
    <row r="1582" spans="3:11" x14ac:dyDescent="0.2">
      <c r="G1582" s="205"/>
      <c r="H1582" s="205"/>
    </row>
    <row r="1583" spans="3:11" x14ac:dyDescent="0.2">
      <c r="G1583" s="205"/>
      <c r="H1583" s="205"/>
    </row>
    <row r="1584" spans="3:11" x14ac:dyDescent="0.2">
      <c r="G1584" s="205"/>
      <c r="H1584" s="205"/>
    </row>
    <row r="1585" spans="3:11" x14ac:dyDescent="0.2">
      <c r="G1585" s="205"/>
      <c r="H1585" s="205"/>
    </row>
    <row r="1586" spans="3:11" x14ac:dyDescent="0.2">
      <c r="G1586" s="205"/>
      <c r="H1586" s="205"/>
      <c r="I1586" s="182"/>
      <c r="J1586" s="182"/>
      <c r="K1586" s="182"/>
    </row>
    <row r="1587" spans="3:11" x14ac:dyDescent="0.2">
      <c r="G1587" s="205"/>
      <c r="H1587" s="205"/>
      <c r="I1587" s="182"/>
      <c r="J1587" s="182"/>
      <c r="K1587" s="182"/>
    </row>
    <row r="1588" spans="3:11" x14ac:dyDescent="0.2">
      <c r="G1588" s="205"/>
      <c r="H1588" s="205"/>
      <c r="I1588" s="182"/>
      <c r="J1588" s="182"/>
      <c r="K1588" s="182"/>
    </row>
    <row r="1590" spans="3:11" x14ac:dyDescent="0.2">
      <c r="C1590" s="206"/>
      <c r="G1590" s="205"/>
      <c r="H1590" s="205"/>
      <c r="I1590" s="182"/>
      <c r="J1590" s="182"/>
      <c r="K1590" s="182"/>
    </row>
    <row r="1592" spans="3:11" x14ac:dyDescent="0.2">
      <c r="G1592" s="205"/>
      <c r="H1592" s="205"/>
      <c r="I1592" s="182"/>
      <c r="J1592" s="182"/>
      <c r="K1592" s="182"/>
    </row>
    <row r="1593" spans="3:11" x14ac:dyDescent="0.2">
      <c r="G1593" s="205"/>
      <c r="H1593" s="205"/>
      <c r="I1593" s="182"/>
      <c r="J1593" s="182"/>
      <c r="K1593" s="182"/>
    </row>
    <row r="1594" spans="3:11" x14ac:dyDescent="0.2">
      <c r="G1594" s="205"/>
      <c r="H1594" s="205"/>
      <c r="I1594" s="182"/>
      <c r="J1594" s="182"/>
      <c r="K1594" s="182"/>
    </row>
    <row r="1595" spans="3:11" x14ac:dyDescent="0.2">
      <c r="G1595" s="205"/>
      <c r="H1595" s="205"/>
      <c r="I1595" s="182"/>
      <c r="J1595" s="182"/>
      <c r="K1595" s="182"/>
    </row>
    <row r="1596" spans="3:11" x14ac:dyDescent="0.2">
      <c r="G1596" s="205"/>
      <c r="H1596" s="205"/>
      <c r="I1596" s="182"/>
      <c r="J1596" s="182"/>
      <c r="K1596" s="182"/>
    </row>
    <row r="1597" spans="3:11" x14ac:dyDescent="0.2">
      <c r="G1597" s="205"/>
      <c r="H1597" s="205"/>
      <c r="I1597" s="182"/>
      <c r="J1597" s="182"/>
      <c r="K1597" s="182"/>
    </row>
    <row r="1598" spans="3:11" x14ac:dyDescent="0.2">
      <c r="G1598" s="205"/>
      <c r="H1598" s="205"/>
      <c r="I1598" s="182"/>
      <c r="J1598" s="182"/>
      <c r="K1598" s="182"/>
    </row>
    <row r="1599" spans="3:11" x14ac:dyDescent="0.2">
      <c r="G1599" s="205"/>
      <c r="H1599" s="205"/>
      <c r="I1599" s="182"/>
      <c r="J1599" s="182"/>
      <c r="K1599" s="182"/>
    </row>
    <row r="1600" spans="3:11" x14ac:dyDescent="0.2">
      <c r="G1600" s="205"/>
      <c r="H1600" s="205"/>
      <c r="I1600" s="182"/>
      <c r="J1600" s="182"/>
      <c r="K1600" s="182"/>
    </row>
    <row r="1601" spans="4:11" x14ac:dyDescent="0.2">
      <c r="G1601" s="205"/>
      <c r="H1601" s="205"/>
      <c r="I1601" s="182"/>
      <c r="J1601" s="182"/>
      <c r="K1601" s="182"/>
    </row>
    <row r="1602" spans="4:11" x14ac:dyDescent="0.2">
      <c r="D1602" s="182"/>
      <c r="E1602" s="182"/>
      <c r="F1602" s="182"/>
      <c r="G1602" s="205"/>
      <c r="H1602" s="205"/>
      <c r="I1602" s="182"/>
      <c r="J1602" s="182"/>
      <c r="K1602" s="182"/>
    </row>
    <row r="1603" spans="4:11" x14ac:dyDescent="0.2">
      <c r="D1603" s="182"/>
      <c r="E1603" s="182"/>
      <c r="F1603" s="182"/>
      <c r="G1603" s="205"/>
      <c r="H1603" s="205"/>
      <c r="I1603" s="182"/>
      <c r="J1603" s="182"/>
      <c r="K1603" s="182"/>
    </row>
    <row r="1604" spans="4:11" x14ac:dyDescent="0.2">
      <c r="D1604" s="182"/>
      <c r="E1604" s="182"/>
      <c r="F1604" s="182"/>
      <c r="G1604" s="205"/>
      <c r="H1604" s="205"/>
      <c r="I1604" s="182"/>
      <c r="J1604" s="182"/>
      <c r="K1604" s="182"/>
    </row>
    <row r="1605" spans="4:11" x14ac:dyDescent="0.2">
      <c r="D1605" s="182"/>
      <c r="E1605" s="182"/>
      <c r="F1605" s="182"/>
      <c r="G1605" s="205"/>
      <c r="H1605" s="205"/>
      <c r="I1605" s="182"/>
      <c r="J1605" s="182"/>
      <c r="K1605" s="182"/>
    </row>
    <row r="1606" spans="4:11" x14ac:dyDescent="0.2">
      <c r="D1606" s="182"/>
      <c r="E1606" s="182"/>
      <c r="F1606" s="182"/>
      <c r="G1606" s="205"/>
      <c r="H1606" s="205"/>
      <c r="I1606" s="182"/>
      <c r="J1606" s="182"/>
      <c r="K1606" s="182"/>
    </row>
    <row r="1607" spans="4:11" x14ac:dyDescent="0.2">
      <c r="D1607" s="182"/>
      <c r="E1607" s="182"/>
      <c r="F1607" s="182"/>
      <c r="G1607" s="205"/>
      <c r="H1607" s="205"/>
      <c r="I1607" s="182"/>
      <c r="J1607" s="182"/>
      <c r="K1607" s="182"/>
    </row>
    <row r="1608" spans="4:11" x14ac:dyDescent="0.2">
      <c r="D1608" s="182"/>
      <c r="E1608" s="182"/>
      <c r="F1608" s="182"/>
      <c r="G1608" s="205"/>
      <c r="H1608" s="205"/>
      <c r="I1608" s="182"/>
      <c r="J1608" s="182"/>
      <c r="K1608" s="182"/>
    </row>
    <row r="1609" spans="4:11" x14ac:dyDescent="0.2">
      <c r="D1609" s="182"/>
      <c r="E1609" s="182"/>
      <c r="F1609" s="182"/>
      <c r="G1609" s="205"/>
      <c r="H1609" s="205"/>
      <c r="I1609" s="182"/>
      <c r="J1609" s="182"/>
      <c r="K1609" s="182"/>
    </row>
    <row r="1610" spans="4:11" x14ac:dyDescent="0.2">
      <c r="D1610" s="182"/>
      <c r="E1610" s="182"/>
      <c r="F1610" s="182"/>
      <c r="G1610" s="205"/>
      <c r="H1610" s="205"/>
      <c r="I1610" s="182"/>
      <c r="J1610" s="182"/>
      <c r="K1610" s="182"/>
    </row>
    <row r="1611" spans="4:11" x14ac:dyDescent="0.2">
      <c r="D1611" s="182"/>
      <c r="E1611" s="182"/>
      <c r="F1611" s="182"/>
      <c r="G1611" s="205"/>
      <c r="H1611" s="205"/>
      <c r="I1611" s="182"/>
      <c r="J1611" s="182"/>
      <c r="K1611" s="182"/>
    </row>
    <row r="1612" spans="4:11" x14ac:dyDescent="0.2">
      <c r="D1612" s="182"/>
      <c r="E1612" s="182"/>
      <c r="F1612" s="182"/>
      <c r="G1612" s="205"/>
      <c r="H1612" s="205"/>
      <c r="I1612" s="182"/>
      <c r="J1612" s="182"/>
      <c r="K1612" s="182"/>
    </row>
    <row r="1613" spans="4:11" x14ac:dyDescent="0.2">
      <c r="D1613" s="182"/>
      <c r="E1613" s="182"/>
      <c r="F1613" s="182"/>
      <c r="G1613" s="205"/>
      <c r="H1613" s="205"/>
      <c r="I1613" s="182"/>
      <c r="J1613" s="182"/>
      <c r="K1613" s="182"/>
    </row>
    <row r="1614" spans="4:11" x14ac:dyDescent="0.2">
      <c r="D1614" s="182"/>
      <c r="E1614" s="182"/>
      <c r="F1614" s="182"/>
      <c r="G1614" s="205"/>
      <c r="H1614" s="205"/>
      <c r="I1614" s="182"/>
      <c r="J1614" s="182"/>
      <c r="K1614" s="182"/>
    </row>
    <row r="1615" spans="4:11" x14ac:dyDescent="0.2">
      <c r="D1615" s="182"/>
      <c r="E1615" s="182"/>
      <c r="F1615" s="182"/>
      <c r="G1615" s="205"/>
      <c r="H1615" s="205"/>
      <c r="I1615" s="182"/>
      <c r="J1615" s="182"/>
      <c r="K1615" s="182"/>
    </row>
    <row r="1616" spans="4:11" x14ac:dyDescent="0.2">
      <c r="D1616" s="182"/>
      <c r="E1616" s="182"/>
      <c r="F1616" s="182"/>
      <c r="G1616" s="205"/>
      <c r="H1616" s="205"/>
      <c r="I1616" s="182"/>
      <c r="J1616" s="182"/>
      <c r="K1616" s="182"/>
    </row>
    <row r="1617" spans="3:11" x14ac:dyDescent="0.2">
      <c r="D1617" s="182"/>
      <c r="E1617" s="182"/>
      <c r="F1617" s="182"/>
      <c r="G1617" s="205"/>
      <c r="H1617" s="205"/>
      <c r="I1617" s="182"/>
      <c r="J1617" s="182"/>
      <c r="K1617" s="182"/>
    </row>
    <row r="1618" spans="3:11" x14ac:dyDescent="0.2">
      <c r="G1618" s="205"/>
      <c r="H1618" s="205"/>
    </row>
    <row r="1619" spans="3:11" x14ac:dyDescent="0.2">
      <c r="G1619" s="205"/>
      <c r="H1619" s="205"/>
    </row>
    <row r="1620" spans="3:11" x14ac:dyDescent="0.2">
      <c r="G1620" s="205"/>
      <c r="H1620" s="205"/>
    </row>
    <row r="1621" spans="3:11" x14ac:dyDescent="0.2">
      <c r="G1621" s="205"/>
      <c r="H1621" s="205"/>
    </row>
    <row r="1622" spans="3:11" x14ac:dyDescent="0.2">
      <c r="G1622" s="205"/>
      <c r="H1622" s="205"/>
    </row>
    <row r="1624" spans="3:11" x14ac:dyDescent="0.2">
      <c r="C1624" s="206"/>
      <c r="D1624" s="207"/>
      <c r="E1624" s="207"/>
      <c r="F1624" s="207"/>
      <c r="G1624" s="206"/>
      <c r="H1624" s="206"/>
      <c r="I1624" s="207"/>
      <c r="J1624" s="207"/>
      <c r="K1624" s="207"/>
    </row>
    <row r="1626" spans="3:11" x14ac:dyDescent="0.2">
      <c r="G1626" s="205"/>
      <c r="H1626" s="205"/>
    </row>
    <row r="1627" spans="3:11" x14ac:dyDescent="0.2">
      <c r="G1627" s="205"/>
      <c r="H1627" s="205"/>
    </row>
    <row r="1628" spans="3:11" x14ac:dyDescent="0.2">
      <c r="G1628" s="205"/>
      <c r="H1628" s="205"/>
    </row>
    <row r="1629" spans="3:11" x14ac:dyDescent="0.2">
      <c r="G1629" s="205"/>
      <c r="H1629" s="205"/>
    </row>
    <row r="1630" spans="3:11" x14ac:dyDescent="0.2">
      <c r="G1630" s="205"/>
      <c r="H1630" s="205"/>
    </row>
    <row r="1631" spans="3:11" x14ac:dyDescent="0.2">
      <c r="G1631" s="205"/>
      <c r="H1631" s="205"/>
    </row>
    <row r="1632" spans="3:11" x14ac:dyDescent="0.2">
      <c r="G1632" s="205"/>
      <c r="H1632" s="205"/>
    </row>
    <row r="1633" spans="3:11" x14ac:dyDescent="0.2">
      <c r="G1633" s="205"/>
      <c r="H1633" s="205"/>
    </row>
    <row r="1634" spans="3:11" x14ac:dyDescent="0.2">
      <c r="G1634" s="205"/>
      <c r="H1634" s="205"/>
      <c r="I1634" s="182"/>
      <c r="J1634" s="182"/>
      <c r="K1634" s="182"/>
    </row>
    <row r="1635" spans="3:11" x14ac:dyDescent="0.2">
      <c r="G1635" s="205"/>
      <c r="H1635" s="205"/>
      <c r="I1635" s="182"/>
      <c r="J1635" s="182"/>
      <c r="K1635" s="182"/>
    </row>
    <row r="1636" spans="3:11" x14ac:dyDescent="0.2">
      <c r="G1636" s="205"/>
      <c r="H1636" s="205"/>
      <c r="I1636" s="182"/>
      <c r="J1636" s="182"/>
      <c r="K1636" s="182"/>
    </row>
    <row r="1637" spans="3:11" x14ac:dyDescent="0.2">
      <c r="G1637" s="205"/>
      <c r="H1637" s="205"/>
      <c r="I1637" s="182"/>
      <c r="J1637" s="182"/>
      <c r="K1637" s="182"/>
    </row>
    <row r="1638" spans="3:11" x14ac:dyDescent="0.2">
      <c r="C1638" s="206"/>
      <c r="G1638" s="205"/>
      <c r="H1638" s="205"/>
      <c r="I1638" s="182"/>
      <c r="J1638" s="182"/>
      <c r="K1638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F22" sqref="F22"/>
    </sheetView>
  </sheetViews>
  <sheetFormatPr defaultRowHeight="12.75" x14ac:dyDescent="0.2"/>
  <cols>
    <col min="1" max="1" width="31.42578125" bestFit="1" customWidth="1"/>
    <col min="5" max="6" width="12.285156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4" t="s">
        <v>745</v>
      </c>
      <c r="F8" s="244" t="s">
        <v>437</v>
      </c>
    </row>
    <row r="9" spans="1:6" ht="15.75" x14ac:dyDescent="0.25">
      <c r="A9" s="245" t="s">
        <v>454</v>
      </c>
      <c r="B9" s="246"/>
      <c r="C9" s="247"/>
      <c r="D9" s="246"/>
      <c r="E9" s="248"/>
      <c r="F9" s="248"/>
    </row>
    <row r="10" spans="1:6" x14ac:dyDescent="0.2">
      <c r="A10" s="249" t="s">
        <v>230</v>
      </c>
      <c r="B10" s="246"/>
      <c r="C10" s="247"/>
      <c r="D10" s="246"/>
      <c r="E10" s="250">
        <f>+'Detail Income'!K92</f>
        <v>1350295.9799999997</v>
      </c>
      <c r="F10" s="250">
        <f>+'Detail Income'!I92</f>
        <v>1306848.0899999999</v>
      </c>
    </row>
    <row r="11" spans="1:6" x14ac:dyDescent="0.2">
      <c r="A11" s="249" t="s">
        <v>746</v>
      </c>
      <c r="B11" s="246"/>
      <c r="C11" s="247"/>
      <c r="D11" s="246"/>
      <c r="E11" s="250">
        <f>+'Detail Income'!K255</f>
        <v>0</v>
      </c>
      <c r="F11" s="250">
        <f>+'Detail Income'!I255</f>
        <v>0</v>
      </c>
    </row>
    <row r="12" spans="1:6" ht="15.75" x14ac:dyDescent="0.25">
      <c r="A12" s="245" t="s">
        <v>443</v>
      </c>
      <c r="B12" s="246"/>
      <c r="C12" s="247"/>
      <c r="D12" s="246"/>
      <c r="E12" s="251">
        <f>SUM(E10:E11)</f>
        <v>1350295.9799999997</v>
      </c>
      <c r="F12" s="251">
        <f>SUM(F10:F11)</f>
        <v>1306848.0899999999</v>
      </c>
    </row>
    <row r="13" spans="1:6" x14ac:dyDescent="0.2">
      <c r="A13" s="157"/>
      <c r="B13" s="246"/>
      <c r="C13" s="247"/>
      <c r="D13" s="246"/>
      <c r="E13" s="250"/>
      <c r="F13" s="250"/>
    </row>
    <row r="14" spans="1:6" ht="15.75" x14ac:dyDescent="0.25">
      <c r="A14" s="245" t="s">
        <v>444</v>
      </c>
      <c r="B14" s="246"/>
      <c r="C14" s="247"/>
      <c r="D14" s="246"/>
      <c r="E14" s="250"/>
      <c r="F14" s="250"/>
    </row>
    <row r="15" spans="1:6" x14ac:dyDescent="0.2">
      <c r="A15" s="249" t="s">
        <v>747</v>
      </c>
      <c r="B15" s="246"/>
      <c r="C15" s="247"/>
      <c r="D15" s="246"/>
      <c r="E15" s="250">
        <f>+'Detail Income'!K1166</f>
        <v>2266716.6</v>
      </c>
      <c r="F15" s="250">
        <f>+'Detail Income'!I1166</f>
        <v>2390462.85</v>
      </c>
    </row>
    <row r="16" spans="1:6" x14ac:dyDescent="0.2">
      <c r="A16" s="249" t="s">
        <v>460</v>
      </c>
      <c r="B16" s="246"/>
      <c r="C16" s="247"/>
      <c r="D16" s="246"/>
      <c r="E16" s="250">
        <f>+'Detail Income'!K1215</f>
        <v>251340.36000000002</v>
      </c>
      <c r="F16" s="250">
        <f>+'Detail Income'!I1215</f>
        <v>232817.86999999997</v>
      </c>
    </row>
    <row r="17" spans="1:6" x14ac:dyDescent="0.2">
      <c r="A17" s="249" t="s">
        <v>748</v>
      </c>
      <c r="B17" s="246"/>
      <c r="C17" s="247"/>
      <c r="D17" s="246"/>
      <c r="E17" s="250">
        <v>0</v>
      </c>
      <c r="F17" s="250"/>
    </row>
    <row r="18" spans="1:6" x14ac:dyDescent="0.2">
      <c r="A18" s="252" t="s">
        <v>445</v>
      </c>
      <c r="B18" s="246"/>
      <c r="C18" s="247"/>
      <c r="D18" s="246"/>
      <c r="E18" s="251">
        <f>SUM(E15:E17)</f>
        <v>2518056.96</v>
      </c>
      <c r="F18" s="251">
        <f>SUM(F15:F17)</f>
        <v>2623280.7200000002</v>
      </c>
    </row>
    <row r="19" spans="1:6" x14ac:dyDescent="0.2">
      <c r="A19" s="252"/>
      <c r="B19" s="246"/>
      <c r="C19" s="247"/>
      <c r="D19" s="246"/>
      <c r="E19" s="250"/>
      <c r="F19" s="250"/>
    </row>
    <row r="20" spans="1:6" ht="13.5" thickBot="1" x14ac:dyDescent="0.25">
      <c r="A20" s="252" t="s">
        <v>446</v>
      </c>
      <c r="B20" s="246"/>
      <c r="C20" s="247"/>
      <c r="D20" s="246"/>
      <c r="E20" s="253">
        <f>+E12-E18</f>
        <v>-1167760.9800000002</v>
      </c>
      <c r="F20" s="253">
        <f>+F12-F18</f>
        <v>-1316432.6300000004</v>
      </c>
    </row>
    <row r="21" spans="1:6" ht="13.5" thickTop="1" x14ac:dyDescent="0.2"/>
    <row r="22" spans="1:6" x14ac:dyDescent="0.2">
      <c r="E22" s="61">
        <f>+'Detail Income'!K1277</f>
        <v>-1167760.9800000004</v>
      </c>
      <c r="F22" s="61">
        <f>+'Detail Income'!I1277</f>
        <v>-1316432.6300000001</v>
      </c>
    </row>
    <row r="23" spans="1:6" x14ac:dyDescent="0.2">
      <c r="D23" s="174" t="s">
        <v>439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441</v>
      </c>
      <c r="B1" t="s">
        <v>442</v>
      </c>
    </row>
    <row r="2" spans="1:2" hidden="1" x14ac:dyDescent="0.2">
      <c r="A2" t="s">
        <v>549</v>
      </c>
      <c r="B2" t="s">
        <v>115</v>
      </c>
    </row>
    <row r="3" spans="1:2" hidden="1" x14ac:dyDescent="0.2">
      <c r="A3" t="s">
        <v>577</v>
      </c>
      <c r="B3" t="s">
        <v>115</v>
      </c>
    </row>
    <row r="4" spans="1:2" hidden="1" x14ac:dyDescent="0.2">
      <c r="A4" t="s">
        <v>578</v>
      </c>
      <c r="B4" t="s">
        <v>115</v>
      </c>
    </row>
    <row r="5" spans="1:2" hidden="1" x14ac:dyDescent="0.2">
      <c r="A5" t="s">
        <v>579</v>
      </c>
      <c r="B5" t="s">
        <v>115</v>
      </c>
    </row>
    <row r="6" spans="1:2" hidden="1" x14ac:dyDescent="0.2">
      <c r="A6" t="s">
        <v>580</v>
      </c>
      <c r="B6" t="s">
        <v>115</v>
      </c>
    </row>
    <row r="7" spans="1:2" hidden="1" x14ac:dyDescent="0.2">
      <c r="A7" t="s">
        <v>560</v>
      </c>
      <c r="B7" t="s">
        <v>119</v>
      </c>
    </row>
    <row r="8" spans="1:2" hidden="1" x14ac:dyDescent="0.2">
      <c r="A8" t="s">
        <v>651</v>
      </c>
      <c r="B8" t="s">
        <v>119</v>
      </c>
    </row>
    <row r="9" spans="1:2" hidden="1" x14ac:dyDescent="0.2">
      <c r="A9" t="s">
        <v>652</v>
      </c>
      <c r="B9" t="s">
        <v>119</v>
      </c>
    </row>
    <row r="10" spans="1:2" hidden="1" x14ac:dyDescent="0.2">
      <c r="A10" t="s">
        <v>653</v>
      </c>
      <c r="B10" t="s">
        <v>119</v>
      </c>
    </row>
    <row r="11" spans="1:2" hidden="1" x14ac:dyDescent="0.2">
      <c r="A11" t="s">
        <v>654</v>
      </c>
      <c r="B11" t="s">
        <v>119</v>
      </c>
    </row>
    <row r="12" spans="1:2" hidden="1" x14ac:dyDescent="0.2">
      <c r="A12" t="s">
        <v>550</v>
      </c>
      <c r="B12" t="s">
        <v>120</v>
      </c>
    </row>
    <row r="13" spans="1:2" hidden="1" x14ac:dyDescent="0.2">
      <c r="A13" t="s">
        <v>581</v>
      </c>
      <c r="B13" t="s">
        <v>120</v>
      </c>
    </row>
    <row r="14" spans="1:2" hidden="1" x14ac:dyDescent="0.2">
      <c r="A14" t="s">
        <v>582</v>
      </c>
      <c r="B14" t="s">
        <v>120</v>
      </c>
    </row>
    <row r="15" spans="1:2" hidden="1" x14ac:dyDescent="0.2">
      <c r="A15" t="s">
        <v>583</v>
      </c>
      <c r="B15" t="s">
        <v>120</v>
      </c>
    </row>
    <row r="16" spans="1:2" hidden="1" x14ac:dyDescent="0.2">
      <c r="A16" t="s">
        <v>584</v>
      </c>
      <c r="B16" t="s">
        <v>120</v>
      </c>
    </row>
    <row r="17" spans="1:2" hidden="1" x14ac:dyDescent="0.2">
      <c r="A17" t="s">
        <v>551</v>
      </c>
      <c r="B17" t="s">
        <v>123</v>
      </c>
    </row>
    <row r="18" spans="1:2" hidden="1" x14ac:dyDescent="0.2">
      <c r="A18" t="s">
        <v>585</v>
      </c>
      <c r="B18" t="s">
        <v>123</v>
      </c>
    </row>
    <row r="19" spans="1:2" hidden="1" x14ac:dyDescent="0.2">
      <c r="A19" t="s">
        <v>586</v>
      </c>
      <c r="B19" t="s">
        <v>123</v>
      </c>
    </row>
    <row r="20" spans="1:2" hidden="1" x14ac:dyDescent="0.2">
      <c r="A20" t="s">
        <v>587</v>
      </c>
      <c r="B20" t="s">
        <v>123</v>
      </c>
    </row>
    <row r="21" spans="1:2" hidden="1" x14ac:dyDescent="0.2">
      <c r="A21" t="s">
        <v>588</v>
      </c>
      <c r="B21" t="s">
        <v>123</v>
      </c>
    </row>
    <row r="22" spans="1:2" hidden="1" x14ac:dyDescent="0.2">
      <c r="A22" t="s">
        <v>649</v>
      </c>
      <c r="B22" t="s">
        <v>123</v>
      </c>
    </row>
    <row r="23" spans="1:2" hidden="1" x14ac:dyDescent="0.2">
      <c r="A23" t="s">
        <v>552</v>
      </c>
      <c r="B23" t="s">
        <v>123</v>
      </c>
    </row>
    <row r="24" spans="1:2" hidden="1" x14ac:dyDescent="0.2">
      <c r="A24" t="s">
        <v>589</v>
      </c>
      <c r="B24" t="s">
        <v>123</v>
      </c>
    </row>
    <row r="25" spans="1:2" hidden="1" x14ac:dyDescent="0.2">
      <c r="A25" t="s">
        <v>590</v>
      </c>
      <c r="B25" t="s">
        <v>123</v>
      </c>
    </row>
    <row r="26" spans="1:2" hidden="1" x14ac:dyDescent="0.2">
      <c r="A26" t="s">
        <v>591</v>
      </c>
      <c r="B26" t="s">
        <v>123</v>
      </c>
    </row>
    <row r="27" spans="1:2" hidden="1" x14ac:dyDescent="0.2">
      <c r="A27" t="s">
        <v>592</v>
      </c>
      <c r="B27" t="s">
        <v>123</v>
      </c>
    </row>
    <row r="28" spans="1:2" hidden="1" x14ac:dyDescent="0.2">
      <c r="A28" t="s">
        <v>593</v>
      </c>
      <c r="B28" t="s">
        <v>123</v>
      </c>
    </row>
    <row r="29" spans="1:2" hidden="1" x14ac:dyDescent="0.2">
      <c r="A29" t="s">
        <v>594</v>
      </c>
      <c r="B29" t="s">
        <v>123</v>
      </c>
    </row>
    <row r="30" spans="1:2" hidden="1" x14ac:dyDescent="0.2">
      <c r="A30" t="s">
        <v>595</v>
      </c>
      <c r="B30" t="s">
        <v>123</v>
      </c>
    </row>
    <row r="31" spans="1:2" hidden="1" x14ac:dyDescent="0.2">
      <c r="A31" t="s">
        <v>596</v>
      </c>
      <c r="B31" t="s">
        <v>123</v>
      </c>
    </row>
    <row r="32" spans="1:2" hidden="1" x14ac:dyDescent="0.2">
      <c r="A32" t="s">
        <v>597</v>
      </c>
      <c r="B32" t="s">
        <v>123</v>
      </c>
    </row>
    <row r="33" spans="1:2" hidden="1" x14ac:dyDescent="0.2">
      <c r="A33" t="s">
        <v>561</v>
      </c>
      <c r="B33" t="s">
        <v>16</v>
      </c>
    </row>
    <row r="34" spans="1:2" hidden="1" x14ac:dyDescent="0.2">
      <c r="A34" t="s">
        <v>655</v>
      </c>
      <c r="B34" t="s">
        <v>16</v>
      </c>
    </row>
    <row r="35" spans="1:2" hidden="1" x14ac:dyDescent="0.2">
      <c r="A35" t="s">
        <v>656</v>
      </c>
      <c r="B35" t="s">
        <v>16</v>
      </c>
    </row>
    <row r="36" spans="1:2" hidden="1" x14ac:dyDescent="0.2">
      <c r="A36" t="s">
        <v>657</v>
      </c>
      <c r="B36" t="s">
        <v>16</v>
      </c>
    </row>
    <row r="37" spans="1:2" hidden="1" x14ac:dyDescent="0.2">
      <c r="A37" t="s">
        <v>658</v>
      </c>
      <c r="B37" t="s">
        <v>16</v>
      </c>
    </row>
    <row r="38" spans="1:2" hidden="1" x14ac:dyDescent="0.2">
      <c r="A38" t="s">
        <v>553</v>
      </c>
      <c r="B38" t="s">
        <v>16</v>
      </c>
    </row>
    <row r="39" spans="1:2" hidden="1" x14ac:dyDescent="0.2">
      <c r="A39" t="s">
        <v>598</v>
      </c>
      <c r="B39" t="s">
        <v>16</v>
      </c>
    </row>
    <row r="40" spans="1:2" hidden="1" x14ac:dyDescent="0.2">
      <c r="A40" t="s">
        <v>599</v>
      </c>
      <c r="B40" t="s">
        <v>16</v>
      </c>
    </row>
    <row r="41" spans="1:2" hidden="1" x14ac:dyDescent="0.2">
      <c r="A41" t="s">
        <v>600</v>
      </c>
      <c r="B41" t="s">
        <v>16</v>
      </c>
    </row>
    <row r="42" spans="1:2" hidden="1" x14ac:dyDescent="0.2">
      <c r="A42" t="s">
        <v>601</v>
      </c>
      <c r="B42" t="s">
        <v>16</v>
      </c>
    </row>
    <row r="43" spans="1:2" hidden="1" x14ac:dyDescent="0.2">
      <c r="A43" t="s">
        <v>562</v>
      </c>
      <c r="B43" t="s">
        <v>16</v>
      </c>
    </row>
    <row r="44" spans="1:2" hidden="1" x14ac:dyDescent="0.2">
      <c r="A44" t="s">
        <v>659</v>
      </c>
      <c r="B44" t="s">
        <v>16</v>
      </c>
    </row>
    <row r="45" spans="1:2" hidden="1" x14ac:dyDescent="0.2">
      <c r="A45" t="s">
        <v>660</v>
      </c>
      <c r="B45" t="s">
        <v>16</v>
      </c>
    </row>
    <row r="46" spans="1:2" hidden="1" x14ac:dyDescent="0.2">
      <c r="A46" t="s">
        <v>602</v>
      </c>
      <c r="B46" t="s">
        <v>16</v>
      </c>
    </row>
    <row r="47" spans="1:2" hidden="1" x14ac:dyDescent="0.2">
      <c r="A47" t="s">
        <v>603</v>
      </c>
      <c r="B47" t="s">
        <v>16</v>
      </c>
    </row>
    <row r="48" spans="1:2" hidden="1" x14ac:dyDescent="0.2">
      <c r="A48" t="s">
        <v>563</v>
      </c>
      <c r="B48" t="s">
        <v>16</v>
      </c>
    </row>
    <row r="49" spans="1:2" hidden="1" x14ac:dyDescent="0.2">
      <c r="A49" t="s">
        <v>661</v>
      </c>
      <c r="B49" t="s">
        <v>16</v>
      </c>
    </row>
    <row r="50" spans="1:2" hidden="1" x14ac:dyDescent="0.2">
      <c r="A50" t="s">
        <v>662</v>
      </c>
      <c r="B50" t="s">
        <v>16</v>
      </c>
    </row>
    <row r="51" spans="1:2" hidden="1" x14ac:dyDescent="0.2">
      <c r="A51" t="s">
        <v>663</v>
      </c>
      <c r="B51" t="s">
        <v>16</v>
      </c>
    </row>
    <row r="52" spans="1:2" hidden="1" x14ac:dyDescent="0.2">
      <c r="A52" t="s">
        <v>664</v>
      </c>
      <c r="B52" t="s">
        <v>16</v>
      </c>
    </row>
    <row r="53" spans="1:2" hidden="1" x14ac:dyDescent="0.2">
      <c r="A53" t="s">
        <v>554</v>
      </c>
      <c r="B53" t="s">
        <v>16</v>
      </c>
    </row>
    <row r="54" spans="1:2" hidden="1" x14ac:dyDescent="0.2">
      <c r="A54" t="s">
        <v>665</v>
      </c>
      <c r="B54" t="s">
        <v>16</v>
      </c>
    </row>
    <row r="55" spans="1:2" hidden="1" x14ac:dyDescent="0.2">
      <c r="A55" t="s">
        <v>604</v>
      </c>
      <c r="B55" t="s">
        <v>16</v>
      </c>
    </row>
    <row r="56" spans="1:2" hidden="1" x14ac:dyDescent="0.2">
      <c r="A56" t="s">
        <v>605</v>
      </c>
      <c r="B56" t="s">
        <v>16</v>
      </c>
    </row>
    <row r="57" spans="1:2" hidden="1" x14ac:dyDescent="0.2">
      <c r="A57" t="s">
        <v>606</v>
      </c>
      <c r="B57" t="s">
        <v>16</v>
      </c>
    </row>
    <row r="58" spans="1:2" hidden="1" x14ac:dyDescent="0.2">
      <c r="A58" t="s">
        <v>564</v>
      </c>
      <c r="B58" t="s">
        <v>16</v>
      </c>
    </row>
    <row r="59" spans="1:2" hidden="1" x14ac:dyDescent="0.2">
      <c r="A59" t="s">
        <v>666</v>
      </c>
      <c r="B59" t="s">
        <v>16</v>
      </c>
    </row>
    <row r="60" spans="1:2" hidden="1" x14ac:dyDescent="0.2">
      <c r="A60" t="s">
        <v>667</v>
      </c>
      <c r="B60" t="s">
        <v>16</v>
      </c>
    </row>
    <row r="61" spans="1:2" hidden="1" x14ac:dyDescent="0.2">
      <c r="A61" t="s">
        <v>668</v>
      </c>
      <c r="B61" t="s">
        <v>16</v>
      </c>
    </row>
    <row r="62" spans="1:2" hidden="1" x14ac:dyDescent="0.2">
      <c r="A62" t="s">
        <v>669</v>
      </c>
      <c r="B62" t="s">
        <v>16</v>
      </c>
    </row>
    <row r="63" spans="1:2" hidden="1" x14ac:dyDescent="0.2">
      <c r="A63" t="s">
        <v>670</v>
      </c>
      <c r="B63" t="s">
        <v>278</v>
      </c>
    </row>
    <row r="64" spans="1:2" hidden="1" x14ac:dyDescent="0.2">
      <c r="A64" t="s">
        <v>671</v>
      </c>
      <c r="B64" t="s">
        <v>355</v>
      </c>
    </row>
    <row r="65" spans="1:2" hidden="1" x14ac:dyDescent="0.2">
      <c r="A65" t="s">
        <v>672</v>
      </c>
      <c r="B65" t="s">
        <v>356</v>
      </c>
    </row>
    <row r="66" spans="1:2" hidden="1" x14ac:dyDescent="0.2">
      <c r="A66" t="s">
        <v>607</v>
      </c>
      <c r="B66" t="s">
        <v>357</v>
      </c>
    </row>
    <row r="67" spans="1:2" hidden="1" x14ac:dyDescent="0.2">
      <c r="A67" t="s">
        <v>673</v>
      </c>
      <c r="B67" t="s">
        <v>357</v>
      </c>
    </row>
    <row r="68" spans="1:2" hidden="1" x14ac:dyDescent="0.2">
      <c r="A68" t="s">
        <v>674</v>
      </c>
      <c r="B68" t="s">
        <v>357</v>
      </c>
    </row>
    <row r="69" spans="1:2" hidden="1" x14ac:dyDescent="0.2">
      <c r="A69" t="s">
        <v>650</v>
      </c>
      <c r="B69" t="s">
        <v>357</v>
      </c>
    </row>
    <row r="70" spans="1:2" hidden="1" x14ac:dyDescent="0.2">
      <c r="A70" t="s">
        <v>675</v>
      </c>
      <c r="B70" t="s">
        <v>358</v>
      </c>
    </row>
    <row r="71" spans="1:2" hidden="1" x14ac:dyDescent="0.2">
      <c r="A71" t="s">
        <v>608</v>
      </c>
      <c r="B71" t="s">
        <v>359</v>
      </c>
    </row>
    <row r="72" spans="1:2" hidden="1" x14ac:dyDescent="0.2">
      <c r="A72" t="s">
        <v>676</v>
      </c>
      <c r="B72" t="s">
        <v>359</v>
      </c>
    </row>
    <row r="73" spans="1:2" hidden="1" x14ac:dyDescent="0.2">
      <c r="A73" t="s">
        <v>431</v>
      </c>
      <c r="B73" t="s">
        <v>359</v>
      </c>
    </row>
    <row r="74" spans="1:2" hidden="1" x14ac:dyDescent="0.2">
      <c r="A74" t="s">
        <v>432</v>
      </c>
      <c r="B74" t="s">
        <v>359</v>
      </c>
    </row>
    <row r="75" spans="1:2" hidden="1" x14ac:dyDescent="0.2">
      <c r="A75" t="s">
        <v>433</v>
      </c>
      <c r="B75" t="s">
        <v>359</v>
      </c>
    </row>
    <row r="76" spans="1:2" hidden="1" x14ac:dyDescent="0.2">
      <c r="A76" t="s">
        <v>555</v>
      </c>
      <c r="B76" t="s">
        <v>360</v>
      </c>
    </row>
    <row r="77" spans="1:2" hidden="1" x14ac:dyDescent="0.2">
      <c r="A77" t="s">
        <v>677</v>
      </c>
      <c r="B77" t="s">
        <v>360</v>
      </c>
    </row>
    <row r="78" spans="1:2" hidden="1" x14ac:dyDescent="0.2">
      <c r="A78" t="s">
        <v>609</v>
      </c>
      <c r="B78" t="s">
        <v>360</v>
      </c>
    </row>
    <row r="79" spans="1:2" hidden="1" x14ac:dyDescent="0.2">
      <c r="A79" t="s">
        <v>678</v>
      </c>
      <c r="B79" t="s">
        <v>360</v>
      </c>
    </row>
    <row r="80" spans="1:2" hidden="1" x14ac:dyDescent="0.2">
      <c r="A80" t="s">
        <v>679</v>
      </c>
      <c r="B80" t="s">
        <v>360</v>
      </c>
    </row>
    <row r="81" spans="1:2" hidden="1" x14ac:dyDescent="0.2">
      <c r="A81" t="s">
        <v>556</v>
      </c>
      <c r="B81" t="s">
        <v>360</v>
      </c>
    </row>
    <row r="82" spans="1:2" hidden="1" x14ac:dyDescent="0.2">
      <c r="A82" t="s">
        <v>610</v>
      </c>
      <c r="B82" t="s">
        <v>360</v>
      </c>
    </row>
    <row r="83" spans="1:2" hidden="1" x14ac:dyDescent="0.2">
      <c r="A83" t="s">
        <v>611</v>
      </c>
      <c r="B83" t="s">
        <v>360</v>
      </c>
    </row>
    <row r="84" spans="1:2" hidden="1" x14ac:dyDescent="0.2">
      <c r="A84" t="s">
        <v>612</v>
      </c>
      <c r="B84" t="s">
        <v>360</v>
      </c>
    </row>
    <row r="85" spans="1:2" hidden="1" x14ac:dyDescent="0.2">
      <c r="A85" t="s">
        <v>613</v>
      </c>
      <c r="B85" t="s">
        <v>360</v>
      </c>
    </row>
    <row r="86" spans="1:2" hidden="1" x14ac:dyDescent="0.2">
      <c r="A86" t="s">
        <v>565</v>
      </c>
      <c r="B86" t="s">
        <v>360</v>
      </c>
    </row>
    <row r="87" spans="1:2" hidden="1" x14ac:dyDescent="0.2">
      <c r="A87" t="s">
        <v>614</v>
      </c>
      <c r="B87" t="s">
        <v>360</v>
      </c>
    </row>
    <row r="88" spans="1:2" hidden="1" x14ac:dyDescent="0.2">
      <c r="A88" t="s">
        <v>680</v>
      </c>
      <c r="B88" t="s">
        <v>360</v>
      </c>
    </row>
    <row r="89" spans="1:2" hidden="1" x14ac:dyDescent="0.2">
      <c r="A89" t="s">
        <v>615</v>
      </c>
      <c r="B89" t="s">
        <v>360</v>
      </c>
    </row>
    <row r="90" spans="1:2" hidden="1" x14ac:dyDescent="0.2">
      <c r="A90" t="s">
        <v>616</v>
      </c>
      <c r="B90" t="s">
        <v>360</v>
      </c>
    </row>
    <row r="91" spans="1:2" hidden="1" x14ac:dyDescent="0.2">
      <c r="A91" t="s">
        <v>566</v>
      </c>
      <c r="B91" t="s">
        <v>360</v>
      </c>
    </row>
    <row r="92" spans="1:2" hidden="1" x14ac:dyDescent="0.2">
      <c r="A92" t="s">
        <v>681</v>
      </c>
      <c r="B92" t="s">
        <v>360</v>
      </c>
    </row>
    <row r="93" spans="1:2" hidden="1" x14ac:dyDescent="0.2">
      <c r="A93" t="s">
        <v>682</v>
      </c>
      <c r="B93" t="s">
        <v>360</v>
      </c>
    </row>
    <row r="94" spans="1:2" hidden="1" x14ac:dyDescent="0.2">
      <c r="A94" t="s">
        <v>683</v>
      </c>
      <c r="B94" t="s">
        <v>360</v>
      </c>
    </row>
    <row r="95" spans="1:2" hidden="1" x14ac:dyDescent="0.2">
      <c r="A95" t="s">
        <v>684</v>
      </c>
      <c r="B95" t="s">
        <v>360</v>
      </c>
    </row>
    <row r="96" spans="1:2" hidden="1" x14ac:dyDescent="0.2">
      <c r="A96" t="s">
        <v>557</v>
      </c>
      <c r="B96" t="s">
        <v>360</v>
      </c>
    </row>
    <row r="97" spans="1:2" hidden="1" x14ac:dyDescent="0.2">
      <c r="A97" t="s">
        <v>685</v>
      </c>
      <c r="B97" t="s">
        <v>360</v>
      </c>
    </row>
    <row r="98" spans="1:2" hidden="1" x14ac:dyDescent="0.2">
      <c r="A98" t="s">
        <v>617</v>
      </c>
      <c r="B98" t="s">
        <v>360</v>
      </c>
    </row>
    <row r="99" spans="1:2" hidden="1" x14ac:dyDescent="0.2">
      <c r="A99" t="s">
        <v>618</v>
      </c>
      <c r="B99" t="s">
        <v>360</v>
      </c>
    </row>
    <row r="100" spans="1:2" hidden="1" x14ac:dyDescent="0.2">
      <c r="A100" t="s">
        <v>686</v>
      </c>
      <c r="B100" t="s">
        <v>360</v>
      </c>
    </row>
    <row r="101" spans="1:2" hidden="1" x14ac:dyDescent="0.2">
      <c r="A101" t="s">
        <v>567</v>
      </c>
      <c r="B101" t="s">
        <v>360</v>
      </c>
    </row>
    <row r="102" spans="1:2" hidden="1" x14ac:dyDescent="0.2">
      <c r="A102" t="s">
        <v>687</v>
      </c>
      <c r="B102" t="s">
        <v>360</v>
      </c>
    </row>
    <row r="103" spans="1:2" hidden="1" x14ac:dyDescent="0.2">
      <c r="A103" t="s">
        <v>688</v>
      </c>
      <c r="B103" t="s">
        <v>360</v>
      </c>
    </row>
    <row r="104" spans="1:2" hidden="1" x14ac:dyDescent="0.2">
      <c r="A104" t="s">
        <v>689</v>
      </c>
      <c r="B104" t="s">
        <v>360</v>
      </c>
    </row>
    <row r="105" spans="1:2" hidden="1" x14ac:dyDescent="0.2">
      <c r="A105" t="s">
        <v>690</v>
      </c>
      <c r="B105" t="s">
        <v>360</v>
      </c>
    </row>
    <row r="106" spans="1:2" hidden="1" x14ac:dyDescent="0.2">
      <c r="A106" t="s">
        <v>568</v>
      </c>
      <c r="B106" t="s">
        <v>360</v>
      </c>
    </row>
    <row r="107" spans="1:2" hidden="1" x14ac:dyDescent="0.2">
      <c r="A107" t="s">
        <v>691</v>
      </c>
      <c r="B107" t="s">
        <v>360</v>
      </c>
    </row>
    <row r="108" spans="1:2" hidden="1" x14ac:dyDescent="0.2">
      <c r="A108" t="s">
        <v>692</v>
      </c>
      <c r="B108" t="s">
        <v>360</v>
      </c>
    </row>
    <row r="109" spans="1:2" hidden="1" x14ac:dyDescent="0.2">
      <c r="A109" t="s">
        <v>693</v>
      </c>
      <c r="B109" t="s">
        <v>360</v>
      </c>
    </row>
    <row r="110" spans="1:2" hidden="1" x14ac:dyDescent="0.2">
      <c r="A110" t="s">
        <v>694</v>
      </c>
      <c r="B110" t="s">
        <v>360</v>
      </c>
    </row>
    <row r="111" spans="1:2" hidden="1" x14ac:dyDescent="0.2">
      <c r="A111" t="s">
        <v>569</v>
      </c>
      <c r="B111" t="s">
        <v>360</v>
      </c>
    </row>
    <row r="112" spans="1:2" hidden="1" x14ac:dyDescent="0.2">
      <c r="A112" t="s">
        <v>695</v>
      </c>
      <c r="B112" t="s">
        <v>360</v>
      </c>
    </row>
    <row r="113" spans="1:2" hidden="1" x14ac:dyDescent="0.2">
      <c r="A113" t="s">
        <v>696</v>
      </c>
      <c r="B113" t="s">
        <v>360</v>
      </c>
    </row>
    <row r="114" spans="1:2" hidden="1" x14ac:dyDescent="0.2">
      <c r="A114" t="s">
        <v>697</v>
      </c>
      <c r="B114" t="s">
        <v>360</v>
      </c>
    </row>
    <row r="115" spans="1:2" hidden="1" x14ac:dyDescent="0.2">
      <c r="A115" t="s">
        <v>698</v>
      </c>
      <c r="B115" t="s">
        <v>360</v>
      </c>
    </row>
    <row r="116" spans="1:2" hidden="1" x14ac:dyDescent="0.2">
      <c r="A116" t="s">
        <v>570</v>
      </c>
      <c r="B116" t="s">
        <v>360</v>
      </c>
    </row>
    <row r="117" spans="1:2" hidden="1" x14ac:dyDescent="0.2">
      <c r="A117" t="s">
        <v>699</v>
      </c>
      <c r="B117" t="s">
        <v>360</v>
      </c>
    </row>
    <row r="118" spans="1:2" hidden="1" x14ac:dyDescent="0.2">
      <c r="A118" t="s">
        <v>700</v>
      </c>
      <c r="B118" t="s">
        <v>360</v>
      </c>
    </row>
    <row r="119" spans="1:2" hidden="1" x14ac:dyDescent="0.2">
      <c r="A119" t="s">
        <v>701</v>
      </c>
      <c r="B119" t="s">
        <v>360</v>
      </c>
    </row>
    <row r="120" spans="1:2" hidden="1" x14ac:dyDescent="0.2">
      <c r="A120" t="s">
        <v>702</v>
      </c>
      <c r="B120" t="s">
        <v>360</v>
      </c>
    </row>
    <row r="121" spans="1:2" hidden="1" x14ac:dyDescent="0.2">
      <c r="A121" t="s">
        <v>558</v>
      </c>
      <c r="B121" t="s">
        <v>360</v>
      </c>
    </row>
    <row r="122" spans="1:2" hidden="1" x14ac:dyDescent="0.2">
      <c r="A122" t="s">
        <v>619</v>
      </c>
      <c r="B122" t="s">
        <v>360</v>
      </c>
    </row>
    <row r="123" spans="1:2" hidden="1" x14ac:dyDescent="0.2">
      <c r="A123" t="s">
        <v>620</v>
      </c>
      <c r="B123" t="s">
        <v>360</v>
      </c>
    </row>
    <row r="124" spans="1:2" hidden="1" x14ac:dyDescent="0.2">
      <c r="A124" t="s">
        <v>621</v>
      </c>
      <c r="B124" t="s">
        <v>360</v>
      </c>
    </row>
    <row r="125" spans="1:2" hidden="1" x14ac:dyDescent="0.2">
      <c r="A125" t="s">
        <v>703</v>
      </c>
      <c r="B125" t="s">
        <v>360</v>
      </c>
    </row>
    <row r="126" spans="1:2" hidden="1" x14ac:dyDescent="0.2">
      <c r="A126" t="s">
        <v>571</v>
      </c>
      <c r="B126" t="s">
        <v>360</v>
      </c>
    </row>
    <row r="127" spans="1:2" hidden="1" x14ac:dyDescent="0.2">
      <c r="A127" t="s">
        <v>622</v>
      </c>
      <c r="B127" t="s">
        <v>360</v>
      </c>
    </row>
    <row r="128" spans="1:2" hidden="1" x14ac:dyDescent="0.2">
      <c r="A128" t="s">
        <v>704</v>
      </c>
      <c r="B128" t="s">
        <v>360</v>
      </c>
    </row>
    <row r="129" spans="1:2" hidden="1" x14ac:dyDescent="0.2">
      <c r="A129" t="s">
        <v>623</v>
      </c>
      <c r="B129" t="s">
        <v>360</v>
      </c>
    </row>
    <row r="130" spans="1:2" hidden="1" x14ac:dyDescent="0.2">
      <c r="A130" t="s">
        <v>624</v>
      </c>
      <c r="B130" t="s">
        <v>360</v>
      </c>
    </row>
    <row r="131" spans="1:2" hidden="1" x14ac:dyDescent="0.2">
      <c r="A131" t="s">
        <v>572</v>
      </c>
      <c r="B131" t="s">
        <v>360</v>
      </c>
    </row>
    <row r="132" spans="1:2" hidden="1" x14ac:dyDescent="0.2">
      <c r="A132" t="s">
        <v>705</v>
      </c>
      <c r="B132" t="s">
        <v>360</v>
      </c>
    </row>
    <row r="133" spans="1:2" hidden="1" x14ac:dyDescent="0.2">
      <c r="A133" t="s">
        <v>706</v>
      </c>
      <c r="B133" t="s">
        <v>360</v>
      </c>
    </row>
    <row r="134" spans="1:2" hidden="1" x14ac:dyDescent="0.2">
      <c r="A134" t="s">
        <v>707</v>
      </c>
      <c r="B134" t="s">
        <v>360</v>
      </c>
    </row>
    <row r="135" spans="1:2" hidden="1" x14ac:dyDescent="0.2">
      <c r="A135" t="s">
        <v>708</v>
      </c>
      <c r="B135" t="s">
        <v>360</v>
      </c>
    </row>
    <row r="136" spans="1:2" hidden="1" x14ac:dyDescent="0.2">
      <c r="A136" t="s">
        <v>559</v>
      </c>
      <c r="B136" t="s">
        <v>360</v>
      </c>
    </row>
    <row r="137" spans="1:2" hidden="1" x14ac:dyDescent="0.2">
      <c r="A137" t="s">
        <v>709</v>
      </c>
      <c r="B137" t="s">
        <v>360</v>
      </c>
    </row>
    <row r="138" spans="1:2" hidden="1" x14ac:dyDescent="0.2">
      <c r="A138" t="s">
        <v>625</v>
      </c>
      <c r="B138" t="s">
        <v>360</v>
      </c>
    </row>
    <row r="139" spans="1:2" hidden="1" x14ac:dyDescent="0.2">
      <c r="A139" t="s">
        <v>626</v>
      </c>
      <c r="B139" t="s">
        <v>360</v>
      </c>
    </row>
    <row r="140" spans="1:2" hidden="1" x14ac:dyDescent="0.2">
      <c r="A140" t="s">
        <v>627</v>
      </c>
      <c r="B140" t="s">
        <v>360</v>
      </c>
    </row>
    <row r="141" spans="1:2" hidden="1" x14ac:dyDescent="0.2">
      <c r="A141" t="s">
        <v>573</v>
      </c>
      <c r="B141" t="s">
        <v>360</v>
      </c>
    </row>
    <row r="142" spans="1:2" hidden="1" x14ac:dyDescent="0.2">
      <c r="A142" t="s">
        <v>710</v>
      </c>
      <c r="B142" t="s">
        <v>360</v>
      </c>
    </row>
    <row r="143" spans="1:2" hidden="1" x14ac:dyDescent="0.2">
      <c r="A143" t="s">
        <v>711</v>
      </c>
      <c r="B143" t="s">
        <v>360</v>
      </c>
    </row>
    <row r="144" spans="1:2" hidden="1" x14ac:dyDescent="0.2">
      <c r="A144" t="s">
        <v>712</v>
      </c>
      <c r="B144" t="s">
        <v>360</v>
      </c>
    </row>
    <row r="145" spans="1:2" hidden="1" x14ac:dyDescent="0.2">
      <c r="A145" t="s">
        <v>713</v>
      </c>
      <c r="B145" t="s">
        <v>360</v>
      </c>
    </row>
    <row r="146" spans="1:2" hidden="1" x14ac:dyDescent="0.2">
      <c r="A146" t="s">
        <v>714</v>
      </c>
      <c r="B146" t="s">
        <v>361</v>
      </c>
    </row>
    <row r="147" spans="1:2" hidden="1" x14ac:dyDescent="0.2">
      <c r="A147" t="s">
        <v>715</v>
      </c>
      <c r="B147" t="s">
        <v>361</v>
      </c>
    </row>
    <row r="148" spans="1:2" hidden="1" x14ac:dyDescent="0.2">
      <c r="A148" t="s">
        <v>716</v>
      </c>
      <c r="B148" t="s">
        <v>361</v>
      </c>
    </row>
    <row r="149" spans="1:2" hidden="1" x14ac:dyDescent="0.2">
      <c r="A149" t="s">
        <v>717</v>
      </c>
      <c r="B149" t="s">
        <v>361</v>
      </c>
    </row>
    <row r="150" spans="1:2" hidden="1" x14ac:dyDescent="0.2">
      <c r="A150" t="s">
        <v>628</v>
      </c>
      <c r="B150" t="s">
        <v>361</v>
      </c>
    </row>
    <row r="151" spans="1:2" hidden="1" x14ac:dyDescent="0.2">
      <c r="A151" t="s">
        <v>629</v>
      </c>
      <c r="B151" t="s">
        <v>361</v>
      </c>
    </row>
    <row r="152" spans="1:2" hidden="1" x14ac:dyDescent="0.2">
      <c r="A152" t="s">
        <v>718</v>
      </c>
      <c r="B152" t="s">
        <v>361</v>
      </c>
    </row>
    <row r="153" spans="1:2" hidden="1" x14ac:dyDescent="0.2">
      <c r="A153" t="s">
        <v>719</v>
      </c>
      <c r="B153" t="s">
        <v>361</v>
      </c>
    </row>
    <row r="154" spans="1:2" hidden="1" x14ac:dyDescent="0.2">
      <c r="A154" t="s">
        <v>720</v>
      </c>
      <c r="B154" t="s">
        <v>361</v>
      </c>
    </row>
    <row r="155" spans="1:2" hidden="1" x14ac:dyDescent="0.2">
      <c r="A155" t="s">
        <v>721</v>
      </c>
      <c r="B155" t="s">
        <v>361</v>
      </c>
    </row>
    <row r="156" spans="1:2" hidden="1" x14ac:dyDescent="0.2">
      <c r="A156" t="s">
        <v>722</v>
      </c>
      <c r="B156" t="s">
        <v>361</v>
      </c>
    </row>
    <row r="157" spans="1:2" hidden="1" x14ac:dyDescent="0.2">
      <c r="A157" t="s">
        <v>723</v>
      </c>
      <c r="B157" t="s">
        <v>361</v>
      </c>
    </row>
    <row r="158" spans="1:2" hidden="1" x14ac:dyDescent="0.2">
      <c r="A158" t="s">
        <v>724</v>
      </c>
      <c r="B158" t="s">
        <v>361</v>
      </c>
    </row>
    <row r="159" spans="1:2" hidden="1" x14ac:dyDescent="0.2">
      <c r="A159" t="s">
        <v>486</v>
      </c>
      <c r="B159" t="s">
        <v>362</v>
      </c>
    </row>
    <row r="160" spans="1:2" hidden="1" x14ac:dyDescent="0.2">
      <c r="A160" t="s">
        <v>487</v>
      </c>
      <c r="B160" t="s">
        <v>362</v>
      </c>
    </row>
    <row r="161" spans="1:2" hidden="1" x14ac:dyDescent="0.2">
      <c r="A161" t="s">
        <v>488</v>
      </c>
      <c r="B161" t="s">
        <v>362</v>
      </c>
    </row>
    <row r="162" spans="1:2" hidden="1" x14ac:dyDescent="0.2">
      <c r="A162" t="s">
        <v>489</v>
      </c>
      <c r="B162" t="s">
        <v>362</v>
      </c>
    </row>
    <row r="163" spans="1:2" hidden="1" x14ac:dyDescent="0.2">
      <c r="A163" t="s">
        <v>546</v>
      </c>
      <c r="B163" t="s">
        <v>362</v>
      </c>
    </row>
    <row r="164" spans="1:2" hidden="1" x14ac:dyDescent="0.2">
      <c r="A164" t="s">
        <v>539</v>
      </c>
      <c r="B164" t="s">
        <v>362</v>
      </c>
    </row>
    <row r="165" spans="1:2" hidden="1" x14ac:dyDescent="0.2">
      <c r="A165" t="s">
        <v>490</v>
      </c>
      <c r="B165" t="s">
        <v>362</v>
      </c>
    </row>
    <row r="166" spans="1:2" hidden="1" x14ac:dyDescent="0.2">
      <c r="A166" t="s">
        <v>491</v>
      </c>
      <c r="B166" t="s">
        <v>362</v>
      </c>
    </row>
    <row r="167" spans="1:2" hidden="1" x14ac:dyDescent="0.2">
      <c r="A167" t="s">
        <v>492</v>
      </c>
      <c r="B167" t="s">
        <v>362</v>
      </c>
    </row>
    <row r="168" spans="1:2" hidden="1" x14ac:dyDescent="0.2">
      <c r="A168" t="s">
        <v>493</v>
      </c>
      <c r="B168" t="s">
        <v>362</v>
      </c>
    </row>
    <row r="169" spans="1:2" hidden="1" x14ac:dyDescent="0.2">
      <c r="A169" t="s">
        <v>494</v>
      </c>
      <c r="B169" t="s">
        <v>362</v>
      </c>
    </row>
    <row r="170" spans="1:2" hidden="1" x14ac:dyDescent="0.2">
      <c r="A170" t="s">
        <v>574</v>
      </c>
      <c r="B170" t="s">
        <v>362</v>
      </c>
    </row>
    <row r="171" spans="1:2" hidden="1" x14ac:dyDescent="0.2">
      <c r="A171" t="s">
        <v>495</v>
      </c>
      <c r="B171" t="s">
        <v>362</v>
      </c>
    </row>
    <row r="172" spans="1:2" hidden="1" x14ac:dyDescent="0.2">
      <c r="A172" t="s">
        <v>630</v>
      </c>
      <c r="B172" t="s">
        <v>362</v>
      </c>
    </row>
    <row r="173" spans="1:2" hidden="1" x14ac:dyDescent="0.2">
      <c r="A173" t="s">
        <v>725</v>
      </c>
      <c r="B173" t="s">
        <v>362</v>
      </c>
    </row>
    <row r="174" spans="1:2" hidden="1" x14ac:dyDescent="0.2">
      <c r="A174" t="s">
        <v>631</v>
      </c>
      <c r="B174" t="s">
        <v>362</v>
      </c>
    </row>
    <row r="175" spans="1:2" hidden="1" x14ac:dyDescent="0.2">
      <c r="A175" t="s">
        <v>726</v>
      </c>
      <c r="B175" t="s">
        <v>362</v>
      </c>
    </row>
    <row r="176" spans="1:2" hidden="1" x14ac:dyDescent="0.2">
      <c r="A176" t="s">
        <v>727</v>
      </c>
      <c r="B176" t="s">
        <v>362</v>
      </c>
    </row>
    <row r="177" spans="1:2" hidden="1" x14ac:dyDescent="0.2">
      <c r="A177" t="s">
        <v>728</v>
      </c>
      <c r="B177" t="s">
        <v>362</v>
      </c>
    </row>
    <row r="178" spans="1:2" hidden="1" x14ac:dyDescent="0.2">
      <c r="A178" t="s">
        <v>729</v>
      </c>
      <c r="B178" t="s">
        <v>362</v>
      </c>
    </row>
    <row r="179" spans="1:2" hidden="1" x14ac:dyDescent="0.2">
      <c r="A179" t="s">
        <v>730</v>
      </c>
      <c r="B179" t="s">
        <v>362</v>
      </c>
    </row>
    <row r="180" spans="1:2" hidden="1" x14ac:dyDescent="0.2">
      <c r="A180" t="s">
        <v>731</v>
      </c>
      <c r="B180" t="s">
        <v>362</v>
      </c>
    </row>
    <row r="181" spans="1:2" hidden="1" x14ac:dyDescent="0.2">
      <c r="A181" t="s">
        <v>732</v>
      </c>
      <c r="B181" t="s">
        <v>362</v>
      </c>
    </row>
    <row r="182" spans="1:2" hidden="1" x14ac:dyDescent="0.2">
      <c r="A182" t="s">
        <v>733</v>
      </c>
      <c r="B182" t="s">
        <v>362</v>
      </c>
    </row>
    <row r="183" spans="1:2" hidden="1" x14ac:dyDescent="0.2">
      <c r="A183" t="s">
        <v>734</v>
      </c>
      <c r="B183" t="s">
        <v>362</v>
      </c>
    </row>
    <row r="184" spans="1:2" hidden="1" x14ac:dyDescent="0.2">
      <c r="A184" t="s">
        <v>735</v>
      </c>
      <c r="B184" t="s">
        <v>362</v>
      </c>
    </row>
    <row r="185" spans="1:2" hidden="1" x14ac:dyDescent="0.2">
      <c r="A185" t="s">
        <v>736</v>
      </c>
      <c r="B185" t="s">
        <v>362</v>
      </c>
    </row>
    <row r="186" spans="1:2" hidden="1" x14ac:dyDescent="0.2">
      <c r="A186" t="s">
        <v>632</v>
      </c>
      <c r="B186" t="s">
        <v>362</v>
      </c>
    </row>
    <row r="187" spans="1:2" hidden="1" x14ac:dyDescent="0.2">
      <c r="A187" t="s">
        <v>633</v>
      </c>
      <c r="B187" t="s">
        <v>362</v>
      </c>
    </row>
    <row r="188" spans="1:2" hidden="1" x14ac:dyDescent="0.2">
      <c r="A188" t="s">
        <v>496</v>
      </c>
      <c r="B188" t="s">
        <v>362</v>
      </c>
    </row>
    <row r="189" spans="1:2" hidden="1" x14ac:dyDescent="0.2">
      <c r="A189" t="s">
        <v>497</v>
      </c>
      <c r="B189" t="s">
        <v>362</v>
      </c>
    </row>
    <row r="190" spans="1:2" hidden="1" x14ac:dyDescent="0.2">
      <c r="A190" t="s">
        <v>498</v>
      </c>
      <c r="B190" t="s">
        <v>362</v>
      </c>
    </row>
    <row r="191" spans="1:2" hidden="1" x14ac:dyDescent="0.2">
      <c r="A191" t="s">
        <v>499</v>
      </c>
      <c r="B191" t="s">
        <v>362</v>
      </c>
    </row>
    <row r="192" spans="1:2" hidden="1" x14ac:dyDescent="0.2">
      <c r="A192" t="s">
        <v>547</v>
      </c>
      <c r="B192" t="s">
        <v>362</v>
      </c>
    </row>
    <row r="193" spans="1:2" hidden="1" x14ac:dyDescent="0.2">
      <c r="A193" t="s">
        <v>540</v>
      </c>
      <c r="B193" t="s">
        <v>362</v>
      </c>
    </row>
    <row r="194" spans="1:2" hidden="1" x14ac:dyDescent="0.2">
      <c r="A194" t="s">
        <v>500</v>
      </c>
      <c r="B194" t="s">
        <v>362</v>
      </c>
    </row>
    <row r="195" spans="1:2" hidden="1" x14ac:dyDescent="0.2">
      <c r="A195" t="s">
        <v>501</v>
      </c>
      <c r="B195" t="s">
        <v>362</v>
      </c>
    </row>
    <row r="196" spans="1:2" hidden="1" x14ac:dyDescent="0.2">
      <c r="A196" t="s">
        <v>502</v>
      </c>
      <c r="B196" t="s">
        <v>362</v>
      </c>
    </row>
    <row r="197" spans="1:2" hidden="1" x14ac:dyDescent="0.2">
      <c r="A197" t="s">
        <v>503</v>
      </c>
      <c r="B197" t="s">
        <v>362</v>
      </c>
    </row>
    <row r="198" spans="1:2" hidden="1" x14ac:dyDescent="0.2">
      <c r="A198" t="s">
        <v>504</v>
      </c>
      <c r="B198" t="s">
        <v>362</v>
      </c>
    </row>
    <row r="199" spans="1:2" hidden="1" x14ac:dyDescent="0.2">
      <c r="A199" t="s">
        <v>575</v>
      </c>
      <c r="B199" t="s">
        <v>362</v>
      </c>
    </row>
    <row r="200" spans="1:2" hidden="1" x14ac:dyDescent="0.2">
      <c r="A200" t="s">
        <v>505</v>
      </c>
      <c r="B200" t="s">
        <v>362</v>
      </c>
    </row>
    <row r="201" spans="1:2" hidden="1" x14ac:dyDescent="0.2">
      <c r="A201" t="s">
        <v>634</v>
      </c>
      <c r="B201" t="s">
        <v>362</v>
      </c>
    </row>
    <row r="202" spans="1:2" hidden="1" x14ac:dyDescent="0.2">
      <c r="A202" t="s">
        <v>434</v>
      </c>
      <c r="B202" t="s">
        <v>362</v>
      </c>
    </row>
    <row r="203" spans="1:2" hidden="1" x14ac:dyDescent="0.2">
      <c r="A203" t="s">
        <v>635</v>
      </c>
      <c r="B203" t="s">
        <v>363</v>
      </c>
    </row>
    <row r="204" spans="1:2" hidden="1" x14ac:dyDescent="0.2">
      <c r="A204" t="s">
        <v>737</v>
      </c>
      <c r="B204" t="s">
        <v>364</v>
      </c>
    </row>
    <row r="205" spans="1:2" hidden="1" x14ac:dyDescent="0.2">
      <c r="A205" t="s">
        <v>636</v>
      </c>
      <c r="B205" t="s">
        <v>364</v>
      </c>
    </row>
    <row r="206" spans="1:2" hidden="1" x14ac:dyDescent="0.2">
      <c r="A206" t="s">
        <v>637</v>
      </c>
      <c r="B206" t="s">
        <v>364</v>
      </c>
    </row>
    <row r="207" spans="1:2" hidden="1" x14ac:dyDescent="0.2">
      <c r="A207" t="s">
        <v>638</v>
      </c>
      <c r="B207" t="s">
        <v>364</v>
      </c>
    </row>
    <row r="208" spans="1:2" hidden="1" x14ac:dyDescent="0.2">
      <c r="A208" t="s">
        <v>506</v>
      </c>
      <c r="B208" t="s">
        <v>366</v>
      </c>
    </row>
    <row r="209" spans="1:2" hidden="1" x14ac:dyDescent="0.2">
      <c r="A209" t="s">
        <v>507</v>
      </c>
      <c r="B209" t="s">
        <v>366</v>
      </c>
    </row>
    <row r="210" spans="1:2" hidden="1" x14ac:dyDescent="0.2">
      <c r="A210" t="s">
        <v>508</v>
      </c>
      <c r="B210" t="s">
        <v>366</v>
      </c>
    </row>
    <row r="211" spans="1:2" hidden="1" x14ac:dyDescent="0.2">
      <c r="A211" t="s">
        <v>509</v>
      </c>
      <c r="B211" t="s">
        <v>366</v>
      </c>
    </row>
    <row r="212" spans="1:2" hidden="1" x14ac:dyDescent="0.2">
      <c r="A212" t="s">
        <v>548</v>
      </c>
      <c r="B212" t="s">
        <v>366</v>
      </c>
    </row>
    <row r="213" spans="1:2" hidden="1" x14ac:dyDescent="0.2">
      <c r="A213" t="s">
        <v>541</v>
      </c>
      <c r="B213" t="s">
        <v>366</v>
      </c>
    </row>
    <row r="214" spans="1:2" hidden="1" x14ac:dyDescent="0.2">
      <c r="A214" t="s">
        <v>510</v>
      </c>
      <c r="B214" t="s">
        <v>366</v>
      </c>
    </row>
    <row r="215" spans="1:2" hidden="1" x14ac:dyDescent="0.2">
      <c r="A215" t="s">
        <v>511</v>
      </c>
      <c r="B215" t="s">
        <v>366</v>
      </c>
    </row>
    <row r="216" spans="1:2" hidden="1" x14ac:dyDescent="0.2">
      <c r="A216" t="s">
        <v>512</v>
      </c>
      <c r="B216" t="s">
        <v>366</v>
      </c>
    </row>
    <row r="217" spans="1:2" hidden="1" x14ac:dyDescent="0.2">
      <c r="A217" t="s">
        <v>513</v>
      </c>
      <c r="B217" t="s">
        <v>366</v>
      </c>
    </row>
    <row r="218" spans="1:2" hidden="1" x14ac:dyDescent="0.2">
      <c r="A218" t="s">
        <v>514</v>
      </c>
      <c r="B218" t="s">
        <v>366</v>
      </c>
    </row>
    <row r="219" spans="1:2" hidden="1" x14ac:dyDescent="0.2">
      <c r="A219" t="s">
        <v>576</v>
      </c>
      <c r="B219" t="s">
        <v>366</v>
      </c>
    </row>
    <row r="220" spans="1:2" hidden="1" x14ac:dyDescent="0.2">
      <c r="A220" t="s">
        <v>515</v>
      </c>
      <c r="B220" t="s">
        <v>366</v>
      </c>
    </row>
    <row r="221" spans="1:2" hidden="1" x14ac:dyDescent="0.2">
      <c r="A221" t="s">
        <v>738</v>
      </c>
      <c r="B221" t="s">
        <v>367</v>
      </c>
    </row>
    <row r="222" spans="1:2" hidden="1" x14ac:dyDescent="0.2">
      <c r="A222" t="s">
        <v>639</v>
      </c>
      <c r="B222" t="s">
        <v>367</v>
      </c>
    </row>
    <row r="223" spans="1:2" hidden="1" x14ac:dyDescent="0.2">
      <c r="A223" t="s">
        <v>739</v>
      </c>
      <c r="B223" t="s">
        <v>367</v>
      </c>
    </row>
    <row r="224" spans="1:2" hidden="1" x14ac:dyDescent="0.2">
      <c r="A224" t="s">
        <v>740</v>
      </c>
      <c r="B224" t="s">
        <v>367</v>
      </c>
    </row>
    <row r="225" spans="1:2" hidden="1" x14ac:dyDescent="0.2">
      <c r="A225" t="s">
        <v>640</v>
      </c>
      <c r="B225" t="s">
        <v>367</v>
      </c>
    </row>
    <row r="226" spans="1:2" hidden="1" x14ac:dyDescent="0.2">
      <c r="A226" t="s">
        <v>641</v>
      </c>
      <c r="B226" t="s">
        <v>367</v>
      </c>
    </row>
    <row r="227" spans="1:2" hidden="1" x14ac:dyDescent="0.2">
      <c r="A227" t="s">
        <v>642</v>
      </c>
      <c r="B227" t="s">
        <v>367</v>
      </c>
    </row>
    <row r="228" spans="1:2" hidden="1" x14ac:dyDescent="0.2">
      <c r="A228" t="s">
        <v>741</v>
      </c>
      <c r="B228" t="s">
        <v>367</v>
      </c>
    </row>
    <row r="229" spans="1:2" hidden="1" x14ac:dyDescent="0.2">
      <c r="A229" t="s">
        <v>643</v>
      </c>
      <c r="B229" t="s">
        <v>367</v>
      </c>
    </row>
    <row r="230" spans="1:2" hidden="1" x14ac:dyDescent="0.2">
      <c r="A230" t="s">
        <v>742</v>
      </c>
      <c r="B230" t="s">
        <v>367</v>
      </c>
    </row>
    <row r="231" spans="1:2" hidden="1" x14ac:dyDescent="0.2">
      <c r="A231" t="s">
        <v>743</v>
      </c>
      <c r="B231" t="s">
        <v>367</v>
      </c>
    </row>
    <row r="232" spans="1:2" hidden="1" x14ac:dyDescent="0.2">
      <c r="A232" t="s">
        <v>744</v>
      </c>
      <c r="B232" t="s">
        <v>367</v>
      </c>
    </row>
    <row r="233" spans="1:2" hidden="1" x14ac:dyDescent="0.2">
      <c r="A233" t="s">
        <v>644</v>
      </c>
      <c r="B233" t="s">
        <v>367</v>
      </c>
    </row>
    <row r="234" spans="1:2" hidden="1" x14ac:dyDescent="0.2">
      <c r="A234" t="s">
        <v>645</v>
      </c>
      <c r="B234" t="s">
        <v>368</v>
      </c>
    </row>
    <row r="235" spans="1:2" hidden="1" x14ac:dyDescent="0.2">
      <c r="A235" t="s">
        <v>435</v>
      </c>
      <c r="B235" t="s">
        <v>368</v>
      </c>
    </row>
    <row r="236" spans="1:2" hidden="1" x14ac:dyDescent="0.2">
      <c r="A236" t="s">
        <v>646</v>
      </c>
      <c r="B236" t="s">
        <v>369</v>
      </c>
    </row>
    <row r="237" spans="1:2" hidden="1" x14ac:dyDescent="0.2">
      <c r="A237" t="s">
        <v>647</v>
      </c>
      <c r="B237" t="s">
        <v>369</v>
      </c>
    </row>
    <row r="238" spans="1:2" hidden="1" x14ac:dyDescent="0.2">
      <c r="A238" t="s">
        <v>648</v>
      </c>
      <c r="B238" t="s">
        <v>369</v>
      </c>
    </row>
    <row r="239" spans="1:2" hidden="1" x14ac:dyDescent="0.2"/>
    <row r="240" spans="1: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5B8E4D5F-0E1E-4E87-9694-567ED2EB05F5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6"/>
  <sheetViews>
    <sheetView workbookViewId="0">
      <selection activeCell="A2" sqref="A2:B6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549</v>
      </c>
      <c r="B2" t="s">
        <v>115</v>
      </c>
    </row>
    <row r="3" spans="1:2" x14ac:dyDescent="0.2">
      <c r="A3" t="s">
        <v>577</v>
      </c>
      <c r="B3" t="s">
        <v>115</v>
      </c>
    </row>
    <row r="4" spans="1:2" x14ac:dyDescent="0.2">
      <c r="A4" t="s">
        <v>578</v>
      </c>
      <c r="B4" t="s">
        <v>115</v>
      </c>
    </row>
    <row r="5" spans="1:2" x14ac:dyDescent="0.2">
      <c r="A5" t="s">
        <v>579</v>
      </c>
      <c r="B5" t="s">
        <v>115</v>
      </c>
    </row>
    <row r="6" spans="1:2" x14ac:dyDescent="0.2">
      <c r="A6" t="s">
        <v>580</v>
      </c>
      <c r="B6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6"/>
  <sheetViews>
    <sheetView workbookViewId="0">
      <selection activeCell="A2" sqref="A2:B6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560</v>
      </c>
      <c r="B2" t="s">
        <v>119</v>
      </c>
    </row>
    <row r="3" spans="1:2" x14ac:dyDescent="0.2">
      <c r="A3" t="s">
        <v>651</v>
      </c>
      <c r="B3" t="s">
        <v>119</v>
      </c>
    </row>
    <row r="4" spans="1:2" x14ac:dyDescent="0.2">
      <c r="A4" t="s">
        <v>652</v>
      </c>
      <c r="B4" t="s">
        <v>119</v>
      </c>
    </row>
    <row r="5" spans="1:2" x14ac:dyDescent="0.2">
      <c r="A5" t="s">
        <v>653</v>
      </c>
      <c r="B5" t="s">
        <v>119</v>
      </c>
    </row>
    <row r="6" spans="1:2" x14ac:dyDescent="0.2">
      <c r="A6" t="s">
        <v>654</v>
      </c>
      <c r="B6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6"/>
  <sheetViews>
    <sheetView workbookViewId="0">
      <selection activeCell="A2" sqref="A2:B6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550</v>
      </c>
      <c r="B2" t="s">
        <v>120</v>
      </c>
    </row>
    <row r="3" spans="1:2" x14ac:dyDescent="0.2">
      <c r="A3" t="s">
        <v>581</v>
      </c>
      <c r="B3" t="s">
        <v>120</v>
      </c>
    </row>
    <row r="4" spans="1:2" x14ac:dyDescent="0.2">
      <c r="A4" t="s">
        <v>582</v>
      </c>
      <c r="B4" t="s">
        <v>120</v>
      </c>
    </row>
    <row r="5" spans="1:2" x14ac:dyDescent="0.2">
      <c r="A5" t="s">
        <v>583</v>
      </c>
      <c r="B5" t="s">
        <v>120</v>
      </c>
    </row>
    <row r="6" spans="1:2" x14ac:dyDescent="0.2">
      <c r="A6" t="s">
        <v>584</v>
      </c>
      <c r="B6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17"/>
  <sheetViews>
    <sheetView workbookViewId="0">
      <selection activeCell="A2" sqref="A2:B17"/>
    </sheetView>
  </sheetViews>
  <sheetFormatPr defaultRowHeight="12.75" x14ac:dyDescent="0.2"/>
  <sheetData>
    <row r="2" spans="1:2" x14ac:dyDescent="0.2">
      <c r="A2" t="s">
        <v>551</v>
      </c>
      <c r="B2" t="s">
        <v>123</v>
      </c>
    </row>
    <row r="3" spans="1:2" x14ac:dyDescent="0.2">
      <c r="A3" t="s">
        <v>585</v>
      </c>
      <c r="B3" t="s">
        <v>123</v>
      </c>
    </row>
    <row r="4" spans="1:2" x14ac:dyDescent="0.2">
      <c r="A4" t="s">
        <v>586</v>
      </c>
      <c r="B4" t="s">
        <v>123</v>
      </c>
    </row>
    <row r="5" spans="1:2" x14ac:dyDescent="0.2">
      <c r="A5" t="s">
        <v>587</v>
      </c>
      <c r="B5" t="s">
        <v>123</v>
      </c>
    </row>
    <row r="6" spans="1:2" x14ac:dyDescent="0.2">
      <c r="A6" t="s">
        <v>588</v>
      </c>
      <c r="B6" t="s">
        <v>123</v>
      </c>
    </row>
    <row r="7" spans="1:2" x14ac:dyDescent="0.2">
      <c r="A7" t="s">
        <v>649</v>
      </c>
      <c r="B7" t="s">
        <v>123</v>
      </c>
    </row>
    <row r="8" spans="1:2" x14ac:dyDescent="0.2">
      <c r="A8" t="s">
        <v>552</v>
      </c>
      <c r="B8" t="s">
        <v>123</v>
      </c>
    </row>
    <row r="9" spans="1:2" x14ac:dyDescent="0.2">
      <c r="A9" t="s">
        <v>589</v>
      </c>
      <c r="B9" t="s">
        <v>123</v>
      </c>
    </row>
    <row r="10" spans="1:2" x14ac:dyDescent="0.2">
      <c r="A10" t="s">
        <v>590</v>
      </c>
      <c r="B10" t="s">
        <v>123</v>
      </c>
    </row>
    <row r="11" spans="1:2" x14ac:dyDescent="0.2">
      <c r="A11" t="s">
        <v>591</v>
      </c>
      <c r="B11" t="s">
        <v>123</v>
      </c>
    </row>
    <row r="12" spans="1:2" x14ac:dyDescent="0.2">
      <c r="A12" t="s">
        <v>592</v>
      </c>
      <c r="B12" t="s">
        <v>123</v>
      </c>
    </row>
    <row r="13" spans="1:2" x14ac:dyDescent="0.2">
      <c r="A13" t="s">
        <v>593</v>
      </c>
      <c r="B13" t="s">
        <v>123</v>
      </c>
    </row>
    <row r="14" spans="1:2" x14ac:dyDescent="0.2">
      <c r="A14" t="s">
        <v>594</v>
      </c>
      <c r="B14" t="s">
        <v>123</v>
      </c>
    </row>
    <row r="15" spans="1:2" x14ac:dyDescent="0.2">
      <c r="A15" t="s">
        <v>595</v>
      </c>
      <c r="B15" t="s">
        <v>123</v>
      </c>
    </row>
    <row r="16" spans="1:2" x14ac:dyDescent="0.2">
      <c r="A16" t="s">
        <v>596</v>
      </c>
      <c r="B16" t="s">
        <v>123</v>
      </c>
    </row>
    <row r="17" spans="1:2" x14ac:dyDescent="0.2">
      <c r="A17" t="s">
        <v>597</v>
      </c>
      <c r="B17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31"/>
  <sheetViews>
    <sheetView workbookViewId="0">
      <selection activeCell="A2" sqref="A2:B31"/>
    </sheetView>
  </sheetViews>
  <sheetFormatPr defaultRowHeight="12.75" x14ac:dyDescent="0.2"/>
  <sheetData>
    <row r="2" spans="1:2" x14ac:dyDescent="0.2">
      <c r="A2" t="s">
        <v>561</v>
      </c>
      <c r="B2" t="s">
        <v>16</v>
      </c>
    </row>
    <row r="3" spans="1:2" x14ac:dyDescent="0.2">
      <c r="A3" t="s">
        <v>655</v>
      </c>
      <c r="B3" t="s">
        <v>16</v>
      </c>
    </row>
    <row r="4" spans="1:2" x14ac:dyDescent="0.2">
      <c r="A4" t="s">
        <v>656</v>
      </c>
      <c r="B4" t="s">
        <v>16</v>
      </c>
    </row>
    <row r="5" spans="1:2" x14ac:dyDescent="0.2">
      <c r="A5" t="s">
        <v>657</v>
      </c>
      <c r="B5" t="s">
        <v>16</v>
      </c>
    </row>
    <row r="6" spans="1:2" x14ac:dyDescent="0.2">
      <c r="A6" t="s">
        <v>658</v>
      </c>
      <c r="B6" t="s">
        <v>16</v>
      </c>
    </row>
    <row r="7" spans="1:2" x14ac:dyDescent="0.2">
      <c r="A7" t="s">
        <v>553</v>
      </c>
      <c r="B7" t="s">
        <v>16</v>
      </c>
    </row>
    <row r="8" spans="1:2" x14ac:dyDescent="0.2">
      <c r="A8" t="s">
        <v>598</v>
      </c>
      <c r="B8" t="s">
        <v>16</v>
      </c>
    </row>
    <row r="9" spans="1:2" x14ac:dyDescent="0.2">
      <c r="A9" t="s">
        <v>599</v>
      </c>
      <c r="B9" t="s">
        <v>16</v>
      </c>
    </row>
    <row r="10" spans="1:2" x14ac:dyDescent="0.2">
      <c r="A10" t="s">
        <v>600</v>
      </c>
      <c r="B10" t="s">
        <v>16</v>
      </c>
    </row>
    <row r="11" spans="1:2" x14ac:dyDescent="0.2">
      <c r="A11" t="s">
        <v>601</v>
      </c>
      <c r="B11" t="s">
        <v>16</v>
      </c>
    </row>
    <row r="12" spans="1:2" x14ac:dyDescent="0.2">
      <c r="A12" t="s">
        <v>562</v>
      </c>
      <c r="B12" t="s">
        <v>16</v>
      </c>
    </row>
    <row r="13" spans="1:2" x14ac:dyDescent="0.2">
      <c r="A13" t="s">
        <v>659</v>
      </c>
      <c r="B13" t="s">
        <v>16</v>
      </c>
    </row>
    <row r="14" spans="1:2" x14ac:dyDescent="0.2">
      <c r="A14" t="s">
        <v>660</v>
      </c>
      <c r="B14" t="s">
        <v>16</v>
      </c>
    </row>
    <row r="15" spans="1:2" x14ac:dyDescent="0.2">
      <c r="A15" t="s">
        <v>602</v>
      </c>
      <c r="B15" t="s">
        <v>16</v>
      </c>
    </row>
    <row r="16" spans="1:2" x14ac:dyDescent="0.2">
      <c r="A16" t="s">
        <v>603</v>
      </c>
      <c r="B16" t="s">
        <v>16</v>
      </c>
    </row>
    <row r="17" spans="1:2" x14ac:dyDescent="0.2">
      <c r="A17" t="s">
        <v>563</v>
      </c>
      <c r="B17" t="s">
        <v>16</v>
      </c>
    </row>
    <row r="18" spans="1:2" x14ac:dyDescent="0.2">
      <c r="A18" t="s">
        <v>661</v>
      </c>
      <c r="B18" t="s">
        <v>16</v>
      </c>
    </row>
    <row r="19" spans="1:2" x14ac:dyDescent="0.2">
      <c r="A19" t="s">
        <v>662</v>
      </c>
      <c r="B19" t="s">
        <v>16</v>
      </c>
    </row>
    <row r="20" spans="1:2" x14ac:dyDescent="0.2">
      <c r="A20" t="s">
        <v>663</v>
      </c>
      <c r="B20" t="s">
        <v>16</v>
      </c>
    </row>
    <row r="21" spans="1:2" x14ac:dyDescent="0.2">
      <c r="A21" t="s">
        <v>664</v>
      </c>
      <c r="B21" t="s">
        <v>16</v>
      </c>
    </row>
    <row r="22" spans="1:2" x14ac:dyDescent="0.2">
      <c r="A22" t="s">
        <v>554</v>
      </c>
      <c r="B22" t="s">
        <v>16</v>
      </c>
    </row>
    <row r="23" spans="1:2" x14ac:dyDescent="0.2">
      <c r="A23" t="s">
        <v>665</v>
      </c>
      <c r="B23" t="s">
        <v>16</v>
      </c>
    </row>
    <row r="24" spans="1:2" x14ac:dyDescent="0.2">
      <c r="A24" t="s">
        <v>604</v>
      </c>
      <c r="B24" t="s">
        <v>16</v>
      </c>
    </row>
    <row r="25" spans="1:2" x14ac:dyDescent="0.2">
      <c r="A25" t="s">
        <v>605</v>
      </c>
      <c r="B25" t="s">
        <v>16</v>
      </c>
    </row>
    <row r="26" spans="1:2" x14ac:dyDescent="0.2">
      <c r="A26" t="s">
        <v>606</v>
      </c>
      <c r="B26" t="s">
        <v>16</v>
      </c>
    </row>
    <row r="27" spans="1:2" x14ac:dyDescent="0.2">
      <c r="A27" t="s">
        <v>564</v>
      </c>
      <c r="B27" t="s">
        <v>16</v>
      </c>
    </row>
    <row r="28" spans="1:2" x14ac:dyDescent="0.2">
      <c r="A28" t="s">
        <v>666</v>
      </c>
      <c r="B28" t="s">
        <v>16</v>
      </c>
    </row>
    <row r="29" spans="1:2" x14ac:dyDescent="0.2">
      <c r="A29" t="s">
        <v>667</v>
      </c>
      <c r="B29" t="s">
        <v>16</v>
      </c>
    </row>
    <row r="30" spans="1:2" x14ac:dyDescent="0.2">
      <c r="A30" t="s">
        <v>668</v>
      </c>
      <c r="B30" t="s">
        <v>16</v>
      </c>
    </row>
    <row r="31" spans="1:2" x14ac:dyDescent="0.2">
      <c r="A31" t="s">
        <v>669</v>
      </c>
      <c r="B31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670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671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672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607</v>
      </c>
      <c r="B2" t="s">
        <v>357</v>
      </c>
    </row>
    <row r="3" spans="1:2" x14ac:dyDescent="0.2">
      <c r="A3" t="s">
        <v>673</v>
      </c>
      <c r="B3" t="s">
        <v>357</v>
      </c>
    </row>
    <row r="4" spans="1:2" x14ac:dyDescent="0.2">
      <c r="A4" t="s">
        <v>674</v>
      </c>
      <c r="B4" t="s">
        <v>357</v>
      </c>
    </row>
    <row r="5" spans="1:2" x14ac:dyDescent="0.2">
      <c r="A5" t="s">
        <v>650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675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608</v>
      </c>
      <c r="B2" t="s">
        <v>359</v>
      </c>
    </row>
    <row r="3" spans="1:2" x14ac:dyDescent="0.2">
      <c r="A3" t="s">
        <v>676</v>
      </c>
      <c r="B3" t="s">
        <v>359</v>
      </c>
    </row>
    <row r="4" spans="1:2" x14ac:dyDescent="0.2">
      <c r="A4" t="s">
        <v>431</v>
      </c>
      <c r="B4" t="s">
        <v>359</v>
      </c>
    </row>
    <row r="5" spans="1:2" x14ac:dyDescent="0.2">
      <c r="A5" t="s">
        <v>432</v>
      </c>
      <c r="B5" t="s">
        <v>359</v>
      </c>
    </row>
    <row r="6" spans="1:2" x14ac:dyDescent="0.2">
      <c r="A6" t="s">
        <v>433</v>
      </c>
      <c r="B6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71"/>
  <sheetViews>
    <sheetView workbookViewId="0">
      <selection activeCell="A2" sqref="A2:B71"/>
    </sheetView>
  </sheetViews>
  <sheetFormatPr defaultRowHeight="12.75" x14ac:dyDescent="0.2"/>
  <sheetData>
    <row r="2" spans="1:2" x14ac:dyDescent="0.2">
      <c r="A2" t="s">
        <v>555</v>
      </c>
      <c r="B2" t="s">
        <v>360</v>
      </c>
    </row>
    <row r="3" spans="1:2" x14ac:dyDescent="0.2">
      <c r="A3" t="s">
        <v>677</v>
      </c>
      <c r="B3" t="s">
        <v>360</v>
      </c>
    </row>
    <row r="4" spans="1:2" x14ac:dyDescent="0.2">
      <c r="A4" t="s">
        <v>609</v>
      </c>
      <c r="B4" t="s">
        <v>360</v>
      </c>
    </row>
    <row r="5" spans="1:2" x14ac:dyDescent="0.2">
      <c r="A5" t="s">
        <v>678</v>
      </c>
      <c r="B5" t="s">
        <v>360</v>
      </c>
    </row>
    <row r="6" spans="1:2" x14ac:dyDescent="0.2">
      <c r="A6" t="s">
        <v>679</v>
      </c>
      <c r="B6" t="s">
        <v>360</v>
      </c>
    </row>
    <row r="7" spans="1:2" x14ac:dyDescent="0.2">
      <c r="A7" t="s">
        <v>556</v>
      </c>
      <c r="B7" t="s">
        <v>360</v>
      </c>
    </row>
    <row r="8" spans="1:2" x14ac:dyDescent="0.2">
      <c r="A8" t="s">
        <v>610</v>
      </c>
      <c r="B8" t="s">
        <v>360</v>
      </c>
    </row>
    <row r="9" spans="1:2" x14ac:dyDescent="0.2">
      <c r="A9" t="s">
        <v>611</v>
      </c>
      <c r="B9" t="s">
        <v>360</v>
      </c>
    </row>
    <row r="10" spans="1:2" x14ac:dyDescent="0.2">
      <c r="A10" t="s">
        <v>612</v>
      </c>
      <c r="B10" t="s">
        <v>360</v>
      </c>
    </row>
    <row r="11" spans="1:2" x14ac:dyDescent="0.2">
      <c r="A11" t="s">
        <v>613</v>
      </c>
      <c r="B11" t="s">
        <v>360</v>
      </c>
    </row>
    <row r="12" spans="1:2" x14ac:dyDescent="0.2">
      <c r="A12" t="s">
        <v>565</v>
      </c>
      <c r="B12" t="s">
        <v>360</v>
      </c>
    </row>
    <row r="13" spans="1:2" x14ac:dyDescent="0.2">
      <c r="A13" t="s">
        <v>614</v>
      </c>
      <c r="B13" t="s">
        <v>360</v>
      </c>
    </row>
    <row r="14" spans="1:2" x14ac:dyDescent="0.2">
      <c r="A14" t="s">
        <v>680</v>
      </c>
      <c r="B14" t="s">
        <v>360</v>
      </c>
    </row>
    <row r="15" spans="1:2" x14ac:dyDescent="0.2">
      <c r="A15" t="s">
        <v>615</v>
      </c>
      <c r="B15" t="s">
        <v>360</v>
      </c>
    </row>
    <row r="16" spans="1:2" x14ac:dyDescent="0.2">
      <c r="A16" t="s">
        <v>616</v>
      </c>
      <c r="B16" t="s">
        <v>360</v>
      </c>
    </row>
    <row r="17" spans="1:2" x14ac:dyDescent="0.2">
      <c r="A17" t="s">
        <v>566</v>
      </c>
      <c r="B17" t="s">
        <v>360</v>
      </c>
    </row>
    <row r="18" spans="1:2" x14ac:dyDescent="0.2">
      <c r="A18" t="s">
        <v>681</v>
      </c>
      <c r="B18" t="s">
        <v>360</v>
      </c>
    </row>
    <row r="19" spans="1:2" x14ac:dyDescent="0.2">
      <c r="A19" t="s">
        <v>682</v>
      </c>
      <c r="B19" t="s">
        <v>360</v>
      </c>
    </row>
    <row r="20" spans="1:2" x14ac:dyDescent="0.2">
      <c r="A20" t="s">
        <v>683</v>
      </c>
      <c r="B20" t="s">
        <v>360</v>
      </c>
    </row>
    <row r="21" spans="1:2" x14ac:dyDescent="0.2">
      <c r="A21" t="s">
        <v>684</v>
      </c>
      <c r="B21" t="s">
        <v>360</v>
      </c>
    </row>
    <row r="22" spans="1:2" x14ac:dyDescent="0.2">
      <c r="A22" t="s">
        <v>557</v>
      </c>
      <c r="B22" t="s">
        <v>360</v>
      </c>
    </row>
    <row r="23" spans="1:2" x14ac:dyDescent="0.2">
      <c r="A23" t="s">
        <v>685</v>
      </c>
      <c r="B23" t="s">
        <v>360</v>
      </c>
    </row>
    <row r="24" spans="1:2" x14ac:dyDescent="0.2">
      <c r="A24" t="s">
        <v>617</v>
      </c>
      <c r="B24" t="s">
        <v>360</v>
      </c>
    </row>
    <row r="25" spans="1:2" x14ac:dyDescent="0.2">
      <c r="A25" t="s">
        <v>618</v>
      </c>
      <c r="B25" t="s">
        <v>360</v>
      </c>
    </row>
    <row r="26" spans="1:2" x14ac:dyDescent="0.2">
      <c r="A26" t="s">
        <v>686</v>
      </c>
      <c r="B26" t="s">
        <v>360</v>
      </c>
    </row>
    <row r="27" spans="1:2" x14ac:dyDescent="0.2">
      <c r="A27" t="s">
        <v>567</v>
      </c>
      <c r="B27" t="s">
        <v>360</v>
      </c>
    </row>
    <row r="28" spans="1:2" x14ac:dyDescent="0.2">
      <c r="A28" t="s">
        <v>687</v>
      </c>
      <c r="B28" t="s">
        <v>360</v>
      </c>
    </row>
    <row r="29" spans="1:2" x14ac:dyDescent="0.2">
      <c r="A29" t="s">
        <v>688</v>
      </c>
      <c r="B29" t="s">
        <v>360</v>
      </c>
    </row>
    <row r="30" spans="1:2" x14ac:dyDescent="0.2">
      <c r="A30" t="s">
        <v>689</v>
      </c>
      <c r="B30" t="s">
        <v>360</v>
      </c>
    </row>
    <row r="31" spans="1:2" x14ac:dyDescent="0.2">
      <c r="A31" t="s">
        <v>690</v>
      </c>
      <c r="B31" t="s">
        <v>360</v>
      </c>
    </row>
    <row r="32" spans="1:2" x14ac:dyDescent="0.2">
      <c r="A32" t="s">
        <v>568</v>
      </c>
      <c r="B32" t="s">
        <v>360</v>
      </c>
    </row>
    <row r="33" spans="1:2" x14ac:dyDescent="0.2">
      <c r="A33" t="s">
        <v>691</v>
      </c>
      <c r="B33" t="s">
        <v>360</v>
      </c>
    </row>
    <row r="34" spans="1:2" x14ac:dyDescent="0.2">
      <c r="A34" t="s">
        <v>692</v>
      </c>
      <c r="B34" t="s">
        <v>360</v>
      </c>
    </row>
    <row r="35" spans="1:2" x14ac:dyDescent="0.2">
      <c r="A35" t="s">
        <v>693</v>
      </c>
      <c r="B35" t="s">
        <v>360</v>
      </c>
    </row>
    <row r="36" spans="1:2" x14ac:dyDescent="0.2">
      <c r="A36" t="s">
        <v>694</v>
      </c>
      <c r="B36" t="s">
        <v>360</v>
      </c>
    </row>
    <row r="37" spans="1:2" x14ac:dyDescent="0.2">
      <c r="A37" t="s">
        <v>569</v>
      </c>
      <c r="B37" t="s">
        <v>360</v>
      </c>
    </row>
    <row r="38" spans="1:2" x14ac:dyDescent="0.2">
      <c r="A38" t="s">
        <v>695</v>
      </c>
      <c r="B38" t="s">
        <v>360</v>
      </c>
    </row>
    <row r="39" spans="1:2" x14ac:dyDescent="0.2">
      <c r="A39" t="s">
        <v>696</v>
      </c>
      <c r="B39" t="s">
        <v>360</v>
      </c>
    </row>
    <row r="40" spans="1:2" x14ac:dyDescent="0.2">
      <c r="A40" t="s">
        <v>697</v>
      </c>
      <c r="B40" t="s">
        <v>360</v>
      </c>
    </row>
    <row r="41" spans="1:2" x14ac:dyDescent="0.2">
      <c r="A41" t="s">
        <v>698</v>
      </c>
      <c r="B41" t="s">
        <v>360</v>
      </c>
    </row>
    <row r="42" spans="1:2" x14ac:dyDescent="0.2">
      <c r="A42" t="s">
        <v>570</v>
      </c>
      <c r="B42" t="s">
        <v>360</v>
      </c>
    </row>
    <row r="43" spans="1:2" x14ac:dyDescent="0.2">
      <c r="A43" t="s">
        <v>699</v>
      </c>
      <c r="B43" t="s">
        <v>360</v>
      </c>
    </row>
    <row r="44" spans="1:2" x14ac:dyDescent="0.2">
      <c r="A44" t="s">
        <v>700</v>
      </c>
      <c r="B44" t="s">
        <v>360</v>
      </c>
    </row>
    <row r="45" spans="1:2" x14ac:dyDescent="0.2">
      <c r="A45" t="s">
        <v>701</v>
      </c>
      <c r="B45" t="s">
        <v>360</v>
      </c>
    </row>
    <row r="46" spans="1:2" x14ac:dyDescent="0.2">
      <c r="A46" t="s">
        <v>702</v>
      </c>
      <c r="B46" t="s">
        <v>360</v>
      </c>
    </row>
    <row r="47" spans="1:2" x14ac:dyDescent="0.2">
      <c r="A47" t="s">
        <v>558</v>
      </c>
      <c r="B47" t="s">
        <v>360</v>
      </c>
    </row>
    <row r="48" spans="1:2" x14ac:dyDescent="0.2">
      <c r="A48" t="s">
        <v>619</v>
      </c>
      <c r="B48" t="s">
        <v>360</v>
      </c>
    </row>
    <row r="49" spans="1:2" x14ac:dyDescent="0.2">
      <c r="A49" t="s">
        <v>620</v>
      </c>
      <c r="B49" t="s">
        <v>360</v>
      </c>
    </row>
    <row r="50" spans="1:2" x14ac:dyDescent="0.2">
      <c r="A50" t="s">
        <v>621</v>
      </c>
      <c r="B50" t="s">
        <v>360</v>
      </c>
    </row>
    <row r="51" spans="1:2" x14ac:dyDescent="0.2">
      <c r="A51" t="s">
        <v>703</v>
      </c>
      <c r="B51" t="s">
        <v>360</v>
      </c>
    </row>
    <row r="52" spans="1:2" x14ac:dyDescent="0.2">
      <c r="A52" t="s">
        <v>571</v>
      </c>
      <c r="B52" t="s">
        <v>360</v>
      </c>
    </row>
    <row r="53" spans="1:2" x14ac:dyDescent="0.2">
      <c r="A53" t="s">
        <v>622</v>
      </c>
      <c r="B53" t="s">
        <v>360</v>
      </c>
    </row>
    <row r="54" spans="1:2" x14ac:dyDescent="0.2">
      <c r="A54" t="s">
        <v>704</v>
      </c>
      <c r="B54" t="s">
        <v>360</v>
      </c>
    </row>
    <row r="55" spans="1:2" x14ac:dyDescent="0.2">
      <c r="A55" t="s">
        <v>623</v>
      </c>
      <c r="B55" t="s">
        <v>360</v>
      </c>
    </row>
    <row r="56" spans="1:2" x14ac:dyDescent="0.2">
      <c r="A56" t="s">
        <v>624</v>
      </c>
      <c r="B56" t="s">
        <v>360</v>
      </c>
    </row>
    <row r="57" spans="1:2" x14ac:dyDescent="0.2">
      <c r="A57" t="s">
        <v>572</v>
      </c>
      <c r="B57" t="s">
        <v>360</v>
      </c>
    </row>
    <row r="58" spans="1:2" x14ac:dyDescent="0.2">
      <c r="A58" t="s">
        <v>705</v>
      </c>
      <c r="B58" t="s">
        <v>360</v>
      </c>
    </row>
    <row r="59" spans="1:2" x14ac:dyDescent="0.2">
      <c r="A59" t="s">
        <v>706</v>
      </c>
      <c r="B59" t="s">
        <v>360</v>
      </c>
    </row>
    <row r="60" spans="1:2" x14ac:dyDescent="0.2">
      <c r="A60" t="s">
        <v>707</v>
      </c>
      <c r="B60" t="s">
        <v>360</v>
      </c>
    </row>
    <row r="61" spans="1:2" x14ac:dyDescent="0.2">
      <c r="A61" t="s">
        <v>708</v>
      </c>
      <c r="B61" t="s">
        <v>360</v>
      </c>
    </row>
    <row r="62" spans="1:2" x14ac:dyDescent="0.2">
      <c r="A62" t="s">
        <v>559</v>
      </c>
      <c r="B62" t="s">
        <v>360</v>
      </c>
    </row>
    <row r="63" spans="1:2" x14ac:dyDescent="0.2">
      <c r="A63" t="s">
        <v>709</v>
      </c>
      <c r="B63" t="s">
        <v>360</v>
      </c>
    </row>
    <row r="64" spans="1:2" x14ac:dyDescent="0.2">
      <c r="A64" t="s">
        <v>625</v>
      </c>
      <c r="B64" t="s">
        <v>360</v>
      </c>
    </row>
    <row r="65" spans="1:2" x14ac:dyDescent="0.2">
      <c r="A65" t="s">
        <v>626</v>
      </c>
      <c r="B65" t="s">
        <v>360</v>
      </c>
    </row>
    <row r="66" spans="1:2" x14ac:dyDescent="0.2">
      <c r="A66" t="s">
        <v>627</v>
      </c>
      <c r="B66" t="s">
        <v>360</v>
      </c>
    </row>
    <row r="67" spans="1:2" x14ac:dyDescent="0.2">
      <c r="A67" t="s">
        <v>573</v>
      </c>
      <c r="B67" t="s">
        <v>360</v>
      </c>
    </row>
    <row r="68" spans="1:2" x14ac:dyDescent="0.2">
      <c r="A68" t="s">
        <v>710</v>
      </c>
      <c r="B68" t="s">
        <v>360</v>
      </c>
    </row>
    <row r="69" spans="1:2" x14ac:dyDescent="0.2">
      <c r="A69" t="s">
        <v>711</v>
      </c>
      <c r="B69" t="s">
        <v>360</v>
      </c>
    </row>
    <row r="70" spans="1:2" x14ac:dyDescent="0.2">
      <c r="A70" t="s">
        <v>712</v>
      </c>
      <c r="B70" t="s">
        <v>360</v>
      </c>
    </row>
    <row r="71" spans="1:2" x14ac:dyDescent="0.2">
      <c r="A71" t="s">
        <v>713</v>
      </c>
      <c r="B71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714</v>
      </c>
      <c r="B2" t="s">
        <v>361</v>
      </c>
    </row>
    <row r="3" spans="1:2" x14ac:dyDescent="0.2">
      <c r="A3" t="s">
        <v>715</v>
      </c>
      <c r="B3" t="s">
        <v>361</v>
      </c>
    </row>
    <row r="4" spans="1:2" x14ac:dyDescent="0.2">
      <c r="A4" t="s">
        <v>716</v>
      </c>
      <c r="B4" t="s">
        <v>361</v>
      </c>
    </row>
    <row r="5" spans="1:2" x14ac:dyDescent="0.2">
      <c r="A5" t="s">
        <v>717</v>
      </c>
      <c r="B5" t="s">
        <v>361</v>
      </c>
    </row>
    <row r="6" spans="1:2" x14ac:dyDescent="0.2">
      <c r="A6" t="s">
        <v>628</v>
      </c>
      <c r="B6" t="s">
        <v>361</v>
      </c>
    </row>
    <row r="7" spans="1:2" x14ac:dyDescent="0.2">
      <c r="A7" t="s">
        <v>629</v>
      </c>
      <c r="B7" t="s">
        <v>361</v>
      </c>
    </row>
    <row r="8" spans="1:2" x14ac:dyDescent="0.2">
      <c r="A8" t="s">
        <v>718</v>
      </c>
      <c r="B8" t="s">
        <v>361</v>
      </c>
    </row>
    <row r="9" spans="1:2" x14ac:dyDescent="0.2">
      <c r="A9" t="s">
        <v>719</v>
      </c>
      <c r="B9" t="s">
        <v>361</v>
      </c>
    </row>
    <row r="10" spans="1:2" x14ac:dyDescent="0.2">
      <c r="A10" t="s">
        <v>720</v>
      </c>
      <c r="B10" t="s">
        <v>361</v>
      </c>
    </row>
    <row r="11" spans="1:2" x14ac:dyDescent="0.2">
      <c r="A11" t="s">
        <v>721</v>
      </c>
      <c r="B11" t="s">
        <v>361</v>
      </c>
    </row>
    <row r="12" spans="1:2" x14ac:dyDescent="0.2">
      <c r="A12" t="s">
        <v>722</v>
      </c>
      <c r="B12" t="s">
        <v>361</v>
      </c>
    </row>
    <row r="13" spans="1:2" x14ac:dyDescent="0.2">
      <c r="A13" t="s">
        <v>723</v>
      </c>
      <c r="B13" t="s">
        <v>361</v>
      </c>
    </row>
    <row r="14" spans="1:2" x14ac:dyDescent="0.2">
      <c r="A14" t="s">
        <v>724</v>
      </c>
      <c r="B14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45"/>
  <sheetViews>
    <sheetView workbookViewId="0">
      <selection activeCell="A2" sqref="A2:B45"/>
    </sheetView>
  </sheetViews>
  <sheetFormatPr defaultRowHeight="12.75" x14ac:dyDescent="0.2"/>
  <sheetData>
    <row r="2" spans="1:2" x14ac:dyDescent="0.2">
      <c r="A2" t="s">
        <v>486</v>
      </c>
      <c r="B2" t="s">
        <v>362</v>
      </c>
    </row>
    <row r="3" spans="1:2" x14ac:dyDescent="0.2">
      <c r="A3" t="s">
        <v>487</v>
      </c>
      <c r="B3" t="s">
        <v>362</v>
      </c>
    </row>
    <row r="4" spans="1:2" x14ac:dyDescent="0.2">
      <c r="A4" t="s">
        <v>488</v>
      </c>
      <c r="B4" t="s">
        <v>362</v>
      </c>
    </row>
    <row r="5" spans="1:2" x14ac:dyDescent="0.2">
      <c r="A5" t="s">
        <v>489</v>
      </c>
      <c r="B5" t="s">
        <v>362</v>
      </c>
    </row>
    <row r="6" spans="1:2" x14ac:dyDescent="0.2">
      <c r="A6" t="s">
        <v>546</v>
      </c>
      <c r="B6" t="s">
        <v>362</v>
      </c>
    </row>
    <row r="7" spans="1:2" x14ac:dyDescent="0.2">
      <c r="A7" t="s">
        <v>539</v>
      </c>
      <c r="B7" t="s">
        <v>362</v>
      </c>
    </row>
    <row r="8" spans="1:2" x14ac:dyDescent="0.2">
      <c r="A8" t="s">
        <v>490</v>
      </c>
      <c r="B8" t="s">
        <v>362</v>
      </c>
    </row>
    <row r="9" spans="1:2" x14ac:dyDescent="0.2">
      <c r="A9" t="s">
        <v>491</v>
      </c>
      <c r="B9" t="s">
        <v>362</v>
      </c>
    </row>
    <row r="10" spans="1:2" x14ac:dyDescent="0.2">
      <c r="A10" t="s">
        <v>492</v>
      </c>
      <c r="B10" t="s">
        <v>362</v>
      </c>
    </row>
    <row r="11" spans="1:2" x14ac:dyDescent="0.2">
      <c r="A11" t="s">
        <v>493</v>
      </c>
      <c r="B11" t="s">
        <v>362</v>
      </c>
    </row>
    <row r="12" spans="1:2" x14ac:dyDescent="0.2">
      <c r="A12" t="s">
        <v>494</v>
      </c>
      <c r="B12" t="s">
        <v>362</v>
      </c>
    </row>
    <row r="13" spans="1:2" x14ac:dyDescent="0.2">
      <c r="A13" t="s">
        <v>574</v>
      </c>
      <c r="B13" t="s">
        <v>362</v>
      </c>
    </row>
    <row r="14" spans="1:2" x14ac:dyDescent="0.2">
      <c r="A14" t="s">
        <v>495</v>
      </c>
      <c r="B14" t="s">
        <v>362</v>
      </c>
    </row>
    <row r="15" spans="1:2" x14ac:dyDescent="0.2">
      <c r="A15" t="s">
        <v>630</v>
      </c>
      <c r="B15" t="s">
        <v>362</v>
      </c>
    </row>
    <row r="16" spans="1:2" x14ac:dyDescent="0.2">
      <c r="A16" t="s">
        <v>725</v>
      </c>
      <c r="B16" t="s">
        <v>362</v>
      </c>
    </row>
    <row r="17" spans="1:2" x14ac:dyDescent="0.2">
      <c r="A17" t="s">
        <v>631</v>
      </c>
      <c r="B17" t="s">
        <v>362</v>
      </c>
    </row>
    <row r="18" spans="1:2" x14ac:dyDescent="0.2">
      <c r="A18" t="s">
        <v>726</v>
      </c>
      <c r="B18" t="s">
        <v>362</v>
      </c>
    </row>
    <row r="19" spans="1:2" x14ac:dyDescent="0.2">
      <c r="A19" t="s">
        <v>727</v>
      </c>
      <c r="B19" t="s">
        <v>362</v>
      </c>
    </row>
    <row r="20" spans="1:2" x14ac:dyDescent="0.2">
      <c r="A20" t="s">
        <v>728</v>
      </c>
      <c r="B20" t="s">
        <v>362</v>
      </c>
    </row>
    <row r="21" spans="1:2" x14ac:dyDescent="0.2">
      <c r="A21" t="s">
        <v>729</v>
      </c>
      <c r="B21" t="s">
        <v>362</v>
      </c>
    </row>
    <row r="22" spans="1:2" x14ac:dyDescent="0.2">
      <c r="A22" t="s">
        <v>730</v>
      </c>
      <c r="B22" t="s">
        <v>362</v>
      </c>
    </row>
    <row r="23" spans="1:2" x14ac:dyDescent="0.2">
      <c r="A23" t="s">
        <v>731</v>
      </c>
      <c r="B23" t="s">
        <v>362</v>
      </c>
    </row>
    <row r="24" spans="1:2" x14ac:dyDescent="0.2">
      <c r="A24" t="s">
        <v>732</v>
      </c>
      <c r="B24" t="s">
        <v>362</v>
      </c>
    </row>
    <row r="25" spans="1:2" x14ac:dyDescent="0.2">
      <c r="A25" t="s">
        <v>733</v>
      </c>
      <c r="B25" t="s">
        <v>362</v>
      </c>
    </row>
    <row r="26" spans="1:2" x14ac:dyDescent="0.2">
      <c r="A26" t="s">
        <v>734</v>
      </c>
      <c r="B26" t="s">
        <v>362</v>
      </c>
    </row>
    <row r="27" spans="1:2" x14ac:dyDescent="0.2">
      <c r="A27" t="s">
        <v>735</v>
      </c>
      <c r="B27" t="s">
        <v>362</v>
      </c>
    </row>
    <row r="28" spans="1:2" x14ac:dyDescent="0.2">
      <c r="A28" t="s">
        <v>736</v>
      </c>
      <c r="B28" t="s">
        <v>362</v>
      </c>
    </row>
    <row r="29" spans="1:2" x14ac:dyDescent="0.2">
      <c r="A29" t="s">
        <v>632</v>
      </c>
      <c r="B29" t="s">
        <v>362</v>
      </c>
    </row>
    <row r="30" spans="1:2" x14ac:dyDescent="0.2">
      <c r="A30" t="s">
        <v>633</v>
      </c>
      <c r="B30" t="s">
        <v>362</v>
      </c>
    </row>
    <row r="31" spans="1:2" x14ac:dyDescent="0.2">
      <c r="A31" t="s">
        <v>496</v>
      </c>
      <c r="B31" t="s">
        <v>362</v>
      </c>
    </row>
    <row r="32" spans="1:2" x14ac:dyDescent="0.2">
      <c r="A32" t="s">
        <v>497</v>
      </c>
      <c r="B32" t="s">
        <v>362</v>
      </c>
    </row>
    <row r="33" spans="1:2" x14ac:dyDescent="0.2">
      <c r="A33" t="s">
        <v>498</v>
      </c>
      <c r="B33" t="s">
        <v>362</v>
      </c>
    </row>
    <row r="34" spans="1:2" x14ac:dyDescent="0.2">
      <c r="A34" t="s">
        <v>499</v>
      </c>
      <c r="B34" t="s">
        <v>362</v>
      </c>
    </row>
    <row r="35" spans="1:2" x14ac:dyDescent="0.2">
      <c r="A35" t="s">
        <v>547</v>
      </c>
      <c r="B35" t="s">
        <v>362</v>
      </c>
    </row>
    <row r="36" spans="1:2" x14ac:dyDescent="0.2">
      <c r="A36" t="s">
        <v>540</v>
      </c>
      <c r="B36" t="s">
        <v>362</v>
      </c>
    </row>
    <row r="37" spans="1:2" x14ac:dyDescent="0.2">
      <c r="A37" t="s">
        <v>500</v>
      </c>
      <c r="B37" t="s">
        <v>362</v>
      </c>
    </row>
    <row r="38" spans="1:2" x14ac:dyDescent="0.2">
      <c r="A38" t="s">
        <v>501</v>
      </c>
      <c r="B38" t="s">
        <v>362</v>
      </c>
    </row>
    <row r="39" spans="1:2" x14ac:dyDescent="0.2">
      <c r="A39" t="s">
        <v>502</v>
      </c>
      <c r="B39" t="s">
        <v>362</v>
      </c>
    </row>
    <row r="40" spans="1:2" x14ac:dyDescent="0.2">
      <c r="A40" t="s">
        <v>503</v>
      </c>
      <c r="B40" t="s">
        <v>362</v>
      </c>
    </row>
    <row r="41" spans="1:2" x14ac:dyDescent="0.2">
      <c r="A41" t="s">
        <v>504</v>
      </c>
      <c r="B41" t="s">
        <v>362</v>
      </c>
    </row>
    <row r="42" spans="1:2" x14ac:dyDescent="0.2">
      <c r="A42" t="s">
        <v>575</v>
      </c>
      <c r="B42" t="s">
        <v>362</v>
      </c>
    </row>
    <row r="43" spans="1:2" x14ac:dyDescent="0.2">
      <c r="A43" t="s">
        <v>505</v>
      </c>
      <c r="B43" t="s">
        <v>362</v>
      </c>
    </row>
    <row r="44" spans="1:2" x14ac:dyDescent="0.2">
      <c r="A44" t="s">
        <v>634</v>
      </c>
      <c r="B44" t="s">
        <v>362</v>
      </c>
    </row>
    <row r="45" spans="1:2" x14ac:dyDescent="0.2">
      <c r="A45" t="s">
        <v>434</v>
      </c>
      <c r="B45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635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737</v>
      </c>
      <c r="B2" t="s">
        <v>364</v>
      </c>
    </row>
    <row r="3" spans="1:2" x14ac:dyDescent="0.2">
      <c r="A3" t="s">
        <v>636</v>
      </c>
      <c r="B3" t="s">
        <v>364</v>
      </c>
    </row>
    <row r="4" spans="1:2" x14ac:dyDescent="0.2">
      <c r="A4" t="s">
        <v>637</v>
      </c>
      <c r="B4" t="s">
        <v>364</v>
      </c>
    </row>
    <row r="5" spans="1:2" x14ac:dyDescent="0.2">
      <c r="A5" t="s">
        <v>638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738</v>
      </c>
      <c r="B2" t="s">
        <v>367</v>
      </c>
    </row>
    <row r="3" spans="1:2" x14ac:dyDescent="0.2">
      <c r="A3" t="s">
        <v>639</v>
      </c>
      <c r="B3" t="s">
        <v>367</v>
      </c>
    </row>
    <row r="4" spans="1:2" x14ac:dyDescent="0.2">
      <c r="A4" t="s">
        <v>739</v>
      </c>
      <c r="B4" t="s">
        <v>367</v>
      </c>
    </row>
    <row r="5" spans="1:2" x14ac:dyDescent="0.2">
      <c r="A5" t="s">
        <v>740</v>
      </c>
      <c r="B5" t="s">
        <v>367</v>
      </c>
    </row>
    <row r="6" spans="1:2" x14ac:dyDescent="0.2">
      <c r="A6" t="s">
        <v>640</v>
      </c>
      <c r="B6" t="s">
        <v>367</v>
      </c>
    </row>
    <row r="7" spans="1:2" x14ac:dyDescent="0.2">
      <c r="A7" t="s">
        <v>641</v>
      </c>
      <c r="B7" t="s">
        <v>367</v>
      </c>
    </row>
    <row r="8" spans="1:2" x14ac:dyDescent="0.2">
      <c r="A8" t="s">
        <v>642</v>
      </c>
      <c r="B8" t="s">
        <v>367</v>
      </c>
    </row>
    <row r="9" spans="1:2" x14ac:dyDescent="0.2">
      <c r="A9" t="s">
        <v>741</v>
      </c>
      <c r="B9" t="s">
        <v>367</v>
      </c>
    </row>
    <row r="10" spans="1:2" x14ac:dyDescent="0.2">
      <c r="A10" t="s">
        <v>643</v>
      </c>
      <c r="B10" t="s">
        <v>367</v>
      </c>
    </row>
    <row r="11" spans="1:2" x14ac:dyDescent="0.2">
      <c r="A11" t="s">
        <v>742</v>
      </c>
      <c r="B11" t="s">
        <v>367</v>
      </c>
    </row>
    <row r="12" spans="1:2" x14ac:dyDescent="0.2">
      <c r="A12" t="s">
        <v>743</v>
      </c>
      <c r="B12" t="s">
        <v>367</v>
      </c>
    </row>
    <row r="13" spans="1:2" x14ac:dyDescent="0.2">
      <c r="A13" t="s">
        <v>744</v>
      </c>
      <c r="B13" t="s">
        <v>367</v>
      </c>
    </row>
    <row r="14" spans="1:2" x14ac:dyDescent="0.2">
      <c r="A14" t="s">
        <v>644</v>
      </c>
      <c r="B14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645</v>
      </c>
      <c r="B2" t="s">
        <v>368</v>
      </c>
    </row>
    <row r="3" spans="1:2" x14ac:dyDescent="0.2">
      <c r="A3" t="s">
        <v>435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646</v>
      </c>
      <c r="B2" t="s">
        <v>369</v>
      </c>
    </row>
    <row r="3" spans="1:2" x14ac:dyDescent="0.2">
      <c r="A3" t="s">
        <v>647</v>
      </c>
      <c r="B3" t="s">
        <v>369</v>
      </c>
    </row>
    <row r="4" spans="1:2" x14ac:dyDescent="0.2">
      <c r="A4" t="s">
        <v>648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238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3.7109375" bestFit="1" customWidth="1"/>
  </cols>
  <sheetData>
    <row r="1" spans="1:3" ht="13.5" thickBot="1" x14ac:dyDescent="0.25">
      <c r="A1" s="1" t="s">
        <v>449</v>
      </c>
      <c r="B1" s="1" t="s">
        <v>378</v>
      </c>
      <c r="C1" s="1" t="s">
        <v>450</v>
      </c>
    </row>
    <row r="2" spans="1:3" x14ac:dyDescent="0.2">
      <c r="A2" t="s">
        <v>549</v>
      </c>
      <c r="B2" t="s">
        <v>115</v>
      </c>
      <c r="C2" t="s">
        <v>1453</v>
      </c>
    </row>
    <row r="3" spans="1:3" x14ac:dyDescent="0.2">
      <c r="A3" t="s">
        <v>577</v>
      </c>
      <c r="B3" t="s">
        <v>115</v>
      </c>
      <c r="C3" t="s">
        <v>1454</v>
      </c>
    </row>
    <row r="4" spans="1:3" x14ac:dyDescent="0.2">
      <c r="A4" t="s">
        <v>578</v>
      </c>
      <c r="B4" t="s">
        <v>115</v>
      </c>
      <c r="C4" t="s">
        <v>1455</v>
      </c>
    </row>
    <row r="5" spans="1:3" x14ac:dyDescent="0.2">
      <c r="A5" t="s">
        <v>579</v>
      </c>
      <c r="B5" t="s">
        <v>115</v>
      </c>
      <c r="C5" t="s">
        <v>1456</v>
      </c>
    </row>
    <row r="6" spans="1:3" x14ac:dyDescent="0.2">
      <c r="A6" t="s">
        <v>580</v>
      </c>
      <c r="B6" t="s">
        <v>115</v>
      </c>
      <c r="C6" t="s">
        <v>1457</v>
      </c>
    </row>
    <row r="7" spans="1:3" x14ac:dyDescent="0.2">
      <c r="A7" t="s">
        <v>560</v>
      </c>
      <c r="B7" t="s">
        <v>119</v>
      </c>
      <c r="C7" t="s">
        <v>1458</v>
      </c>
    </row>
    <row r="8" spans="1:3" x14ac:dyDescent="0.2">
      <c r="A8" t="s">
        <v>651</v>
      </c>
      <c r="B8" t="s">
        <v>119</v>
      </c>
      <c r="C8" t="s">
        <v>1459</v>
      </c>
    </row>
    <row r="9" spans="1:3" x14ac:dyDescent="0.2">
      <c r="A9" t="s">
        <v>652</v>
      </c>
      <c r="B9" t="s">
        <v>119</v>
      </c>
      <c r="C9" t="s">
        <v>1460</v>
      </c>
    </row>
    <row r="10" spans="1:3" x14ac:dyDescent="0.2">
      <c r="A10" t="s">
        <v>653</v>
      </c>
      <c r="B10" t="s">
        <v>119</v>
      </c>
      <c r="C10" t="s">
        <v>1461</v>
      </c>
    </row>
    <row r="11" spans="1:3" x14ac:dyDescent="0.2">
      <c r="A11" t="s">
        <v>654</v>
      </c>
      <c r="B11" t="s">
        <v>119</v>
      </c>
      <c r="C11" t="s">
        <v>1462</v>
      </c>
    </row>
    <row r="12" spans="1:3" x14ac:dyDescent="0.2">
      <c r="A12" t="s">
        <v>550</v>
      </c>
      <c r="B12" t="s">
        <v>120</v>
      </c>
      <c r="C12" t="s">
        <v>1463</v>
      </c>
    </row>
    <row r="13" spans="1:3" x14ac:dyDescent="0.2">
      <c r="A13" t="s">
        <v>581</v>
      </c>
      <c r="B13" t="s">
        <v>120</v>
      </c>
      <c r="C13" t="s">
        <v>1464</v>
      </c>
    </row>
    <row r="14" spans="1:3" x14ac:dyDescent="0.2">
      <c r="A14" t="s">
        <v>582</v>
      </c>
      <c r="B14" t="s">
        <v>120</v>
      </c>
      <c r="C14" t="s">
        <v>1465</v>
      </c>
    </row>
    <row r="15" spans="1:3" x14ac:dyDescent="0.2">
      <c r="A15" t="s">
        <v>583</v>
      </c>
      <c r="B15" t="s">
        <v>120</v>
      </c>
      <c r="C15" t="s">
        <v>1466</v>
      </c>
    </row>
    <row r="16" spans="1:3" x14ac:dyDescent="0.2">
      <c r="A16" t="s">
        <v>584</v>
      </c>
      <c r="B16" t="s">
        <v>120</v>
      </c>
      <c r="C16" t="s">
        <v>1467</v>
      </c>
    </row>
    <row r="17" spans="1:3" x14ac:dyDescent="0.2">
      <c r="A17" t="s">
        <v>551</v>
      </c>
      <c r="B17" t="s">
        <v>123</v>
      </c>
      <c r="C17" t="s">
        <v>1468</v>
      </c>
    </row>
    <row r="18" spans="1:3" x14ac:dyDescent="0.2">
      <c r="A18" t="s">
        <v>585</v>
      </c>
      <c r="B18" t="s">
        <v>123</v>
      </c>
      <c r="C18" t="s">
        <v>1469</v>
      </c>
    </row>
    <row r="19" spans="1:3" x14ac:dyDescent="0.2">
      <c r="A19" t="s">
        <v>586</v>
      </c>
      <c r="B19" t="s">
        <v>123</v>
      </c>
      <c r="C19" t="s">
        <v>1470</v>
      </c>
    </row>
    <row r="20" spans="1:3" x14ac:dyDescent="0.2">
      <c r="A20" t="s">
        <v>587</v>
      </c>
      <c r="B20" t="s">
        <v>123</v>
      </c>
      <c r="C20" t="s">
        <v>1471</v>
      </c>
    </row>
    <row r="21" spans="1:3" x14ac:dyDescent="0.2">
      <c r="A21" t="s">
        <v>588</v>
      </c>
      <c r="B21" t="s">
        <v>123</v>
      </c>
      <c r="C21" t="s">
        <v>1472</v>
      </c>
    </row>
    <row r="22" spans="1:3" x14ac:dyDescent="0.2">
      <c r="A22" t="s">
        <v>649</v>
      </c>
      <c r="B22" t="s">
        <v>123</v>
      </c>
      <c r="C22" t="s">
        <v>1473</v>
      </c>
    </row>
    <row r="23" spans="1:3" x14ac:dyDescent="0.2">
      <c r="A23" t="s">
        <v>552</v>
      </c>
      <c r="B23" t="s">
        <v>123</v>
      </c>
      <c r="C23" t="s">
        <v>1474</v>
      </c>
    </row>
    <row r="24" spans="1:3" x14ac:dyDescent="0.2">
      <c r="A24" t="s">
        <v>589</v>
      </c>
      <c r="B24" t="s">
        <v>123</v>
      </c>
      <c r="C24" t="s">
        <v>1475</v>
      </c>
    </row>
    <row r="25" spans="1:3" x14ac:dyDescent="0.2">
      <c r="A25" t="s">
        <v>590</v>
      </c>
      <c r="B25" t="s">
        <v>123</v>
      </c>
      <c r="C25" t="s">
        <v>1476</v>
      </c>
    </row>
    <row r="26" spans="1:3" x14ac:dyDescent="0.2">
      <c r="A26" t="s">
        <v>591</v>
      </c>
      <c r="B26" t="s">
        <v>123</v>
      </c>
      <c r="C26" t="s">
        <v>1477</v>
      </c>
    </row>
    <row r="27" spans="1:3" x14ac:dyDescent="0.2">
      <c r="A27" t="s">
        <v>592</v>
      </c>
      <c r="B27" t="s">
        <v>123</v>
      </c>
      <c r="C27" t="s">
        <v>1478</v>
      </c>
    </row>
    <row r="28" spans="1:3" x14ac:dyDescent="0.2">
      <c r="A28" t="s">
        <v>593</v>
      </c>
      <c r="B28" t="s">
        <v>123</v>
      </c>
      <c r="C28" t="s">
        <v>1479</v>
      </c>
    </row>
    <row r="29" spans="1:3" x14ac:dyDescent="0.2">
      <c r="A29" t="s">
        <v>594</v>
      </c>
      <c r="B29" t="s">
        <v>123</v>
      </c>
      <c r="C29" t="s">
        <v>1480</v>
      </c>
    </row>
    <row r="30" spans="1:3" x14ac:dyDescent="0.2">
      <c r="A30" t="s">
        <v>595</v>
      </c>
      <c r="B30" t="s">
        <v>123</v>
      </c>
      <c r="C30" t="s">
        <v>1481</v>
      </c>
    </row>
    <row r="31" spans="1:3" x14ac:dyDescent="0.2">
      <c r="A31" t="s">
        <v>596</v>
      </c>
      <c r="B31" t="s">
        <v>123</v>
      </c>
      <c r="C31" t="s">
        <v>1482</v>
      </c>
    </row>
    <row r="32" spans="1:3" x14ac:dyDescent="0.2">
      <c r="A32" t="s">
        <v>597</v>
      </c>
      <c r="B32" t="s">
        <v>123</v>
      </c>
      <c r="C32" t="s">
        <v>1483</v>
      </c>
    </row>
    <row r="33" spans="1:3" x14ac:dyDescent="0.2">
      <c r="A33" t="s">
        <v>561</v>
      </c>
      <c r="B33" t="s">
        <v>16</v>
      </c>
      <c r="C33" t="s">
        <v>1484</v>
      </c>
    </row>
    <row r="34" spans="1:3" x14ac:dyDescent="0.2">
      <c r="A34" t="s">
        <v>655</v>
      </c>
      <c r="B34" t="s">
        <v>16</v>
      </c>
      <c r="C34" t="s">
        <v>1485</v>
      </c>
    </row>
    <row r="35" spans="1:3" x14ac:dyDescent="0.2">
      <c r="A35" t="s">
        <v>656</v>
      </c>
      <c r="B35" t="s">
        <v>16</v>
      </c>
      <c r="C35" t="s">
        <v>1486</v>
      </c>
    </row>
    <row r="36" spans="1:3" x14ac:dyDescent="0.2">
      <c r="A36" t="s">
        <v>657</v>
      </c>
      <c r="B36" t="s">
        <v>16</v>
      </c>
      <c r="C36" t="s">
        <v>1487</v>
      </c>
    </row>
    <row r="37" spans="1:3" x14ac:dyDescent="0.2">
      <c r="A37" t="s">
        <v>658</v>
      </c>
      <c r="B37" t="s">
        <v>16</v>
      </c>
      <c r="C37" t="s">
        <v>1488</v>
      </c>
    </row>
    <row r="38" spans="1:3" x14ac:dyDescent="0.2">
      <c r="A38" t="s">
        <v>553</v>
      </c>
      <c r="B38" t="s">
        <v>16</v>
      </c>
      <c r="C38" t="s">
        <v>1489</v>
      </c>
    </row>
    <row r="39" spans="1:3" x14ac:dyDescent="0.2">
      <c r="A39" t="s">
        <v>598</v>
      </c>
      <c r="B39" t="s">
        <v>16</v>
      </c>
      <c r="C39" t="s">
        <v>1490</v>
      </c>
    </row>
    <row r="40" spans="1:3" x14ac:dyDescent="0.2">
      <c r="A40" t="s">
        <v>599</v>
      </c>
      <c r="B40" t="s">
        <v>16</v>
      </c>
      <c r="C40" t="s">
        <v>1491</v>
      </c>
    </row>
    <row r="41" spans="1:3" x14ac:dyDescent="0.2">
      <c r="A41" t="s">
        <v>600</v>
      </c>
      <c r="B41" t="s">
        <v>16</v>
      </c>
      <c r="C41" t="s">
        <v>1492</v>
      </c>
    </row>
    <row r="42" spans="1:3" x14ac:dyDescent="0.2">
      <c r="A42" t="s">
        <v>601</v>
      </c>
      <c r="B42" t="s">
        <v>16</v>
      </c>
      <c r="C42" t="s">
        <v>1493</v>
      </c>
    </row>
    <row r="43" spans="1:3" x14ac:dyDescent="0.2">
      <c r="A43" t="s">
        <v>562</v>
      </c>
      <c r="B43" t="s">
        <v>16</v>
      </c>
      <c r="C43" t="s">
        <v>1494</v>
      </c>
    </row>
    <row r="44" spans="1:3" x14ac:dyDescent="0.2">
      <c r="A44" t="s">
        <v>659</v>
      </c>
      <c r="B44" t="s">
        <v>16</v>
      </c>
      <c r="C44" t="s">
        <v>1495</v>
      </c>
    </row>
    <row r="45" spans="1:3" x14ac:dyDescent="0.2">
      <c r="A45" t="s">
        <v>660</v>
      </c>
      <c r="B45" t="s">
        <v>16</v>
      </c>
      <c r="C45" t="s">
        <v>1496</v>
      </c>
    </row>
    <row r="46" spans="1:3" x14ac:dyDescent="0.2">
      <c r="A46" t="s">
        <v>602</v>
      </c>
      <c r="B46" t="s">
        <v>16</v>
      </c>
      <c r="C46" t="s">
        <v>1497</v>
      </c>
    </row>
    <row r="47" spans="1:3" x14ac:dyDescent="0.2">
      <c r="A47" t="s">
        <v>603</v>
      </c>
      <c r="B47" t="s">
        <v>16</v>
      </c>
      <c r="C47" t="s">
        <v>1498</v>
      </c>
    </row>
    <row r="48" spans="1:3" x14ac:dyDescent="0.2">
      <c r="A48" t="s">
        <v>563</v>
      </c>
      <c r="B48" t="s">
        <v>16</v>
      </c>
      <c r="C48" t="s">
        <v>1499</v>
      </c>
    </row>
    <row r="49" spans="1:3" x14ac:dyDescent="0.2">
      <c r="A49" t="s">
        <v>661</v>
      </c>
      <c r="B49" t="s">
        <v>16</v>
      </c>
      <c r="C49" t="s">
        <v>1500</v>
      </c>
    </row>
    <row r="50" spans="1:3" x14ac:dyDescent="0.2">
      <c r="A50" t="s">
        <v>662</v>
      </c>
      <c r="B50" t="s">
        <v>16</v>
      </c>
      <c r="C50" t="s">
        <v>1501</v>
      </c>
    </row>
    <row r="51" spans="1:3" x14ac:dyDescent="0.2">
      <c r="A51" t="s">
        <v>663</v>
      </c>
      <c r="B51" t="s">
        <v>16</v>
      </c>
      <c r="C51" t="s">
        <v>1502</v>
      </c>
    </row>
    <row r="52" spans="1:3" x14ac:dyDescent="0.2">
      <c r="A52" t="s">
        <v>664</v>
      </c>
      <c r="B52" t="s">
        <v>16</v>
      </c>
      <c r="C52" t="s">
        <v>1503</v>
      </c>
    </row>
    <row r="53" spans="1:3" x14ac:dyDescent="0.2">
      <c r="A53" t="s">
        <v>554</v>
      </c>
      <c r="B53" t="s">
        <v>16</v>
      </c>
      <c r="C53" t="s">
        <v>1504</v>
      </c>
    </row>
    <row r="54" spans="1:3" x14ac:dyDescent="0.2">
      <c r="A54" t="s">
        <v>665</v>
      </c>
      <c r="B54" t="s">
        <v>16</v>
      </c>
      <c r="C54" t="s">
        <v>1505</v>
      </c>
    </row>
    <row r="55" spans="1:3" x14ac:dyDescent="0.2">
      <c r="A55" t="s">
        <v>604</v>
      </c>
      <c r="B55" t="s">
        <v>16</v>
      </c>
      <c r="C55" t="s">
        <v>1506</v>
      </c>
    </row>
    <row r="56" spans="1:3" x14ac:dyDescent="0.2">
      <c r="A56" t="s">
        <v>605</v>
      </c>
      <c r="B56" t="s">
        <v>16</v>
      </c>
      <c r="C56" t="s">
        <v>1507</v>
      </c>
    </row>
    <row r="57" spans="1:3" x14ac:dyDescent="0.2">
      <c r="A57" t="s">
        <v>606</v>
      </c>
      <c r="B57" t="s">
        <v>16</v>
      </c>
      <c r="C57" t="s">
        <v>1508</v>
      </c>
    </row>
    <row r="58" spans="1:3" x14ac:dyDescent="0.2">
      <c r="A58" t="s">
        <v>564</v>
      </c>
      <c r="B58" t="s">
        <v>16</v>
      </c>
      <c r="C58" t="s">
        <v>1509</v>
      </c>
    </row>
    <row r="59" spans="1:3" x14ac:dyDescent="0.2">
      <c r="A59" t="s">
        <v>666</v>
      </c>
      <c r="B59" t="s">
        <v>16</v>
      </c>
      <c r="C59" t="s">
        <v>1510</v>
      </c>
    </row>
    <row r="60" spans="1:3" x14ac:dyDescent="0.2">
      <c r="A60" t="s">
        <v>667</v>
      </c>
      <c r="B60" t="s">
        <v>16</v>
      </c>
      <c r="C60" t="s">
        <v>1511</v>
      </c>
    </row>
    <row r="61" spans="1:3" x14ac:dyDescent="0.2">
      <c r="A61" t="s">
        <v>668</v>
      </c>
      <c r="B61" t="s">
        <v>16</v>
      </c>
      <c r="C61" t="s">
        <v>1512</v>
      </c>
    </row>
    <row r="62" spans="1:3" x14ac:dyDescent="0.2">
      <c r="A62" t="s">
        <v>669</v>
      </c>
      <c r="B62" t="s">
        <v>16</v>
      </c>
      <c r="C62" t="s">
        <v>1513</v>
      </c>
    </row>
    <row r="63" spans="1:3" x14ac:dyDescent="0.2">
      <c r="A63" t="s">
        <v>670</v>
      </c>
      <c r="B63" t="s">
        <v>278</v>
      </c>
      <c r="C63" t="s">
        <v>1514</v>
      </c>
    </row>
    <row r="64" spans="1:3" x14ac:dyDescent="0.2">
      <c r="A64" t="s">
        <v>671</v>
      </c>
      <c r="B64" t="s">
        <v>355</v>
      </c>
      <c r="C64" t="s">
        <v>1515</v>
      </c>
    </row>
    <row r="65" spans="1:3" x14ac:dyDescent="0.2">
      <c r="A65" t="s">
        <v>672</v>
      </c>
      <c r="B65" t="s">
        <v>356</v>
      </c>
      <c r="C65" t="s">
        <v>1516</v>
      </c>
    </row>
    <row r="66" spans="1:3" x14ac:dyDescent="0.2">
      <c r="A66" t="s">
        <v>607</v>
      </c>
      <c r="B66" t="s">
        <v>357</v>
      </c>
      <c r="C66" t="s">
        <v>1517</v>
      </c>
    </row>
    <row r="67" spans="1:3" x14ac:dyDescent="0.2">
      <c r="A67" t="s">
        <v>673</v>
      </c>
      <c r="B67" t="s">
        <v>357</v>
      </c>
      <c r="C67" t="s">
        <v>1518</v>
      </c>
    </row>
    <row r="68" spans="1:3" x14ac:dyDescent="0.2">
      <c r="A68" t="s">
        <v>674</v>
      </c>
      <c r="B68" t="s">
        <v>357</v>
      </c>
      <c r="C68" t="s">
        <v>1519</v>
      </c>
    </row>
    <row r="69" spans="1:3" x14ac:dyDescent="0.2">
      <c r="A69" t="s">
        <v>650</v>
      </c>
      <c r="B69" t="s">
        <v>357</v>
      </c>
      <c r="C69" t="s">
        <v>1520</v>
      </c>
    </row>
    <row r="70" spans="1:3" x14ac:dyDescent="0.2">
      <c r="A70" t="s">
        <v>675</v>
      </c>
      <c r="B70" t="s">
        <v>358</v>
      </c>
      <c r="C70" t="s">
        <v>1521</v>
      </c>
    </row>
    <row r="71" spans="1:3" x14ac:dyDescent="0.2">
      <c r="A71" t="s">
        <v>608</v>
      </c>
      <c r="B71" t="s">
        <v>359</v>
      </c>
      <c r="C71" t="s">
        <v>1522</v>
      </c>
    </row>
    <row r="72" spans="1:3" x14ac:dyDescent="0.2">
      <c r="A72" t="s">
        <v>676</v>
      </c>
      <c r="B72" t="s">
        <v>359</v>
      </c>
      <c r="C72" t="s">
        <v>1523</v>
      </c>
    </row>
    <row r="73" spans="1:3" x14ac:dyDescent="0.2">
      <c r="A73" t="s">
        <v>431</v>
      </c>
      <c r="B73" t="s">
        <v>359</v>
      </c>
      <c r="C73" t="s">
        <v>1524</v>
      </c>
    </row>
    <row r="74" spans="1:3" x14ac:dyDescent="0.2">
      <c r="A74" t="s">
        <v>432</v>
      </c>
      <c r="B74" t="s">
        <v>359</v>
      </c>
      <c r="C74" t="s">
        <v>1525</v>
      </c>
    </row>
    <row r="75" spans="1:3" x14ac:dyDescent="0.2">
      <c r="A75" t="s">
        <v>433</v>
      </c>
      <c r="B75" t="s">
        <v>359</v>
      </c>
      <c r="C75" t="s">
        <v>1526</v>
      </c>
    </row>
    <row r="76" spans="1:3" x14ac:dyDescent="0.2">
      <c r="A76" t="s">
        <v>555</v>
      </c>
      <c r="B76" t="s">
        <v>360</v>
      </c>
      <c r="C76" t="s">
        <v>1527</v>
      </c>
    </row>
    <row r="77" spans="1:3" x14ac:dyDescent="0.2">
      <c r="A77" t="s">
        <v>677</v>
      </c>
      <c r="B77" t="s">
        <v>360</v>
      </c>
      <c r="C77" t="s">
        <v>1528</v>
      </c>
    </row>
    <row r="78" spans="1:3" x14ac:dyDescent="0.2">
      <c r="A78" t="s">
        <v>609</v>
      </c>
      <c r="B78" t="s">
        <v>360</v>
      </c>
      <c r="C78" t="s">
        <v>1529</v>
      </c>
    </row>
    <row r="79" spans="1:3" x14ac:dyDescent="0.2">
      <c r="A79" t="s">
        <v>678</v>
      </c>
      <c r="B79" t="s">
        <v>360</v>
      </c>
      <c r="C79" t="s">
        <v>1530</v>
      </c>
    </row>
    <row r="80" spans="1:3" x14ac:dyDescent="0.2">
      <c r="A80" t="s">
        <v>679</v>
      </c>
      <c r="B80" t="s">
        <v>360</v>
      </c>
      <c r="C80" t="s">
        <v>1531</v>
      </c>
    </row>
    <row r="81" spans="1:3" x14ac:dyDescent="0.2">
      <c r="A81" t="s">
        <v>556</v>
      </c>
      <c r="B81" t="s">
        <v>360</v>
      </c>
      <c r="C81" t="s">
        <v>1532</v>
      </c>
    </row>
    <row r="82" spans="1:3" x14ac:dyDescent="0.2">
      <c r="A82" t="s">
        <v>610</v>
      </c>
      <c r="B82" t="s">
        <v>360</v>
      </c>
      <c r="C82" t="s">
        <v>1533</v>
      </c>
    </row>
    <row r="83" spans="1:3" x14ac:dyDescent="0.2">
      <c r="A83" t="s">
        <v>611</v>
      </c>
      <c r="B83" t="s">
        <v>360</v>
      </c>
      <c r="C83" t="s">
        <v>1534</v>
      </c>
    </row>
    <row r="84" spans="1:3" x14ac:dyDescent="0.2">
      <c r="A84" t="s">
        <v>612</v>
      </c>
      <c r="B84" t="s">
        <v>360</v>
      </c>
      <c r="C84" t="s">
        <v>1535</v>
      </c>
    </row>
    <row r="85" spans="1:3" x14ac:dyDescent="0.2">
      <c r="A85" t="s">
        <v>613</v>
      </c>
      <c r="B85" t="s">
        <v>360</v>
      </c>
      <c r="C85" t="s">
        <v>1536</v>
      </c>
    </row>
    <row r="86" spans="1:3" x14ac:dyDescent="0.2">
      <c r="A86" t="s">
        <v>565</v>
      </c>
      <c r="B86" t="s">
        <v>360</v>
      </c>
      <c r="C86" t="s">
        <v>1537</v>
      </c>
    </row>
    <row r="87" spans="1:3" x14ac:dyDescent="0.2">
      <c r="A87" t="s">
        <v>614</v>
      </c>
      <c r="B87" t="s">
        <v>360</v>
      </c>
      <c r="C87" t="s">
        <v>1538</v>
      </c>
    </row>
    <row r="88" spans="1:3" x14ac:dyDescent="0.2">
      <c r="A88" t="s">
        <v>680</v>
      </c>
      <c r="B88" t="s">
        <v>360</v>
      </c>
      <c r="C88" t="s">
        <v>1539</v>
      </c>
    </row>
    <row r="89" spans="1:3" x14ac:dyDescent="0.2">
      <c r="A89" t="s">
        <v>615</v>
      </c>
      <c r="B89" t="s">
        <v>360</v>
      </c>
      <c r="C89" t="s">
        <v>1540</v>
      </c>
    </row>
    <row r="90" spans="1:3" x14ac:dyDescent="0.2">
      <c r="A90" t="s">
        <v>616</v>
      </c>
      <c r="B90" t="s">
        <v>360</v>
      </c>
      <c r="C90" t="s">
        <v>1541</v>
      </c>
    </row>
    <row r="91" spans="1:3" x14ac:dyDescent="0.2">
      <c r="A91" t="s">
        <v>566</v>
      </c>
      <c r="B91" t="s">
        <v>360</v>
      </c>
      <c r="C91" t="s">
        <v>1542</v>
      </c>
    </row>
    <row r="92" spans="1:3" x14ac:dyDescent="0.2">
      <c r="A92" t="s">
        <v>681</v>
      </c>
      <c r="B92" t="s">
        <v>360</v>
      </c>
      <c r="C92" t="s">
        <v>1543</v>
      </c>
    </row>
    <row r="93" spans="1:3" x14ac:dyDescent="0.2">
      <c r="A93" t="s">
        <v>682</v>
      </c>
      <c r="B93" t="s">
        <v>360</v>
      </c>
      <c r="C93" t="s">
        <v>1544</v>
      </c>
    </row>
    <row r="94" spans="1:3" x14ac:dyDescent="0.2">
      <c r="A94" t="s">
        <v>683</v>
      </c>
      <c r="B94" t="s">
        <v>360</v>
      </c>
      <c r="C94" t="s">
        <v>1545</v>
      </c>
    </row>
    <row r="95" spans="1:3" x14ac:dyDescent="0.2">
      <c r="A95" t="s">
        <v>684</v>
      </c>
      <c r="B95" t="s">
        <v>360</v>
      </c>
      <c r="C95" t="s">
        <v>1546</v>
      </c>
    </row>
    <row r="96" spans="1:3" x14ac:dyDescent="0.2">
      <c r="A96" t="s">
        <v>557</v>
      </c>
      <c r="B96" t="s">
        <v>360</v>
      </c>
      <c r="C96" t="s">
        <v>1547</v>
      </c>
    </row>
    <row r="97" spans="1:3" x14ac:dyDescent="0.2">
      <c r="A97" t="s">
        <v>685</v>
      </c>
      <c r="B97" t="s">
        <v>360</v>
      </c>
      <c r="C97" t="s">
        <v>1548</v>
      </c>
    </row>
    <row r="98" spans="1:3" x14ac:dyDescent="0.2">
      <c r="A98" t="s">
        <v>617</v>
      </c>
      <c r="B98" t="s">
        <v>360</v>
      </c>
      <c r="C98" t="s">
        <v>1549</v>
      </c>
    </row>
    <row r="99" spans="1:3" x14ac:dyDescent="0.2">
      <c r="A99" t="s">
        <v>618</v>
      </c>
      <c r="B99" t="s">
        <v>360</v>
      </c>
      <c r="C99" t="s">
        <v>1550</v>
      </c>
    </row>
    <row r="100" spans="1:3" x14ac:dyDescent="0.2">
      <c r="A100" t="s">
        <v>686</v>
      </c>
      <c r="B100" t="s">
        <v>360</v>
      </c>
      <c r="C100" t="s">
        <v>1551</v>
      </c>
    </row>
    <row r="101" spans="1:3" x14ac:dyDescent="0.2">
      <c r="A101" t="s">
        <v>567</v>
      </c>
      <c r="B101" t="s">
        <v>360</v>
      </c>
      <c r="C101" t="s">
        <v>1552</v>
      </c>
    </row>
    <row r="102" spans="1:3" x14ac:dyDescent="0.2">
      <c r="A102" t="s">
        <v>687</v>
      </c>
      <c r="B102" t="s">
        <v>360</v>
      </c>
      <c r="C102" t="s">
        <v>1553</v>
      </c>
    </row>
    <row r="103" spans="1:3" x14ac:dyDescent="0.2">
      <c r="A103" t="s">
        <v>688</v>
      </c>
      <c r="B103" t="s">
        <v>360</v>
      </c>
      <c r="C103" t="s">
        <v>1554</v>
      </c>
    </row>
    <row r="104" spans="1:3" x14ac:dyDescent="0.2">
      <c r="A104" t="s">
        <v>689</v>
      </c>
      <c r="B104" t="s">
        <v>360</v>
      </c>
      <c r="C104" t="s">
        <v>1555</v>
      </c>
    </row>
    <row r="105" spans="1:3" x14ac:dyDescent="0.2">
      <c r="A105" t="s">
        <v>690</v>
      </c>
      <c r="B105" t="s">
        <v>360</v>
      </c>
      <c r="C105" t="s">
        <v>1556</v>
      </c>
    </row>
    <row r="106" spans="1:3" x14ac:dyDescent="0.2">
      <c r="A106" t="s">
        <v>568</v>
      </c>
      <c r="B106" t="s">
        <v>360</v>
      </c>
      <c r="C106" t="s">
        <v>1557</v>
      </c>
    </row>
    <row r="107" spans="1:3" x14ac:dyDescent="0.2">
      <c r="A107" t="s">
        <v>691</v>
      </c>
      <c r="B107" t="s">
        <v>360</v>
      </c>
      <c r="C107" t="s">
        <v>1558</v>
      </c>
    </row>
    <row r="108" spans="1:3" x14ac:dyDescent="0.2">
      <c r="A108" t="s">
        <v>692</v>
      </c>
      <c r="B108" t="s">
        <v>360</v>
      </c>
      <c r="C108" t="s">
        <v>1559</v>
      </c>
    </row>
    <row r="109" spans="1:3" x14ac:dyDescent="0.2">
      <c r="A109" t="s">
        <v>693</v>
      </c>
      <c r="B109" t="s">
        <v>360</v>
      </c>
      <c r="C109" t="s">
        <v>1560</v>
      </c>
    </row>
    <row r="110" spans="1:3" x14ac:dyDescent="0.2">
      <c r="A110" t="s">
        <v>694</v>
      </c>
      <c r="B110" t="s">
        <v>360</v>
      </c>
      <c r="C110" t="s">
        <v>1561</v>
      </c>
    </row>
    <row r="111" spans="1:3" x14ac:dyDescent="0.2">
      <c r="A111" t="s">
        <v>569</v>
      </c>
      <c r="B111" t="s">
        <v>360</v>
      </c>
      <c r="C111" t="s">
        <v>1562</v>
      </c>
    </row>
    <row r="112" spans="1:3" x14ac:dyDescent="0.2">
      <c r="A112" t="s">
        <v>695</v>
      </c>
      <c r="B112" t="s">
        <v>360</v>
      </c>
      <c r="C112" t="s">
        <v>1563</v>
      </c>
    </row>
    <row r="113" spans="1:3" x14ac:dyDescent="0.2">
      <c r="A113" t="s">
        <v>696</v>
      </c>
      <c r="B113" t="s">
        <v>360</v>
      </c>
      <c r="C113" t="s">
        <v>1564</v>
      </c>
    </row>
    <row r="114" spans="1:3" x14ac:dyDescent="0.2">
      <c r="A114" t="s">
        <v>697</v>
      </c>
      <c r="B114" t="s">
        <v>360</v>
      </c>
      <c r="C114" t="s">
        <v>1565</v>
      </c>
    </row>
    <row r="115" spans="1:3" x14ac:dyDescent="0.2">
      <c r="A115" t="s">
        <v>698</v>
      </c>
      <c r="B115" t="s">
        <v>360</v>
      </c>
      <c r="C115" t="s">
        <v>1566</v>
      </c>
    </row>
    <row r="116" spans="1:3" x14ac:dyDescent="0.2">
      <c r="A116" t="s">
        <v>570</v>
      </c>
      <c r="B116" t="s">
        <v>360</v>
      </c>
      <c r="C116" t="s">
        <v>1567</v>
      </c>
    </row>
    <row r="117" spans="1:3" x14ac:dyDescent="0.2">
      <c r="A117" t="s">
        <v>699</v>
      </c>
      <c r="B117" t="s">
        <v>360</v>
      </c>
      <c r="C117" t="s">
        <v>1568</v>
      </c>
    </row>
    <row r="118" spans="1:3" x14ac:dyDescent="0.2">
      <c r="A118" t="s">
        <v>700</v>
      </c>
      <c r="B118" t="s">
        <v>360</v>
      </c>
      <c r="C118" t="s">
        <v>1569</v>
      </c>
    </row>
    <row r="119" spans="1:3" x14ac:dyDescent="0.2">
      <c r="A119" t="s">
        <v>701</v>
      </c>
      <c r="B119" t="s">
        <v>360</v>
      </c>
      <c r="C119" t="s">
        <v>1570</v>
      </c>
    </row>
    <row r="120" spans="1:3" x14ac:dyDescent="0.2">
      <c r="A120" t="s">
        <v>702</v>
      </c>
      <c r="B120" t="s">
        <v>360</v>
      </c>
      <c r="C120" t="s">
        <v>1571</v>
      </c>
    </row>
    <row r="121" spans="1:3" x14ac:dyDescent="0.2">
      <c r="A121" t="s">
        <v>558</v>
      </c>
      <c r="B121" t="s">
        <v>360</v>
      </c>
      <c r="C121" t="s">
        <v>1572</v>
      </c>
    </row>
    <row r="122" spans="1:3" x14ac:dyDescent="0.2">
      <c r="A122" t="s">
        <v>619</v>
      </c>
      <c r="B122" t="s">
        <v>360</v>
      </c>
      <c r="C122" t="s">
        <v>1573</v>
      </c>
    </row>
    <row r="123" spans="1:3" x14ac:dyDescent="0.2">
      <c r="A123" t="s">
        <v>620</v>
      </c>
      <c r="B123" t="s">
        <v>360</v>
      </c>
      <c r="C123" t="s">
        <v>1574</v>
      </c>
    </row>
    <row r="124" spans="1:3" x14ac:dyDescent="0.2">
      <c r="A124" t="s">
        <v>621</v>
      </c>
      <c r="B124" t="s">
        <v>360</v>
      </c>
      <c r="C124" t="s">
        <v>1575</v>
      </c>
    </row>
    <row r="125" spans="1:3" x14ac:dyDescent="0.2">
      <c r="A125" t="s">
        <v>703</v>
      </c>
      <c r="B125" t="s">
        <v>360</v>
      </c>
      <c r="C125" t="s">
        <v>1576</v>
      </c>
    </row>
    <row r="126" spans="1:3" x14ac:dyDescent="0.2">
      <c r="A126" t="s">
        <v>571</v>
      </c>
      <c r="B126" t="s">
        <v>360</v>
      </c>
      <c r="C126" t="s">
        <v>1577</v>
      </c>
    </row>
    <row r="127" spans="1:3" x14ac:dyDescent="0.2">
      <c r="A127" t="s">
        <v>622</v>
      </c>
      <c r="B127" t="s">
        <v>360</v>
      </c>
      <c r="C127" t="s">
        <v>1578</v>
      </c>
    </row>
    <row r="128" spans="1:3" x14ac:dyDescent="0.2">
      <c r="A128" t="s">
        <v>704</v>
      </c>
      <c r="B128" t="s">
        <v>360</v>
      </c>
      <c r="C128" t="s">
        <v>1579</v>
      </c>
    </row>
    <row r="129" spans="1:3" x14ac:dyDescent="0.2">
      <c r="A129" t="s">
        <v>623</v>
      </c>
      <c r="B129" t="s">
        <v>360</v>
      </c>
      <c r="C129" t="s">
        <v>1580</v>
      </c>
    </row>
    <row r="130" spans="1:3" x14ac:dyDescent="0.2">
      <c r="A130" t="s">
        <v>624</v>
      </c>
      <c r="B130" t="s">
        <v>360</v>
      </c>
      <c r="C130" t="s">
        <v>1581</v>
      </c>
    </row>
    <row r="131" spans="1:3" x14ac:dyDescent="0.2">
      <c r="A131" t="s">
        <v>572</v>
      </c>
      <c r="B131" t="s">
        <v>360</v>
      </c>
      <c r="C131" t="s">
        <v>1582</v>
      </c>
    </row>
    <row r="132" spans="1:3" x14ac:dyDescent="0.2">
      <c r="A132" t="s">
        <v>705</v>
      </c>
      <c r="B132" t="s">
        <v>360</v>
      </c>
      <c r="C132" t="s">
        <v>1583</v>
      </c>
    </row>
    <row r="133" spans="1:3" x14ac:dyDescent="0.2">
      <c r="A133" t="s">
        <v>706</v>
      </c>
      <c r="B133" t="s">
        <v>360</v>
      </c>
      <c r="C133" t="s">
        <v>1584</v>
      </c>
    </row>
    <row r="134" spans="1:3" x14ac:dyDescent="0.2">
      <c r="A134" t="s">
        <v>707</v>
      </c>
      <c r="B134" t="s">
        <v>360</v>
      </c>
      <c r="C134" t="s">
        <v>1585</v>
      </c>
    </row>
    <row r="135" spans="1:3" x14ac:dyDescent="0.2">
      <c r="A135" t="s">
        <v>708</v>
      </c>
      <c r="B135" t="s">
        <v>360</v>
      </c>
      <c r="C135" t="s">
        <v>1586</v>
      </c>
    </row>
    <row r="136" spans="1:3" x14ac:dyDescent="0.2">
      <c r="A136" t="s">
        <v>559</v>
      </c>
      <c r="B136" t="s">
        <v>360</v>
      </c>
      <c r="C136" t="s">
        <v>1587</v>
      </c>
    </row>
    <row r="137" spans="1:3" x14ac:dyDescent="0.2">
      <c r="A137" t="s">
        <v>709</v>
      </c>
      <c r="B137" t="s">
        <v>360</v>
      </c>
      <c r="C137" t="s">
        <v>1588</v>
      </c>
    </row>
    <row r="138" spans="1:3" x14ac:dyDescent="0.2">
      <c r="A138" t="s">
        <v>625</v>
      </c>
      <c r="B138" t="s">
        <v>360</v>
      </c>
      <c r="C138" t="s">
        <v>1589</v>
      </c>
    </row>
    <row r="139" spans="1:3" x14ac:dyDescent="0.2">
      <c r="A139" t="s">
        <v>626</v>
      </c>
      <c r="B139" t="s">
        <v>360</v>
      </c>
      <c r="C139" t="s">
        <v>1590</v>
      </c>
    </row>
    <row r="140" spans="1:3" x14ac:dyDescent="0.2">
      <c r="A140" t="s">
        <v>627</v>
      </c>
      <c r="B140" t="s">
        <v>360</v>
      </c>
      <c r="C140" t="s">
        <v>1591</v>
      </c>
    </row>
    <row r="141" spans="1:3" x14ac:dyDescent="0.2">
      <c r="A141" t="s">
        <v>573</v>
      </c>
      <c r="B141" t="s">
        <v>360</v>
      </c>
      <c r="C141" t="s">
        <v>1592</v>
      </c>
    </row>
    <row r="142" spans="1:3" x14ac:dyDescent="0.2">
      <c r="A142" t="s">
        <v>710</v>
      </c>
      <c r="B142" t="s">
        <v>360</v>
      </c>
      <c r="C142" t="s">
        <v>1593</v>
      </c>
    </row>
    <row r="143" spans="1:3" x14ac:dyDescent="0.2">
      <c r="A143" t="s">
        <v>711</v>
      </c>
      <c r="B143" t="s">
        <v>360</v>
      </c>
      <c r="C143" t="s">
        <v>1594</v>
      </c>
    </row>
    <row r="144" spans="1:3" x14ac:dyDescent="0.2">
      <c r="A144" t="s">
        <v>712</v>
      </c>
      <c r="B144" t="s">
        <v>360</v>
      </c>
      <c r="C144" t="s">
        <v>1595</v>
      </c>
    </row>
    <row r="145" spans="1:3" x14ac:dyDescent="0.2">
      <c r="A145" t="s">
        <v>713</v>
      </c>
      <c r="B145" t="s">
        <v>360</v>
      </c>
      <c r="C145" t="s">
        <v>1596</v>
      </c>
    </row>
    <row r="146" spans="1:3" x14ac:dyDescent="0.2">
      <c r="A146" t="s">
        <v>714</v>
      </c>
      <c r="B146" t="s">
        <v>361</v>
      </c>
      <c r="C146" t="s">
        <v>1597</v>
      </c>
    </row>
    <row r="147" spans="1:3" x14ac:dyDescent="0.2">
      <c r="A147" t="s">
        <v>715</v>
      </c>
      <c r="B147" t="s">
        <v>361</v>
      </c>
      <c r="C147" t="s">
        <v>1598</v>
      </c>
    </row>
    <row r="148" spans="1:3" x14ac:dyDescent="0.2">
      <c r="A148" t="s">
        <v>716</v>
      </c>
      <c r="B148" t="s">
        <v>361</v>
      </c>
      <c r="C148" t="s">
        <v>1599</v>
      </c>
    </row>
    <row r="149" spans="1:3" x14ac:dyDescent="0.2">
      <c r="A149" t="s">
        <v>717</v>
      </c>
      <c r="B149" t="s">
        <v>361</v>
      </c>
      <c r="C149" t="s">
        <v>1600</v>
      </c>
    </row>
    <row r="150" spans="1:3" x14ac:dyDescent="0.2">
      <c r="A150" t="s">
        <v>628</v>
      </c>
      <c r="B150" t="s">
        <v>361</v>
      </c>
      <c r="C150" t="s">
        <v>1601</v>
      </c>
    </row>
    <row r="151" spans="1:3" x14ac:dyDescent="0.2">
      <c r="A151" t="s">
        <v>629</v>
      </c>
      <c r="B151" t="s">
        <v>361</v>
      </c>
      <c r="C151" t="s">
        <v>1602</v>
      </c>
    </row>
    <row r="152" spans="1:3" x14ac:dyDescent="0.2">
      <c r="A152" t="s">
        <v>718</v>
      </c>
      <c r="B152" t="s">
        <v>361</v>
      </c>
      <c r="C152" t="s">
        <v>1603</v>
      </c>
    </row>
    <row r="153" spans="1:3" x14ac:dyDescent="0.2">
      <c r="A153" t="s">
        <v>719</v>
      </c>
      <c r="B153" t="s">
        <v>361</v>
      </c>
      <c r="C153" t="s">
        <v>1604</v>
      </c>
    </row>
    <row r="154" spans="1:3" x14ac:dyDescent="0.2">
      <c r="A154" t="s">
        <v>720</v>
      </c>
      <c r="B154" t="s">
        <v>361</v>
      </c>
      <c r="C154" t="s">
        <v>1605</v>
      </c>
    </row>
    <row r="155" spans="1:3" x14ac:dyDescent="0.2">
      <c r="A155" t="s">
        <v>721</v>
      </c>
      <c r="B155" t="s">
        <v>361</v>
      </c>
      <c r="C155" t="s">
        <v>1606</v>
      </c>
    </row>
    <row r="156" spans="1:3" x14ac:dyDescent="0.2">
      <c r="A156" t="s">
        <v>722</v>
      </c>
      <c r="B156" t="s">
        <v>361</v>
      </c>
      <c r="C156" t="s">
        <v>1607</v>
      </c>
    </row>
    <row r="157" spans="1:3" x14ac:dyDescent="0.2">
      <c r="A157" t="s">
        <v>723</v>
      </c>
      <c r="B157" t="s">
        <v>361</v>
      </c>
      <c r="C157" t="s">
        <v>1608</v>
      </c>
    </row>
    <row r="158" spans="1:3" x14ac:dyDescent="0.2">
      <c r="A158" t="s">
        <v>724</v>
      </c>
      <c r="B158" t="s">
        <v>361</v>
      </c>
      <c r="C158" t="s">
        <v>1609</v>
      </c>
    </row>
    <row r="159" spans="1:3" x14ac:dyDescent="0.2">
      <c r="A159" t="s">
        <v>486</v>
      </c>
      <c r="B159" t="s">
        <v>362</v>
      </c>
      <c r="C159" t="s">
        <v>1610</v>
      </c>
    </row>
    <row r="160" spans="1:3" x14ac:dyDescent="0.2">
      <c r="A160" t="s">
        <v>487</v>
      </c>
      <c r="B160" t="s">
        <v>362</v>
      </c>
      <c r="C160" t="s">
        <v>1611</v>
      </c>
    </row>
    <row r="161" spans="1:3" x14ac:dyDescent="0.2">
      <c r="A161" t="s">
        <v>488</v>
      </c>
      <c r="B161" t="s">
        <v>362</v>
      </c>
      <c r="C161" t="s">
        <v>1612</v>
      </c>
    </row>
    <row r="162" spans="1:3" x14ac:dyDescent="0.2">
      <c r="A162" t="s">
        <v>489</v>
      </c>
      <c r="B162" t="s">
        <v>362</v>
      </c>
      <c r="C162" t="s">
        <v>1613</v>
      </c>
    </row>
    <row r="163" spans="1:3" x14ac:dyDescent="0.2">
      <c r="A163" t="s">
        <v>546</v>
      </c>
      <c r="B163" t="s">
        <v>362</v>
      </c>
      <c r="C163" t="s">
        <v>1614</v>
      </c>
    </row>
    <row r="164" spans="1:3" x14ac:dyDescent="0.2">
      <c r="A164" t="s">
        <v>539</v>
      </c>
      <c r="B164" t="s">
        <v>362</v>
      </c>
      <c r="C164" t="s">
        <v>1615</v>
      </c>
    </row>
    <row r="165" spans="1:3" x14ac:dyDescent="0.2">
      <c r="A165" t="s">
        <v>490</v>
      </c>
      <c r="B165" t="s">
        <v>362</v>
      </c>
      <c r="C165" t="s">
        <v>1616</v>
      </c>
    </row>
    <row r="166" spans="1:3" x14ac:dyDescent="0.2">
      <c r="A166" t="s">
        <v>491</v>
      </c>
      <c r="B166" t="s">
        <v>362</v>
      </c>
      <c r="C166" t="s">
        <v>1617</v>
      </c>
    </row>
    <row r="167" spans="1:3" x14ac:dyDescent="0.2">
      <c r="A167" t="s">
        <v>492</v>
      </c>
      <c r="B167" t="s">
        <v>362</v>
      </c>
      <c r="C167" t="s">
        <v>1618</v>
      </c>
    </row>
    <row r="168" spans="1:3" x14ac:dyDescent="0.2">
      <c r="A168" t="s">
        <v>493</v>
      </c>
      <c r="B168" t="s">
        <v>362</v>
      </c>
      <c r="C168" t="s">
        <v>1619</v>
      </c>
    </row>
    <row r="169" spans="1:3" x14ac:dyDescent="0.2">
      <c r="A169" t="s">
        <v>494</v>
      </c>
      <c r="B169" t="s">
        <v>362</v>
      </c>
      <c r="C169" t="s">
        <v>1620</v>
      </c>
    </row>
    <row r="170" spans="1:3" x14ac:dyDescent="0.2">
      <c r="A170" t="s">
        <v>574</v>
      </c>
      <c r="B170" t="s">
        <v>362</v>
      </c>
      <c r="C170" t="s">
        <v>1621</v>
      </c>
    </row>
    <row r="171" spans="1:3" x14ac:dyDescent="0.2">
      <c r="A171" t="s">
        <v>495</v>
      </c>
      <c r="B171" t="s">
        <v>362</v>
      </c>
      <c r="C171" t="s">
        <v>1622</v>
      </c>
    </row>
    <row r="172" spans="1:3" x14ac:dyDescent="0.2">
      <c r="A172" t="s">
        <v>630</v>
      </c>
      <c r="B172" t="s">
        <v>362</v>
      </c>
      <c r="C172" t="s">
        <v>1623</v>
      </c>
    </row>
    <row r="173" spans="1:3" x14ac:dyDescent="0.2">
      <c r="A173" t="s">
        <v>725</v>
      </c>
      <c r="B173" t="s">
        <v>362</v>
      </c>
      <c r="C173" t="s">
        <v>1624</v>
      </c>
    </row>
    <row r="174" spans="1:3" x14ac:dyDescent="0.2">
      <c r="A174" t="s">
        <v>631</v>
      </c>
      <c r="B174" t="s">
        <v>362</v>
      </c>
      <c r="C174" t="s">
        <v>1625</v>
      </c>
    </row>
    <row r="175" spans="1:3" x14ac:dyDescent="0.2">
      <c r="A175" t="s">
        <v>726</v>
      </c>
      <c r="B175" t="s">
        <v>362</v>
      </c>
      <c r="C175" t="s">
        <v>1626</v>
      </c>
    </row>
    <row r="176" spans="1:3" x14ac:dyDescent="0.2">
      <c r="A176" t="s">
        <v>727</v>
      </c>
      <c r="B176" t="s">
        <v>362</v>
      </c>
      <c r="C176" t="s">
        <v>1627</v>
      </c>
    </row>
    <row r="177" spans="1:3" x14ac:dyDescent="0.2">
      <c r="A177" t="s">
        <v>728</v>
      </c>
      <c r="B177" t="s">
        <v>362</v>
      </c>
      <c r="C177" t="s">
        <v>1628</v>
      </c>
    </row>
    <row r="178" spans="1:3" x14ac:dyDescent="0.2">
      <c r="A178" t="s">
        <v>729</v>
      </c>
      <c r="B178" t="s">
        <v>362</v>
      </c>
      <c r="C178" t="s">
        <v>1629</v>
      </c>
    </row>
    <row r="179" spans="1:3" x14ac:dyDescent="0.2">
      <c r="A179" t="s">
        <v>730</v>
      </c>
      <c r="B179" t="s">
        <v>362</v>
      </c>
      <c r="C179" t="s">
        <v>1630</v>
      </c>
    </row>
    <row r="180" spans="1:3" x14ac:dyDescent="0.2">
      <c r="A180" t="s">
        <v>731</v>
      </c>
      <c r="B180" t="s">
        <v>362</v>
      </c>
      <c r="C180" t="s">
        <v>1631</v>
      </c>
    </row>
    <row r="181" spans="1:3" x14ac:dyDescent="0.2">
      <c r="A181" t="s">
        <v>732</v>
      </c>
      <c r="B181" t="s">
        <v>362</v>
      </c>
      <c r="C181" t="s">
        <v>1632</v>
      </c>
    </row>
    <row r="182" spans="1:3" x14ac:dyDescent="0.2">
      <c r="A182" t="s">
        <v>733</v>
      </c>
      <c r="B182" t="s">
        <v>362</v>
      </c>
      <c r="C182" t="s">
        <v>1633</v>
      </c>
    </row>
    <row r="183" spans="1:3" x14ac:dyDescent="0.2">
      <c r="A183" t="s">
        <v>734</v>
      </c>
      <c r="B183" t="s">
        <v>362</v>
      </c>
      <c r="C183" t="s">
        <v>1634</v>
      </c>
    </row>
    <row r="184" spans="1:3" x14ac:dyDescent="0.2">
      <c r="A184" t="s">
        <v>735</v>
      </c>
      <c r="B184" t="s">
        <v>362</v>
      </c>
      <c r="C184" t="s">
        <v>1635</v>
      </c>
    </row>
    <row r="185" spans="1:3" x14ac:dyDescent="0.2">
      <c r="A185" t="s">
        <v>736</v>
      </c>
      <c r="B185" t="s">
        <v>362</v>
      </c>
      <c r="C185" t="s">
        <v>1636</v>
      </c>
    </row>
    <row r="186" spans="1:3" x14ac:dyDescent="0.2">
      <c r="A186" t="s">
        <v>632</v>
      </c>
      <c r="B186" t="s">
        <v>362</v>
      </c>
      <c r="C186" t="s">
        <v>1637</v>
      </c>
    </row>
    <row r="187" spans="1:3" x14ac:dyDescent="0.2">
      <c r="A187" t="s">
        <v>633</v>
      </c>
      <c r="B187" t="s">
        <v>362</v>
      </c>
      <c r="C187" t="s">
        <v>1638</v>
      </c>
    </row>
    <row r="188" spans="1:3" x14ac:dyDescent="0.2">
      <c r="A188" t="s">
        <v>496</v>
      </c>
      <c r="B188" t="s">
        <v>362</v>
      </c>
      <c r="C188" t="s">
        <v>1639</v>
      </c>
    </row>
    <row r="189" spans="1:3" x14ac:dyDescent="0.2">
      <c r="A189" t="s">
        <v>497</v>
      </c>
      <c r="B189" t="s">
        <v>362</v>
      </c>
      <c r="C189" t="s">
        <v>1640</v>
      </c>
    </row>
    <row r="190" spans="1:3" x14ac:dyDescent="0.2">
      <c r="A190" t="s">
        <v>498</v>
      </c>
      <c r="B190" t="s">
        <v>362</v>
      </c>
      <c r="C190" t="s">
        <v>1641</v>
      </c>
    </row>
    <row r="191" spans="1:3" x14ac:dyDescent="0.2">
      <c r="A191" t="s">
        <v>499</v>
      </c>
      <c r="B191" t="s">
        <v>362</v>
      </c>
      <c r="C191" t="s">
        <v>1642</v>
      </c>
    </row>
    <row r="192" spans="1:3" x14ac:dyDescent="0.2">
      <c r="A192" t="s">
        <v>547</v>
      </c>
      <c r="B192" t="s">
        <v>362</v>
      </c>
      <c r="C192" t="s">
        <v>1643</v>
      </c>
    </row>
    <row r="193" spans="1:3" x14ac:dyDescent="0.2">
      <c r="A193" t="s">
        <v>540</v>
      </c>
      <c r="B193" t="s">
        <v>362</v>
      </c>
      <c r="C193" t="s">
        <v>1644</v>
      </c>
    </row>
    <row r="194" spans="1:3" x14ac:dyDescent="0.2">
      <c r="A194" t="s">
        <v>500</v>
      </c>
      <c r="B194" t="s">
        <v>362</v>
      </c>
      <c r="C194" t="s">
        <v>1645</v>
      </c>
    </row>
    <row r="195" spans="1:3" x14ac:dyDescent="0.2">
      <c r="A195" t="s">
        <v>501</v>
      </c>
      <c r="B195" t="s">
        <v>362</v>
      </c>
      <c r="C195" t="s">
        <v>1646</v>
      </c>
    </row>
    <row r="196" spans="1:3" x14ac:dyDescent="0.2">
      <c r="A196" t="s">
        <v>502</v>
      </c>
      <c r="B196" t="s">
        <v>362</v>
      </c>
      <c r="C196" t="s">
        <v>1647</v>
      </c>
    </row>
    <row r="197" spans="1:3" x14ac:dyDescent="0.2">
      <c r="A197" t="s">
        <v>503</v>
      </c>
      <c r="B197" t="s">
        <v>362</v>
      </c>
      <c r="C197" t="s">
        <v>1648</v>
      </c>
    </row>
    <row r="198" spans="1:3" x14ac:dyDescent="0.2">
      <c r="A198" t="s">
        <v>504</v>
      </c>
      <c r="B198" t="s">
        <v>362</v>
      </c>
      <c r="C198" t="s">
        <v>1649</v>
      </c>
    </row>
    <row r="199" spans="1:3" x14ac:dyDescent="0.2">
      <c r="A199" t="s">
        <v>575</v>
      </c>
      <c r="B199" t="s">
        <v>362</v>
      </c>
      <c r="C199" t="s">
        <v>1650</v>
      </c>
    </row>
    <row r="200" spans="1:3" x14ac:dyDescent="0.2">
      <c r="A200" t="s">
        <v>505</v>
      </c>
      <c r="B200" t="s">
        <v>362</v>
      </c>
      <c r="C200" t="s">
        <v>1651</v>
      </c>
    </row>
    <row r="201" spans="1:3" x14ac:dyDescent="0.2">
      <c r="A201" t="s">
        <v>634</v>
      </c>
      <c r="B201" t="s">
        <v>362</v>
      </c>
      <c r="C201" t="s">
        <v>1652</v>
      </c>
    </row>
    <row r="202" spans="1:3" x14ac:dyDescent="0.2">
      <c r="A202" t="s">
        <v>434</v>
      </c>
      <c r="B202" t="s">
        <v>362</v>
      </c>
      <c r="C202" t="s">
        <v>1653</v>
      </c>
    </row>
    <row r="203" spans="1:3" x14ac:dyDescent="0.2">
      <c r="A203" t="s">
        <v>635</v>
      </c>
      <c r="B203" t="s">
        <v>363</v>
      </c>
      <c r="C203" t="s">
        <v>1654</v>
      </c>
    </row>
    <row r="204" spans="1:3" x14ac:dyDescent="0.2">
      <c r="A204" t="s">
        <v>737</v>
      </c>
      <c r="B204" t="s">
        <v>364</v>
      </c>
      <c r="C204" t="s">
        <v>1655</v>
      </c>
    </row>
    <row r="205" spans="1:3" x14ac:dyDescent="0.2">
      <c r="A205" t="s">
        <v>636</v>
      </c>
      <c r="B205" t="s">
        <v>364</v>
      </c>
      <c r="C205" t="s">
        <v>1656</v>
      </c>
    </row>
    <row r="206" spans="1:3" x14ac:dyDescent="0.2">
      <c r="A206" t="s">
        <v>637</v>
      </c>
      <c r="B206" t="s">
        <v>364</v>
      </c>
      <c r="C206" t="s">
        <v>1657</v>
      </c>
    </row>
    <row r="207" spans="1:3" x14ac:dyDescent="0.2">
      <c r="A207" t="s">
        <v>638</v>
      </c>
      <c r="B207" t="s">
        <v>364</v>
      </c>
      <c r="C207" t="s">
        <v>1658</v>
      </c>
    </row>
    <row r="208" spans="1:3" x14ac:dyDescent="0.2">
      <c r="A208" t="s">
        <v>506</v>
      </c>
      <c r="B208" t="s">
        <v>366</v>
      </c>
      <c r="C208" t="s">
        <v>1610</v>
      </c>
    </row>
    <row r="209" spans="1:3" x14ac:dyDescent="0.2">
      <c r="A209" t="s">
        <v>507</v>
      </c>
      <c r="B209" t="s">
        <v>366</v>
      </c>
      <c r="C209" t="s">
        <v>1611</v>
      </c>
    </row>
    <row r="210" spans="1:3" x14ac:dyDescent="0.2">
      <c r="A210" t="s">
        <v>508</v>
      </c>
      <c r="B210" t="s">
        <v>366</v>
      </c>
      <c r="C210" t="s">
        <v>1612</v>
      </c>
    </row>
    <row r="211" spans="1:3" x14ac:dyDescent="0.2">
      <c r="A211" t="s">
        <v>509</v>
      </c>
      <c r="B211" t="s">
        <v>366</v>
      </c>
      <c r="C211" t="s">
        <v>1613</v>
      </c>
    </row>
    <row r="212" spans="1:3" x14ac:dyDescent="0.2">
      <c r="A212" t="s">
        <v>548</v>
      </c>
      <c r="B212" t="s">
        <v>366</v>
      </c>
      <c r="C212" t="s">
        <v>1614</v>
      </c>
    </row>
    <row r="213" spans="1:3" x14ac:dyDescent="0.2">
      <c r="A213" t="s">
        <v>541</v>
      </c>
      <c r="B213" t="s">
        <v>366</v>
      </c>
      <c r="C213" t="s">
        <v>1615</v>
      </c>
    </row>
    <row r="214" spans="1:3" x14ac:dyDescent="0.2">
      <c r="A214" t="s">
        <v>510</v>
      </c>
      <c r="B214" t="s">
        <v>366</v>
      </c>
      <c r="C214" t="s">
        <v>1616</v>
      </c>
    </row>
    <row r="215" spans="1:3" x14ac:dyDescent="0.2">
      <c r="A215" t="s">
        <v>511</v>
      </c>
      <c r="B215" t="s">
        <v>366</v>
      </c>
      <c r="C215" t="s">
        <v>1617</v>
      </c>
    </row>
    <row r="216" spans="1:3" x14ac:dyDescent="0.2">
      <c r="A216" t="s">
        <v>512</v>
      </c>
      <c r="B216" t="s">
        <v>366</v>
      </c>
      <c r="C216" t="s">
        <v>1618</v>
      </c>
    </row>
    <row r="217" spans="1:3" x14ac:dyDescent="0.2">
      <c r="A217" t="s">
        <v>513</v>
      </c>
      <c r="B217" t="s">
        <v>366</v>
      </c>
      <c r="C217" t="s">
        <v>1619</v>
      </c>
    </row>
    <row r="218" spans="1:3" x14ac:dyDescent="0.2">
      <c r="A218" t="s">
        <v>514</v>
      </c>
      <c r="B218" t="s">
        <v>366</v>
      </c>
      <c r="C218" t="s">
        <v>1620</v>
      </c>
    </row>
    <row r="219" spans="1:3" x14ac:dyDescent="0.2">
      <c r="A219" t="s">
        <v>576</v>
      </c>
      <c r="B219" t="s">
        <v>366</v>
      </c>
      <c r="C219" t="s">
        <v>1621</v>
      </c>
    </row>
    <row r="220" spans="1:3" x14ac:dyDescent="0.2">
      <c r="A220" t="s">
        <v>515</v>
      </c>
      <c r="B220" t="s">
        <v>366</v>
      </c>
      <c r="C220" t="s">
        <v>1622</v>
      </c>
    </row>
    <row r="221" spans="1:3" x14ac:dyDescent="0.2">
      <c r="A221" t="s">
        <v>738</v>
      </c>
      <c r="B221" t="s">
        <v>367</v>
      </c>
      <c r="C221" t="s">
        <v>1597</v>
      </c>
    </row>
    <row r="222" spans="1:3" x14ac:dyDescent="0.2">
      <c r="A222" t="s">
        <v>639</v>
      </c>
      <c r="B222" t="s">
        <v>367</v>
      </c>
      <c r="C222" t="s">
        <v>1598</v>
      </c>
    </row>
    <row r="223" spans="1:3" x14ac:dyDescent="0.2">
      <c r="A223" t="s">
        <v>739</v>
      </c>
      <c r="B223" t="s">
        <v>367</v>
      </c>
      <c r="C223" t="s">
        <v>1599</v>
      </c>
    </row>
    <row r="224" spans="1:3" x14ac:dyDescent="0.2">
      <c r="A224" t="s">
        <v>740</v>
      </c>
      <c r="B224" t="s">
        <v>367</v>
      </c>
      <c r="C224" t="s">
        <v>1600</v>
      </c>
    </row>
    <row r="225" spans="1:3" x14ac:dyDescent="0.2">
      <c r="A225" t="s">
        <v>640</v>
      </c>
      <c r="B225" t="s">
        <v>367</v>
      </c>
      <c r="C225" t="s">
        <v>1601</v>
      </c>
    </row>
    <row r="226" spans="1:3" x14ac:dyDescent="0.2">
      <c r="A226" t="s">
        <v>641</v>
      </c>
      <c r="B226" t="s">
        <v>367</v>
      </c>
      <c r="C226" t="s">
        <v>1602</v>
      </c>
    </row>
    <row r="227" spans="1:3" x14ac:dyDescent="0.2">
      <c r="A227" t="s">
        <v>642</v>
      </c>
      <c r="B227" t="s">
        <v>367</v>
      </c>
      <c r="C227" t="s">
        <v>1603</v>
      </c>
    </row>
    <row r="228" spans="1:3" x14ac:dyDescent="0.2">
      <c r="A228" t="s">
        <v>741</v>
      </c>
      <c r="B228" t="s">
        <v>367</v>
      </c>
      <c r="C228" t="s">
        <v>1604</v>
      </c>
    </row>
    <row r="229" spans="1:3" x14ac:dyDescent="0.2">
      <c r="A229" t="s">
        <v>643</v>
      </c>
      <c r="B229" t="s">
        <v>367</v>
      </c>
      <c r="C229" t="s">
        <v>1605</v>
      </c>
    </row>
    <row r="230" spans="1:3" x14ac:dyDescent="0.2">
      <c r="A230" t="s">
        <v>742</v>
      </c>
      <c r="B230" t="s">
        <v>367</v>
      </c>
      <c r="C230" t="s">
        <v>1606</v>
      </c>
    </row>
    <row r="231" spans="1:3" x14ac:dyDescent="0.2">
      <c r="A231" t="s">
        <v>743</v>
      </c>
      <c r="B231" t="s">
        <v>367</v>
      </c>
      <c r="C231" t="s">
        <v>1607</v>
      </c>
    </row>
    <row r="232" spans="1:3" x14ac:dyDescent="0.2">
      <c r="A232" t="s">
        <v>744</v>
      </c>
      <c r="B232" t="s">
        <v>367</v>
      </c>
      <c r="C232" t="s">
        <v>1608</v>
      </c>
    </row>
    <row r="233" spans="1:3" x14ac:dyDescent="0.2">
      <c r="A233" t="s">
        <v>644</v>
      </c>
      <c r="B233" t="s">
        <v>367</v>
      </c>
      <c r="C233" t="s">
        <v>1609</v>
      </c>
    </row>
    <row r="234" spans="1:3" x14ac:dyDescent="0.2">
      <c r="A234" t="s">
        <v>645</v>
      </c>
      <c r="B234" t="s">
        <v>368</v>
      </c>
      <c r="C234" t="s">
        <v>1652</v>
      </c>
    </row>
    <row r="235" spans="1:3" x14ac:dyDescent="0.2">
      <c r="A235" t="s">
        <v>435</v>
      </c>
      <c r="B235" t="s">
        <v>368</v>
      </c>
      <c r="C235" t="s">
        <v>1653</v>
      </c>
    </row>
    <row r="236" spans="1:3" x14ac:dyDescent="0.2">
      <c r="A236" t="s">
        <v>646</v>
      </c>
      <c r="B236" t="s">
        <v>369</v>
      </c>
      <c r="C236" t="s">
        <v>1659</v>
      </c>
    </row>
    <row r="237" spans="1:3" x14ac:dyDescent="0.2">
      <c r="A237" t="s">
        <v>647</v>
      </c>
      <c r="B237" t="s">
        <v>369</v>
      </c>
      <c r="C237" t="s">
        <v>1660</v>
      </c>
    </row>
    <row r="238" spans="1:3" x14ac:dyDescent="0.2">
      <c r="A238" t="s">
        <v>648</v>
      </c>
      <c r="B238" t="s">
        <v>369</v>
      </c>
      <c r="C238" t="s">
        <v>1661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534</v>
      </c>
      <c r="B1" s="1" t="s">
        <v>535</v>
      </c>
      <c r="C1" s="1" t="s">
        <v>374</v>
      </c>
    </row>
    <row r="2" spans="1:3" x14ac:dyDescent="0.2">
      <c r="A2" t="s">
        <v>775</v>
      </c>
      <c r="B2">
        <v>2020</v>
      </c>
      <c r="C2">
        <v>0</v>
      </c>
    </row>
    <row r="3" spans="1:3" x14ac:dyDescent="0.2">
      <c r="A3" t="s">
        <v>776</v>
      </c>
      <c r="B3">
        <v>2020</v>
      </c>
      <c r="C3">
        <v>0</v>
      </c>
    </row>
    <row r="4" spans="1:3" x14ac:dyDescent="0.2">
      <c r="A4" t="s">
        <v>777</v>
      </c>
      <c r="B4">
        <v>2020</v>
      </c>
      <c r="C4">
        <v>0</v>
      </c>
    </row>
    <row r="5" spans="1:3" x14ac:dyDescent="0.2">
      <c r="A5" t="s">
        <v>778</v>
      </c>
      <c r="B5">
        <v>2020</v>
      </c>
      <c r="C5">
        <v>0</v>
      </c>
    </row>
    <row r="6" spans="1:3" x14ac:dyDescent="0.2">
      <c r="A6" t="s">
        <v>779</v>
      </c>
      <c r="B6">
        <v>2020</v>
      </c>
      <c r="C6">
        <v>0</v>
      </c>
    </row>
    <row r="7" spans="1:3" x14ac:dyDescent="0.2">
      <c r="A7" t="s">
        <v>780</v>
      </c>
      <c r="B7">
        <v>2020</v>
      </c>
      <c r="C7">
        <v>0</v>
      </c>
    </row>
    <row r="8" spans="1:3" x14ac:dyDescent="0.2">
      <c r="A8" t="s">
        <v>781</v>
      </c>
      <c r="B8">
        <v>2020</v>
      </c>
      <c r="C8">
        <v>0</v>
      </c>
    </row>
    <row r="9" spans="1:3" x14ac:dyDescent="0.2">
      <c r="A9" t="s">
        <v>782</v>
      </c>
      <c r="B9">
        <v>2020</v>
      </c>
      <c r="C9">
        <v>0</v>
      </c>
    </row>
    <row r="10" spans="1:3" x14ac:dyDescent="0.2">
      <c r="A10" t="s">
        <v>783</v>
      </c>
      <c r="B10">
        <v>2020</v>
      </c>
      <c r="C10">
        <v>0</v>
      </c>
    </row>
    <row r="11" spans="1:3" x14ac:dyDescent="0.2">
      <c r="A11" t="s">
        <v>784</v>
      </c>
      <c r="B11">
        <v>2020</v>
      </c>
      <c r="C11">
        <v>0</v>
      </c>
    </row>
    <row r="12" spans="1:3" x14ac:dyDescent="0.2">
      <c r="A12" t="s">
        <v>785</v>
      </c>
      <c r="B12">
        <v>2020</v>
      </c>
      <c r="C12">
        <v>0</v>
      </c>
    </row>
    <row r="13" spans="1:3" x14ac:dyDescent="0.2">
      <c r="A13" t="s">
        <v>786</v>
      </c>
      <c r="B13">
        <v>2020</v>
      </c>
      <c r="C13">
        <v>0</v>
      </c>
    </row>
    <row r="14" spans="1:3" x14ac:dyDescent="0.2">
      <c r="A14" t="s">
        <v>787</v>
      </c>
      <c r="B14">
        <v>2020</v>
      </c>
      <c r="C14">
        <v>0</v>
      </c>
    </row>
    <row r="15" spans="1:3" x14ac:dyDescent="0.2">
      <c r="A15" t="s">
        <v>788</v>
      </c>
      <c r="B15">
        <v>2020</v>
      </c>
      <c r="C15">
        <v>0</v>
      </c>
    </row>
    <row r="16" spans="1:3" x14ac:dyDescent="0.2">
      <c r="A16" t="s">
        <v>789</v>
      </c>
      <c r="B16">
        <v>2020</v>
      </c>
      <c r="C16">
        <v>0</v>
      </c>
    </row>
    <row r="17" spans="1:3" x14ac:dyDescent="0.2">
      <c r="A17" t="s">
        <v>790</v>
      </c>
      <c r="B17">
        <v>2020</v>
      </c>
      <c r="C17">
        <v>0</v>
      </c>
    </row>
    <row r="18" spans="1:3" x14ac:dyDescent="0.2">
      <c r="A18" t="s">
        <v>791</v>
      </c>
      <c r="B18">
        <v>2020</v>
      </c>
      <c r="C18">
        <v>0</v>
      </c>
    </row>
    <row r="19" spans="1:3" x14ac:dyDescent="0.2">
      <c r="A19" t="s">
        <v>792</v>
      </c>
      <c r="B19">
        <v>2020</v>
      </c>
      <c r="C19">
        <v>0</v>
      </c>
    </row>
    <row r="20" spans="1:3" x14ac:dyDescent="0.2">
      <c r="A20" t="s">
        <v>793</v>
      </c>
      <c r="B20">
        <v>2020</v>
      </c>
      <c r="C20">
        <v>0</v>
      </c>
    </row>
    <row r="21" spans="1:3" x14ac:dyDescent="0.2">
      <c r="A21" t="s">
        <v>794</v>
      </c>
      <c r="B21">
        <v>2020</v>
      </c>
      <c r="C21">
        <v>0</v>
      </c>
    </row>
    <row r="22" spans="1:3" x14ac:dyDescent="0.2">
      <c r="A22" t="s">
        <v>795</v>
      </c>
      <c r="B22">
        <v>2020</v>
      </c>
      <c r="C22">
        <v>0</v>
      </c>
    </row>
    <row r="23" spans="1:3" x14ac:dyDescent="0.2">
      <c r="A23" t="s">
        <v>796</v>
      </c>
      <c r="B23">
        <v>2020</v>
      </c>
      <c r="C23">
        <v>0</v>
      </c>
    </row>
    <row r="24" spans="1:3" x14ac:dyDescent="0.2">
      <c r="A24" t="s">
        <v>797</v>
      </c>
      <c r="B24">
        <v>2020</v>
      </c>
      <c r="C24">
        <v>0</v>
      </c>
    </row>
    <row r="25" spans="1:3" x14ac:dyDescent="0.2">
      <c r="A25" t="s">
        <v>798</v>
      </c>
      <c r="B25">
        <v>2020</v>
      </c>
      <c r="C25">
        <v>0</v>
      </c>
    </row>
    <row r="26" spans="1:3" x14ac:dyDescent="0.2">
      <c r="A26" t="s">
        <v>799</v>
      </c>
      <c r="B26">
        <v>2020</v>
      </c>
      <c r="C26">
        <v>0</v>
      </c>
    </row>
    <row r="27" spans="1:3" x14ac:dyDescent="0.2">
      <c r="A27" t="s">
        <v>800</v>
      </c>
      <c r="B27">
        <v>2020</v>
      </c>
      <c r="C27">
        <v>0</v>
      </c>
    </row>
    <row r="28" spans="1:3" x14ac:dyDescent="0.2">
      <c r="A28" t="s">
        <v>801</v>
      </c>
      <c r="B28">
        <v>2020</v>
      </c>
      <c r="C28">
        <v>247500</v>
      </c>
    </row>
    <row r="29" spans="1:3" x14ac:dyDescent="0.2">
      <c r="A29" t="s">
        <v>802</v>
      </c>
      <c r="B29">
        <v>2020</v>
      </c>
      <c r="C29">
        <v>559764</v>
      </c>
    </row>
    <row r="30" spans="1:3" x14ac:dyDescent="0.2">
      <c r="A30" t="s">
        <v>803</v>
      </c>
      <c r="B30">
        <v>2020</v>
      </c>
      <c r="C30">
        <v>397318.5</v>
      </c>
    </row>
    <row r="31" spans="1:3" x14ac:dyDescent="0.2">
      <c r="A31" t="s">
        <v>804</v>
      </c>
      <c r="B31">
        <v>2020</v>
      </c>
      <c r="C31">
        <v>141387</v>
      </c>
    </row>
    <row r="32" spans="1:3" x14ac:dyDescent="0.2">
      <c r="A32" t="s">
        <v>805</v>
      </c>
      <c r="B32">
        <v>2020</v>
      </c>
      <c r="C32">
        <v>34755</v>
      </c>
    </row>
    <row r="33" spans="1:3" x14ac:dyDescent="0.2">
      <c r="A33" t="s">
        <v>806</v>
      </c>
      <c r="B33">
        <v>2020</v>
      </c>
      <c r="C33">
        <v>0</v>
      </c>
    </row>
    <row r="34" spans="1:3" x14ac:dyDescent="0.2">
      <c r="A34" t="s">
        <v>807</v>
      </c>
      <c r="B34">
        <v>2020</v>
      </c>
      <c r="C34">
        <v>0</v>
      </c>
    </row>
    <row r="35" spans="1:3" x14ac:dyDescent="0.2">
      <c r="A35" t="s">
        <v>808</v>
      </c>
      <c r="B35">
        <v>2020</v>
      </c>
      <c r="C35">
        <v>0</v>
      </c>
    </row>
    <row r="36" spans="1:3" x14ac:dyDescent="0.2">
      <c r="A36" t="s">
        <v>809</v>
      </c>
      <c r="B36">
        <v>2020</v>
      </c>
      <c r="C36">
        <v>0</v>
      </c>
    </row>
    <row r="37" spans="1:3" x14ac:dyDescent="0.2">
      <c r="A37" t="s">
        <v>810</v>
      </c>
      <c r="B37">
        <v>2020</v>
      </c>
      <c r="C37">
        <v>0</v>
      </c>
    </row>
    <row r="38" spans="1:3" x14ac:dyDescent="0.2">
      <c r="A38" t="s">
        <v>811</v>
      </c>
      <c r="B38">
        <v>2020</v>
      </c>
      <c r="C38">
        <v>0</v>
      </c>
    </row>
    <row r="39" spans="1:3" x14ac:dyDescent="0.2">
      <c r="A39" t="s">
        <v>812</v>
      </c>
      <c r="B39">
        <v>2020</v>
      </c>
      <c r="C39">
        <v>16555.560000000001</v>
      </c>
    </row>
    <row r="40" spans="1:3" x14ac:dyDescent="0.2">
      <c r="A40" t="s">
        <v>813</v>
      </c>
      <c r="B40">
        <v>2020</v>
      </c>
      <c r="C40">
        <v>79399.789999999994</v>
      </c>
    </row>
    <row r="41" spans="1:3" x14ac:dyDescent="0.2">
      <c r="A41" t="s">
        <v>814</v>
      </c>
      <c r="B41">
        <v>2020</v>
      </c>
      <c r="C41">
        <v>12838.86</v>
      </c>
    </row>
    <row r="42" spans="1:3" x14ac:dyDescent="0.2">
      <c r="A42" t="s">
        <v>815</v>
      </c>
      <c r="B42">
        <v>2020</v>
      </c>
      <c r="C42">
        <v>0</v>
      </c>
    </row>
    <row r="43" spans="1:3" x14ac:dyDescent="0.2">
      <c r="A43" t="s">
        <v>816</v>
      </c>
      <c r="B43">
        <v>2020</v>
      </c>
      <c r="C43">
        <v>0</v>
      </c>
    </row>
    <row r="44" spans="1:3" x14ac:dyDescent="0.2">
      <c r="A44" t="s">
        <v>817</v>
      </c>
      <c r="B44">
        <v>2020</v>
      </c>
      <c r="C44">
        <v>0</v>
      </c>
    </row>
    <row r="45" spans="1:3" x14ac:dyDescent="0.2">
      <c r="A45" t="s">
        <v>818</v>
      </c>
      <c r="B45">
        <v>2020</v>
      </c>
      <c r="C45">
        <v>0</v>
      </c>
    </row>
    <row r="46" spans="1:3" x14ac:dyDescent="0.2">
      <c r="A46" t="s">
        <v>819</v>
      </c>
      <c r="B46">
        <v>2020</v>
      </c>
      <c r="C46">
        <v>806.58</v>
      </c>
    </row>
    <row r="47" spans="1:3" x14ac:dyDescent="0.2">
      <c r="A47" t="s">
        <v>820</v>
      </c>
      <c r="B47">
        <v>2020</v>
      </c>
      <c r="C47">
        <v>1026.78</v>
      </c>
    </row>
    <row r="48" spans="1:3" x14ac:dyDescent="0.2">
      <c r="A48" t="s">
        <v>821</v>
      </c>
      <c r="B48">
        <v>2020</v>
      </c>
      <c r="C48">
        <v>0</v>
      </c>
    </row>
    <row r="49" spans="1:3" x14ac:dyDescent="0.2">
      <c r="A49" t="s">
        <v>822</v>
      </c>
      <c r="B49">
        <v>2020</v>
      </c>
      <c r="C49">
        <v>0</v>
      </c>
    </row>
    <row r="50" spans="1:3" x14ac:dyDescent="0.2">
      <c r="A50" t="s">
        <v>823</v>
      </c>
      <c r="B50">
        <v>2020</v>
      </c>
      <c r="C50">
        <v>0</v>
      </c>
    </row>
    <row r="51" spans="1:3" x14ac:dyDescent="0.2">
      <c r="A51" t="s">
        <v>824</v>
      </c>
      <c r="B51">
        <v>2020</v>
      </c>
      <c r="C51">
        <v>0</v>
      </c>
    </row>
    <row r="52" spans="1:3" x14ac:dyDescent="0.2">
      <c r="A52" t="s">
        <v>825</v>
      </c>
      <c r="B52">
        <v>2020</v>
      </c>
      <c r="C52">
        <v>0</v>
      </c>
    </row>
    <row r="53" spans="1:3" x14ac:dyDescent="0.2">
      <c r="A53" t="s">
        <v>826</v>
      </c>
      <c r="B53">
        <v>2020</v>
      </c>
      <c r="C53">
        <v>143.4</v>
      </c>
    </row>
    <row r="54" spans="1:3" x14ac:dyDescent="0.2">
      <c r="A54" t="s">
        <v>827</v>
      </c>
      <c r="B54">
        <v>2020</v>
      </c>
      <c r="C54">
        <v>0</v>
      </c>
    </row>
    <row r="55" spans="1:3" x14ac:dyDescent="0.2">
      <c r="A55" t="s">
        <v>828</v>
      </c>
      <c r="B55">
        <v>2020</v>
      </c>
      <c r="C55">
        <v>1502.62</v>
      </c>
    </row>
    <row r="56" spans="1:3" x14ac:dyDescent="0.2">
      <c r="A56" t="s">
        <v>829</v>
      </c>
      <c r="B56">
        <v>2020</v>
      </c>
      <c r="C56">
        <v>720.92</v>
      </c>
    </row>
    <row r="57" spans="1:3" x14ac:dyDescent="0.2">
      <c r="A57" t="s">
        <v>830</v>
      </c>
      <c r="B57">
        <v>2020</v>
      </c>
      <c r="C57">
        <v>680.74</v>
      </c>
    </row>
    <row r="58" spans="1:3" x14ac:dyDescent="0.2">
      <c r="A58" t="s">
        <v>831</v>
      </c>
      <c r="B58">
        <v>2020</v>
      </c>
      <c r="C58">
        <v>0</v>
      </c>
    </row>
    <row r="59" spans="1:3" x14ac:dyDescent="0.2">
      <c r="A59" t="s">
        <v>832</v>
      </c>
      <c r="B59">
        <v>2020</v>
      </c>
      <c r="C59">
        <v>0</v>
      </c>
    </row>
    <row r="60" spans="1:3" x14ac:dyDescent="0.2">
      <c r="A60" t="s">
        <v>833</v>
      </c>
      <c r="B60">
        <v>2020</v>
      </c>
      <c r="C60">
        <v>0</v>
      </c>
    </row>
    <row r="61" spans="1:3" x14ac:dyDescent="0.2">
      <c r="A61" t="s">
        <v>834</v>
      </c>
      <c r="B61">
        <v>2020</v>
      </c>
      <c r="C61">
        <v>0</v>
      </c>
    </row>
    <row r="62" spans="1:3" x14ac:dyDescent="0.2">
      <c r="A62" t="s">
        <v>835</v>
      </c>
      <c r="B62">
        <v>2020</v>
      </c>
      <c r="C62">
        <v>0</v>
      </c>
    </row>
    <row r="63" spans="1:3" x14ac:dyDescent="0.2">
      <c r="A63" t="s">
        <v>836</v>
      </c>
      <c r="B63">
        <v>2020</v>
      </c>
      <c r="C63">
        <v>0</v>
      </c>
    </row>
    <row r="64" spans="1:3" x14ac:dyDescent="0.2">
      <c r="A64" t="s">
        <v>837</v>
      </c>
      <c r="B64">
        <v>2020</v>
      </c>
      <c r="C64">
        <v>0</v>
      </c>
    </row>
    <row r="65" spans="1:3" x14ac:dyDescent="0.2">
      <c r="A65" t="s">
        <v>838</v>
      </c>
      <c r="B65">
        <v>2020</v>
      </c>
      <c r="C65">
        <v>0</v>
      </c>
    </row>
    <row r="66" spans="1:3" x14ac:dyDescent="0.2">
      <c r="A66" t="s">
        <v>839</v>
      </c>
      <c r="B66">
        <v>2020</v>
      </c>
      <c r="C66">
        <v>4801</v>
      </c>
    </row>
    <row r="67" spans="1:3" x14ac:dyDescent="0.2">
      <c r="A67" t="s">
        <v>840</v>
      </c>
      <c r="B67">
        <v>2020</v>
      </c>
      <c r="C67">
        <v>0</v>
      </c>
    </row>
    <row r="68" spans="1:3" x14ac:dyDescent="0.2">
      <c r="A68" t="s">
        <v>841</v>
      </c>
      <c r="B68">
        <v>2020</v>
      </c>
      <c r="C68">
        <v>0</v>
      </c>
    </row>
    <row r="69" spans="1:3" x14ac:dyDescent="0.2">
      <c r="A69" t="s">
        <v>842</v>
      </c>
      <c r="B69">
        <v>2020</v>
      </c>
      <c r="C69">
        <v>0</v>
      </c>
    </row>
    <row r="70" spans="1:3" x14ac:dyDescent="0.2">
      <c r="A70" t="s">
        <v>843</v>
      </c>
      <c r="B70">
        <v>2020</v>
      </c>
      <c r="C70">
        <v>0</v>
      </c>
    </row>
    <row r="71" spans="1:3" x14ac:dyDescent="0.2">
      <c r="A71" t="s">
        <v>844</v>
      </c>
      <c r="B71">
        <v>2020</v>
      </c>
      <c r="C71">
        <v>781.75</v>
      </c>
    </row>
    <row r="72" spans="1:3" x14ac:dyDescent="0.2">
      <c r="A72" t="s">
        <v>845</v>
      </c>
      <c r="B72">
        <v>2020</v>
      </c>
      <c r="C72">
        <v>0</v>
      </c>
    </row>
    <row r="73" spans="1:3" x14ac:dyDescent="0.2">
      <c r="A73" t="s">
        <v>846</v>
      </c>
      <c r="B73">
        <v>2020</v>
      </c>
      <c r="C73">
        <v>0</v>
      </c>
    </row>
    <row r="74" spans="1:3" x14ac:dyDescent="0.2">
      <c r="A74" t="s">
        <v>847</v>
      </c>
      <c r="B74">
        <v>2020</v>
      </c>
      <c r="C74">
        <v>-4101</v>
      </c>
    </row>
    <row r="75" spans="1:3" x14ac:dyDescent="0.2">
      <c r="A75" t="s">
        <v>848</v>
      </c>
      <c r="B75">
        <v>2020</v>
      </c>
      <c r="C75">
        <v>-4101</v>
      </c>
    </row>
    <row r="76" spans="1:3" x14ac:dyDescent="0.2">
      <c r="A76" t="s">
        <v>849</v>
      </c>
      <c r="B76">
        <v>2020</v>
      </c>
      <c r="C76">
        <v>0</v>
      </c>
    </row>
    <row r="77" spans="1:3" x14ac:dyDescent="0.2">
      <c r="A77" t="s">
        <v>850</v>
      </c>
      <c r="B77">
        <v>2020</v>
      </c>
      <c r="C77">
        <v>0</v>
      </c>
    </row>
    <row r="78" spans="1:3" x14ac:dyDescent="0.2">
      <c r="A78" t="s">
        <v>851</v>
      </c>
      <c r="B78">
        <v>2020</v>
      </c>
      <c r="C78">
        <v>0</v>
      </c>
    </row>
    <row r="79" spans="1:3" x14ac:dyDescent="0.2">
      <c r="A79" t="s">
        <v>852</v>
      </c>
      <c r="B79">
        <v>2020</v>
      </c>
      <c r="C79">
        <v>0</v>
      </c>
    </row>
    <row r="80" spans="1:3" x14ac:dyDescent="0.2">
      <c r="A80" t="s">
        <v>853</v>
      </c>
      <c r="B80">
        <v>2020</v>
      </c>
      <c r="C80">
        <v>0</v>
      </c>
    </row>
    <row r="81" spans="1:3" x14ac:dyDescent="0.2">
      <c r="A81" t="s">
        <v>854</v>
      </c>
      <c r="B81">
        <v>2020</v>
      </c>
      <c r="C81">
        <v>0</v>
      </c>
    </row>
    <row r="82" spans="1:3" x14ac:dyDescent="0.2">
      <c r="A82" t="s">
        <v>855</v>
      </c>
      <c r="B82">
        <v>2020</v>
      </c>
      <c r="C82">
        <v>1537745.91</v>
      </c>
    </row>
    <row r="83" spans="1:3" x14ac:dyDescent="0.2">
      <c r="A83" t="s">
        <v>856</v>
      </c>
      <c r="B83">
        <v>2020</v>
      </c>
      <c r="C83">
        <v>2573108.0699999998</v>
      </c>
    </row>
    <row r="84" spans="1:3" x14ac:dyDescent="0.2">
      <c r="A84" t="s">
        <v>857</v>
      </c>
      <c r="B84">
        <v>2020</v>
      </c>
      <c r="C84">
        <v>336620.67</v>
      </c>
    </row>
    <row r="85" spans="1:3" x14ac:dyDescent="0.2">
      <c r="A85" t="s">
        <v>858</v>
      </c>
      <c r="B85">
        <v>2020</v>
      </c>
      <c r="C85">
        <v>58305.8</v>
      </c>
    </row>
    <row r="86" spans="1:3" x14ac:dyDescent="0.2">
      <c r="A86" t="s">
        <v>859</v>
      </c>
      <c r="B86">
        <v>2020</v>
      </c>
      <c r="C86">
        <v>0</v>
      </c>
    </row>
    <row r="87" spans="1:3" x14ac:dyDescent="0.2">
      <c r="A87" t="s">
        <v>860</v>
      </c>
      <c r="B87">
        <v>2020</v>
      </c>
      <c r="C87">
        <v>0</v>
      </c>
    </row>
    <row r="88" spans="1:3" x14ac:dyDescent="0.2">
      <c r="A88" t="s">
        <v>861</v>
      </c>
      <c r="B88">
        <v>2020</v>
      </c>
      <c r="C88">
        <v>0</v>
      </c>
    </row>
    <row r="89" spans="1:3" x14ac:dyDescent="0.2">
      <c r="A89" t="s">
        <v>862</v>
      </c>
      <c r="B89">
        <v>2020</v>
      </c>
      <c r="C89">
        <v>16000</v>
      </c>
    </row>
    <row r="90" spans="1:3" x14ac:dyDescent="0.2">
      <c r="A90" t="s">
        <v>863</v>
      </c>
      <c r="B90">
        <v>2020</v>
      </c>
      <c r="C90">
        <v>13142.68</v>
      </c>
    </row>
    <row r="91" spans="1:3" x14ac:dyDescent="0.2">
      <c r="A91" t="s">
        <v>864</v>
      </c>
      <c r="B91">
        <v>2020</v>
      </c>
      <c r="C91">
        <v>0</v>
      </c>
    </row>
    <row r="92" spans="1:3" x14ac:dyDescent="0.2">
      <c r="A92" t="s">
        <v>865</v>
      </c>
      <c r="B92">
        <v>2020</v>
      </c>
      <c r="C92">
        <v>0</v>
      </c>
    </row>
    <row r="93" spans="1:3" x14ac:dyDescent="0.2">
      <c r="A93" t="s">
        <v>866</v>
      </c>
      <c r="B93">
        <v>2020</v>
      </c>
      <c r="C93">
        <v>1040.9100000000001</v>
      </c>
    </row>
    <row r="94" spans="1:3" x14ac:dyDescent="0.2">
      <c r="A94" t="s">
        <v>867</v>
      </c>
      <c r="B94">
        <v>2020</v>
      </c>
      <c r="C94">
        <v>0</v>
      </c>
    </row>
    <row r="95" spans="1:3" x14ac:dyDescent="0.2">
      <c r="A95" t="s">
        <v>868</v>
      </c>
      <c r="B95">
        <v>2020</v>
      </c>
      <c r="C95">
        <v>0</v>
      </c>
    </row>
    <row r="96" spans="1:3" x14ac:dyDescent="0.2">
      <c r="A96" t="s">
        <v>869</v>
      </c>
      <c r="B96">
        <v>2020</v>
      </c>
      <c r="C96">
        <v>13861.2</v>
      </c>
    </row>
    <row r="97" spans="1:3" x14ac:dyDescent="0.2">
      <c r="A97" t="s">
        <v>870</v>
      </c>
      <c r="B97">
        <v>2020</v>
      </c>
      <c r="C97">
        <v>0</v>
      </c>
    </row>
    <row r="98" spans="1:3" x14ac:dyDescent="0.2">
      <c r="A98" t="s">
        <v>871</v>
      </c>
      <c r="B98">
        <v>2020</v>
      </c>
      <c r="C98">
        <v>19331</v>
      </c>
    </row>
    <row r="99" spans="1:3" x14ac:dyDescent="0.2">
      <c r="A99" t="s">
        <v>872</v>
      </c>
      <c r="B99">
        <v>2020</v>
      </c>
      <c r="C99">
        <v>31099</v>
      </c>
    </row>
    <row r="100" spans="1:3" x14ac:dyDescent="0.2">
      <c r="A100" t="s">
        <v>873</v>
      </c>
      <c r="B100">
        <v>2020</v>
      </c>
      <c r="C100">
        <v>0</v>
      </c>
    </row>
    <row r="101" spans="1:3" x14ac:dyDescent="0.2">
      <c r="A101" t="s">
        <v>874</v>
      </c>
      <c r="B101">
        <v>2020</v>
      </c>
      <c r="C101">
        <v>0</v>
      </c>
    </row>
    <row r="102" spans="1:3" x14ac:dyDescent="0.2">
      <c r="A102" t="s">
        <v>875</v>
      </c>
      <c r="B102">
        <v>2020</v>
      </c>
      <c r="C102">
        <v>0</v>
      </c>
    </row>
    <row r="103" spans="1:3" x14ac:dyDescent="0.2">
      <c r="A103" t="s">
        <v>876</v>
      </c>
      <c r="B103">
        <v>2020</v>
      </c>
      <c r="C103">
        <v>0</v>
      </c>
    </row>
    <row r="104" spans="1:3" x14ac:dyDescent="0.2">
      <c r="A104" t="s">
        <v>877</v>
      </c>
      <c r="B104">
        <v>2020</v>
      </c>
      <c r="C104">
        <v>0</v>
      </c>
    </row>
    <row r="105" spans="1:3" x14ac:dyDescent="0.2">
      <c r="A105" t="s">
        <v>878</v>
      </c>
      <c r="B105">
        <v>2020</v>
      </c>
      <c r="C105">
        <v>0</v>
      </c>
    </row>
    <row r="106" spans="1:3" x14ac:dyDescent="0.2">
      <c r="A106" t="s">
        <v>879</v>
      </c>
      <c r="B106">
        <v>2020</v>
      </c>
      <c r="C106">
        <v>0</v>
      </c>
    </row>
    <row r="107" spans="1:3" x14ac:dyDescent="0.2">
      <c r="A107" t="s">
        <v>880</v>
      </c>
      <c r="B107">
        <v>2020</v>
      </c>
      <c r="C107">
        <v>0</v>
      </c>
    </row>
    <row r="108" spans="1:3" x14ac:dyDescent="0.2">
      <c r="A108" t="s">
        <v>881</v>
      </c>
      <c r="B108">
        <v>2020</v>
      </c>
      <c r="C108">
        <v>0</v>
      </c>
    </row>
    <row r="109" spans="1:3" x14ac:dyDescent="0.2">
      <c r="A109" t="s">
        <v>882</v>
      </c>
      <c r="B109">
        <v>2020</v>
      </c>
      <c r="C109">
        <v>0</v>
      </c>
    </row>
    <row r="110" spans="1:3" x14ac:dyDescent="0.2">
      <c r="A110" t="s">
        <v>883</v>
      </c>
      <c r="B110">
        <v>2020</v>
      </c>
      <c r="C110">
        <v>0</v>
      </c>
    </row>
    <row r="111" spans="1:3" x14ac:dyDescent="0.2">
      <c r="A111" t="s">
        <v>884</v>
      </c>
      <c r="B111">
        <v>2020</v>
      </c>
      <c r="C111">
        <v>0</v>
      </c>
    </row>
    <row r="112" spans="1:3" x14ac:dyDescent="0.2">
      <c r="A112" t="s">
        <v>885</v>
      </c>
      <c r="B112">
        <v>2020</v>
      </c>
      <c r="C112">
        <v>0</v>
      </c>
    </row>
    <row r="113" spans="1:3" x14ac:dyDescent="0.2">
      <c r="A113" t="s">
        <v>886</v>
      </c>
      <c r="B113">
        <v>2020</v>
      </c>
      <c r="C113">
        <v>0</v>
      </c>
    </row>
    <row r="114" spans="1:3" x14ac:dyDescent="0.2">
      <c r="A114" t="s">
        <v>887</v>
      </c>
      <c r="B114">
        <v>2020</v>
      </c>
      <c r="C114">
        <v>0</v>
      </c>
    </row>
    <row r="115" spans="1:3" x14ac:dyDescent="0.2">
      <c r="A115" t="s">
        <v>888</v>
      </c>
      <c r="B115">
        <v>2020</v>
      </c>
      <c r="C115">
        <v>0</v>
      </c>
    </row>
    <row r="116" spans="1:3" x14ac:dyDescent="0.2">
      <c r="A116" t="s">
        <v>889</v>
      </c>
      <c r="B116">
        <v>2020</v>
      </c>
      <c r="C116">
        <v>0</v>
      </c>
    </row>
    <row r="117" spans="1:3" x14ac:dyDescent="0.2">
      <c r="A117" t="s">
        <v>890</v>
      </c>
      <c r="B117">
        <v>2020</v>
      </c>
      <c r="C117">
        <v>0</v>
      </c>
    </row>
    <row r="118" spans="1:3" x14ac:dyDescent="0.2">
      <c r="A118" t="s">
        <v>891</v>
      </c>
      <c r="B118">
        <v>2020</v>
      </c>
      <c r="C118">
        <v>0</v>
      </c>
    </row>
    <row r="119" spans="1:3" x14ac:dyDescent="0.2">
      <c r="A119" t="s">
        <v>892</v>
      </c>
      <c r="B119">
        <v>2020</v>
      </c>
      <c r="C119">
        <v>0</v>
      </c>
    </row>
    <row r="120" spans="1:3" x14ac:dyDescent="0.2">
      <c r="A120" t="s">
        <v>893</v>
      </c>
      <c r="B120">
        <v>2020</v>
      </c>
      <c r="C120">
        <v>0</v>
      </c>
    </row>
    <row r="121" spans="1:3" x14ac:dyDescent="0.2">
      <c r="A121" t="s">
        <v>894</v>
      </c>
      <c r="B121">
        <v>2020</v>
      </c>
      <c r="C121">
        <v>0</v>
      </c>
    </row>
    <row r="122" spans="1:3" x14ac:dyDescent="0.2">
      <c r="A122" t="s">
        <v>895</v>
      </c>
      <c r="B122">
        <v>2020</v>
      </c>
      <c r="C122">
        <v>-118506.36</v>
      </c>
    </row>
    <row r="123" spans="1:3" x14ac:dyDescent="0.2">
      <c r="A123" t="s">
        <v>896</v>
      </c>
      <c r="B123">
        <v>2020</v>
      </c>
      <c r="C123">
        <v>-578896.32999999996</v>
      </c>
    </row>
    <row r="124" spans="1:3" x14ac:dyDescent="0.2">
      <c r="A124" t="s">
        <v>897</v>
      </c>
      <c r="B124">
        <v>2020</v>
      </c>
      <c r="C124">
        <v>-147416.46</v>
      </c>
    </row>
    <row r="125" spans="1:3" x14ac:dyDescent="0.2">
      <c r="A125" t="s">
        <v>898</v>
      </c>
      <c r="B125">
        <v>2020</v>
      </c>
      <c r="C125">
        <v>0</v>
      </c>
    </row>
    <row r="126" spans="1:3" x14ac:dyDescent="0.2">
      <c r="A126" t="s">
        <v>899</v>
      </c>
      <c r="B126">
        <v>2020</v>
      </c>
      <c r="C126">
        <v>0</v>
      </c>
    </row>
    <row r="127" spans="1:3" x14ac:dyDescent="0.2">
      <c r="A127" t="s">
        <v>900</v>
      </c>
      <c r="B127">
        <v>2020</v>
      </c>
      <c r="C127">
        <v>-271.77999999999997</v>
      </c>
    </row>
    <row r="128" spans="1:3" x14ac:dyDescent="0.2">
      <c r="A128" t="s">
        <v>901</v>
      </c>
      <c r="B128">
        <v>2020</v>
      </c>
      <c r="C128">
        <v>0</v>
      </c>
    </row>
    <row r="129" spans="1:3" x14ac:dyDescent="0.2">
      <c r="A129" t="s">
        <v>902</v>
      </c>
      <c r="B129">
        <v>2020</v>
      </c>
      <c r="C129">
        <v>-14807.75</v>
      </c>
    </row>
    <row r="130" spans="1:3" x14ac:dyDescent="0.2">
      <c r="A130" t="s">
        <v>903</v>
      </c>
      <c r="B130">
        <v>2020</v>
      </c>
      <c r="C130">
        <v>-2472.27</v>
      </c>
    </row>
    <row r="131" spans="1:3" x14ac:dyDescent="0.2">
      <c r="A131" t="s">
        <v>904</v>
      </c>
      <c r="B131">
        <v>2020</v>
      </c>
      <c r="C131">
        <v>0</v>
      </c>
    </row>
    <row r="132" spans="1:3" x14ac:dyDescent="0.2">
      <c r="A132" t="s">
        <v>905</v>
      </c>
      <c r="B132">
        <v>2020</v>
      </c>
      <c r="C132">
        <v>0</v>
      </c>
    </row>
    <row r="133" spans="1:3" x14ac:dyDescent="0.2">
      <c r="A133" t="s">
        <v>906</v>
      </c>
      <c r="B133">
        <v>2020</v>
      </c>
      <c r="C133">
        <v>0</v>
      </c>
    </row>
    <row r="134" spans="1:3" x14ac:dyDescent="0.2">
      <c r="A134" t="s">
        <v>907</v>
      </c>
      <c r="B134">
        <v>2020</v>
      </c>
      <c r="C134">
        <v>0</v>
      </c>
    </row>
    <row r="135" spans="1:3" x14ac:dyDescent="0.2">
      <c r="A135" t="s">
        <v>908</v>
      </c>
      <c r="B135">
        <v>2020</v>
      </c>
      <c r="C135">
        <v>0</v>
      </c>
    </row>
    <row r="136" spans="1:3" x14ac:dyDescent="0.2">
      <c r="A136" t="s">
        <v>909</v>
      </c>
      <c r="B136">
        <v>2020</v>
      </c>
      <c r="C136">
        <v>-1837.2</v>
      </c>
    </row>
    <row r="137" spans="1:3" x14ac:dyDescent="0.2">
      <c r="A137" t="s">
        <v>910</v>
      </c>
      <c r="B137">
        <v>2020</v>
      </c>
      <c r="C137">
        <v>0</v>
      </c>
    </row>
    <row r="138" spans="1:3" x14ac:dyDescent="0.2">
      <c r="A138" t="s">
        <v>911</v>
      </c>
      <c r="B138">
        <v>2020</v>
      </c>
      <c r="C138">
        <v>-18918.080000000002</v>
      </c>
    </row>
    <row r="139" spans="1:3" x14ac:dyDescent="0.2">
      <c r="A139" t="s">
        <v>912</v>
      </c>
      <c r="B139">
        <v>2020</v>
      </c>
      <c r="C139">
        <v>-19785.63</v>
      </c>
    </row>
    <row r="140" spans="1:3" x14ac:dyDescent="0.2">
      <c r="A140" t="s">
        <v>913</v>
      </c>
      <c r="B140">
        <v>2020</v>
      </c>
      <c r="C140">
        <v>-6690.72</v>
      </c>
    </row>
    <row r="141" spans="1:3" x14ac:dyDescent="0.2">
      <c r="A141" t="s">
        <v>914</v>
      </c>
      <c r="B141">
        <v>2020</v>
      </c>
      <c r="C141">
        <v>0</v>
      </c>
    </row>
    <row r="142" spans="1:3" x14ac:dyDescent="0.2">
      <c r="A142" t="s">
        <v>915</v>
      </c>
      <c r="B142">
        <v>2020</v>
      </c>
      <c r="C142">
        <v>0</v>
      </c>
    </row>
    <row r="143" spans="1:3" x14ac:dyDescent="0.2">
      <c r="A143" t="s">
        <v>916</v>
      </c>
      <c r="B143">
        <v>2020</v>
      </c>
      <c r="C143">
        <v>0</v>
      </c>
    </row>
    <row r="144" spans="1:3" x14ac:dyDescent="0.2">
      <c r="A144" t="s">
        <v>917</v>
      </c>
      <c r="B144">
        <v>2020</v>
      </c>
      <c r="C144">
        <v>0</v>
      </c>
    </row>
    <row r="145" spans="1:3" x14ac:dyDescent="0.2">
      <c r="A145" t="s">
        <v>918</v>
      </c>
      <c r="B145">
        <v>2020</v>
      </c>
      <c r="C145">
        <v>0</v>
      </c>
    </row>
    <row r="146" spans="1:3" x14ac:dyDescent="0.2">
      <c r="A146" t="s">
        <v>919</v>
      </c>
      <c r="B146">
        <v>2020</v>
      </c>
      <c r="C146">
        <v>0</v>
      </c>
    </row>
    <row r="147" spans="1:3" x14ac:dyDescent="0.2">
      <c r="A147" t="s">
        <v>920</v>
      </c>
      <c r="B147">
        <v>2020</v>
      </c>
      <c r="C147">
        <v>0</v>
      </c>
    </row>
    <row r="148" spans="1:3" x14ac:dyDescent="0.2">
      <c r="A148" t="s">
        <v>921</v>
      </c>
      <c r="B148">
        <v>2020</v>
      </c>
      <c r="C148">
        <v>0</v>
      </c>
    </row>
    <row r="149" spans="1:3" x14ac:dyDescent="0.2">
      <c r="A149" t="s">
        <v>922</v>
      </c>
      <c r="B149">
        <v>2020</v>
      </c>
      <c r="C149">
        <v>0</v>
      </c>
    </row>
    <row r="150" spans="1:3" x14ac:dyDescent="0.2">
      <c r="A150" t="s">
        <v>923</v>
      </c>
      <c r="B150">
        <v>2020</v>
      </c>
      <c r="C150">
        <v>0</v>
      </c>
    </row>
    <row r="151" spans="1:3" x14ac:dyDescent="0.2">
      <c r="A151" t="s">
        <v>924</v>
      </c>
      <c r="B151">
        <v>2020</v>
      </c>
      <c r="C151">
        <v>1364968.47</v>
      </c>
    </row>
    <row r="152" spans="1:3" x14ac:dyDescent="0.2">
      <c r="A152" t="s">
        <v>925</v>
      </c>
      <c r="B152">
        <v>2020</v>
      </c>
      <c r="C152">
        <v>0</v>
      </c>
    </row>
    <row r="153" spans="1:3" x14ac:dyDescent="0.2">
      <c r="A153" t="s">
        <v>926</v>
      </c>
      <c r="B153">
        <v>2020</v>
      </c>
      <c r="C153">
        <v>0</v>
      </c>
    </row>
    <row r="154" spans="1:3" x14ac:dyDescent="0.2">
      <c r="A154" t="s">
        <v>927</v>
      </c>
      <c r="B154">
        <v>2020</v>
      </c>
      <c r="C154">
        <v>0</v>
      </c>
    </row>
    <row r="155" spans="1:3" x14ac:dyDescent="0.2">
      <c r="A155" t="s">
        <v>928</v>
      </c>
      <c r="B155">
        <v>2020</v>
      </c>
      <c r="C155">
        <v>0</v>
      </c>
    </row>
    <row r="156" spans="1:3" x14ac:dyDescent="0.2">
      <c r="A156" t="s">
        <v>929</v>
      </c>
      <c r="B156">
        <v>2020</v>
      </c>
      <c r="C156">
        <v>0</v>
      </c>
    </row>
    <row r="157" spans="1:3" x14ac:dyDescent="0.2">
      <c r="A157" t="s">
        <v>930</v>
      </c>
      <c r="B157">
        <v>2020</v>
      </c>
      <c r="C157">
        <v>0</v>
      </c>
    </row>
    <row r="158" spans="1:3" x14ac:dyDescent="0.2">
      <c r="A158" t="s">
        <v>931</v>
      </c>
      <c r="B158">
        <v>2020</v>
      </c>
      <c r="C158">
        <v>0</v>
      </c>
    </row>
    <row r="159" spans="1:3" x14ac:dyDescent="0.2">
      <c r="A159" t="s">
        <v>932</v>
      </c>
      <c r="B159">
        <v>2020</v>
      </c>
      <c r="C159">
        <v>0</v>
      </c>
    </row>
    <row r="160" spans="1:3" x14ac:dyDescent="0.2">
      <c r="A160" t="s">
        <v>933</v>
      </c>
      <c r="B160">
        <v>2020</v>
      </c>
      <c r="C160">
        <v>0</v>
      </c>
    </row>
    <row r="161" spans="1:3" x14ac:dyDescent="0.2">
      <c r="A161" t="s">
        <v>934</v>
      </c>
      <c r="B161">
        <v>2020</v>
      </c>
      <c r="C161">
        <v>0</v>
      </c>
    </row>
    <row r="162" spans="1:3" x14ac:dyDescent="0.2">
      <c r="A162" t="s">
        <v>935</v>
      </c>
      <c r="B162">
        <v>2020</v>
      </c>
      <c r="C162">
        <v>0</v>
      </c>
    </row>
    <row r="163" spans="1:3" x14ac:dyDescent="0.2">
      <c r="A163" t="s">
        <v>936</v>
      </c>
      <c r="B163">
        <v>2020</v>
      </c>
      <c r="C163">
        <v>0</v>
      </c>
    </row>
    <row r="164" spans="1:3" x14ac:dyDescent="0.2">
      <c r="A164" t="s">
        <v>937</v>
      </c>
      <c r="B164">
        <v>2020</v>
      </c>
      <c r="C164">
        <v>0</v>
      </c>
    </row>
    <row r="165" spans="1:3" x14ac:dyDescent="0.2">
      <c r="A165" t="s">
        <v>938</v>
      </c>
      <c r="B165">
        <v>2020</v>
      </c>
      <c r="C165">
        <v>0</v>
      </c>
    </row>
    <row r="166" spans="1:3" x14ac:dyDescent="0.2">
      <c r="A166" t="s">
        <v>939</v>
      </c>
      <c r="B166">
        <v>2020</v>
      </c>
      <c r="C166">
        <v>0</v>
      </c>
    </row>
    <row r="167" spans="1:3" x14ac:dyDescent="0.2">
      <c r="A167" t="s">
        <v>940</v>
      </c>
      <c r="B167">
        <v>2020</v>
      </c>
      <c r="C167">
        <v>0</v>
      </c>
    </row>
    <row r="168" spans="1:3" x14ac:dyDescent="0.2">
      <c r="A168" t="s">
        <v>941</v>
      </c>
      <c r="B168">
        <v>2020</v>
      </c>
      <c r="C168">
        <v>0</v>
      </c>
    </row>
    <row r="169" spans="1:3" x14ac:dyDescent="0.2">
      <c r="A169" t="s">
        <v>942</v>
      </c>
      <c r="B169">
        <v>2020</v>
      </c>
      <c r="C169">
        <v>0</v>
      </c>
    </row>
    <row r="170" spans="1:3" x14ac:dyDescent="0.2">
      <c r="A170" t="s">
        <v>943</v>
      </c>
      <c r="B170">
        <v>2020</v>
      </c>
      <c r="C170">
        <v>0</v>
      </c>
    </row>
    <row r="171" spans="1:3" x14ac:dyDescent="0.2">
      <c r="A171" t="s">
        <v>944</v>
      </c>
      <c r="B171">
        <v>2020</v>
      </c>
      <c r="C171">
        <v>0</v>
      </c>
    </row>
    <row r="172" spans="1:3" x14ac:dyDescent="0.2">
      <c r="A172" t="s">
        <v>945</v>
      </c>
      <c r="B172">
        <v>2020</v>
      </c>
      <c r="C172">
        <v>0</v>
      </c>
    </row>
    <row r="173" spans="1:3" x14ac:dyDescent="0.2">
      <c r="A173" t="s">
        <v>946</v>
      </c>
      <c r="B173">
        <v>2020</v>
      </c>
      <c r="C173">
        <v>0</v>
      </c>
    </row>
    <row r="174" spans="1:3" x14ac:dyDescent="0.2">
      <c r="A174" t="s">
        <v>947</v>
      </c>
      <c r="B174">
        <v>2020</v>
      </c>
      <c r="C174">
        <v>0</v>
      </c>
    </row>
    <row r="175" spans="1:3" x14ac:dyDescent="0.2">
      <c r="A175" t="s">
        <v>948</v>
      </c>
      <c r="B175">
        <v>2020</v>
      </c>
      <c r="C175">
        <v>0</v>
      </c>
    </row>
    <row r="176" spans="1:3" x14ac:dyDescent="0.2">
      <c r="A176" t="s">
        <v>949</v>
      </c>
      <c r="B176">
        <v>2020</v>
      </c>
      <c r="C176">
        <v>0</v>
      </c>
    </row>
    <row r="177" spans="1:3" x14ac:dyDescent="0.2">
      <c r="A177" t="s">
        <v>950</v>
      </c>
      <c r="B177">
        <v>2020</v>
      </c>
      <c r="C177">
        <v>0</v>
      </c>
    </row>
    <row r="178" spans="1:3" x14ac:dyDescent="0.2">
      <c r="A178" t="s">
        <v>951</v>
      </c>
      <c r="B178">
        <v>2020</v>
      </c>
      <c r="C178">
        <v>0</v>
      </c>
    </row>
    <row r="179" spans="1:3" x14ac:dyDescent="0.2">
      <c r="A179" t="s">
        <v>952</v>
      </c>
      <c r="B179">
        <v>2020</v>
      </c>
      <c r="C179">
        <v>0</v>
      </c>
    </row>
    <row r="180" spans="1:3" x14ac:dyDescent="0.2">
      <c r="A180" t="s">
        <v>953</v>
      </c>
      <c r="B180">
        <v>2020</v>
      </c>
      <c r="C180">
        <v>0</v>
      </c>
    </row>
    <row r="181" spans="1:3" x14ac:dyDescent="0.2">
      <c r="A181" t="s">
        <v>954</v>
      </c>
      <c r="B181">
        <v>2020</v>
      </c>
      <c r="C181">
        <v>0</v>
      </c>
    </row>
    <row r="182" spans="1:3" x14ac:dyDescent="0.2">
      <c r="A182" t="s">
        <v>955</v>
      </c>
      <c r="B182">
        <v>2020</v>
      </c>
      <c r="C182">
        <v>0</v>
      </c>
    </row>
    <row r="183" spans="1:3" x14ac:dyDescent="0.2">
      <c r="A183" t="s">
        <v>956</v>
      </c>
      <c r="B183">
        <v>2020</v>
      </c>
      <c r="C183">
        <v>0</v>
      </c>
    </row>
    <row r="184" spans="1:3" x14ac:dyDescent="0.2">
      <c r="A184" t="s">
        <v>957</v>
      </c>
      <c r="B184">
        <v>2020</v>
      </c>
      <c r="C184">
        <v>0</v>
      </c>
    </row>
    <row r="185" spans="1:3" x14ac:dyDescent="0.2">
      <c r="A185" t="s">
        <v>958</v>
      </c>
      <c r="B185">
        <v>2020</v>
      </c>
      <c r="C185">
        <v>0</v>
      </c>
    </row>
    <row r="186" spans="1:3" x14ac:dyDescent="0.2">
      <c r="A186" t="s">
        <v>959</v>
      </c>
      <c r="B186">
        <v>2020</v>
      </c>
      <c r="C186">
        <v>0</v>
      </c>
    </row>
    <row r="187" spans="1:3" x14ac:dyDescent="0.2">
      <c r="A187" t="s">
        <v>960</v>
      </c>
      <c r="B187">
        <v>2020</v>
      </c>
      <c r="C187">
        <v>0</v>
      </c>
    </row>
    <row r="188" spans="1:3" x14ac:dyDescent="0.2">
      <c r="A188" t="s">
        <v>961</v>
      </c>
      <c r="B188">
        <v>2020</v>
      </c>
      <c r="C188">
        <v>0</v>
      </c>
    </row>
    <row r="189" spans="1:3" x14ac:dyDescent="0.2">
      <c r="A189" t="s">
        <v>962</v>
      </c>
      <c r="B189">
        <v>2020</v>
      </c>
      <c r="C189">
        <v>0</v>
      </c>
    </row>
    <row r="190" spans="1:3" x14ac:dyDescent="0.2">
      <c r="A190" t="s">
        <v>963</v>
      </c>
      <c r="B190">
        <v>2020</v>
      </c>
      <c r="C190">
        <v>0</v>
      </c>
    </row>
    <row r="191" spans="1:3" x14ac:dyDescent="0.2">
      <c r="A191" t="s">
        <v>964</v>
      </c>
      <c r="B191">
        <v>2020</v>
      </c>
      <c r="C191">
        <v>0</v>
      </c>
    </row>
    <row r="192" spans="1:3" x14ac:dyDescent="0.2">
      <c r="A192" t="s">
        <v>965</v>
      </c>
      <c r="B192">
        <v>2020</v>
      </c>
      <c r="C192">
        <v>0</v>
      </c>
    </row>
    <row r="193" spans="1:3" x14ac:dyDescent="0.2">
      <c r="A193" t="s">
        <v>966</v>
      </c>
      <c r="B193">
        <v>2020</v>
      </c>
      <c r="C193">
        <v>0</v>
      </c>
    </row>
    <row r="194" spans="1:3" x14ac:dyDescent="0.2">
      <c r="A194" t="s">
        <v>967</v>
      </c>
      <c r="B194">
        <v>2020</v>
      </c>
      <c r="C194">
        <v>0</v>
      </c>
    </row>
    <row r="195" spans="1:3" x14ac:dyDescent="0.2">
      <c r="A195" t="s">
        <v>968</v>
      </c>
      <c r="B195">
        <v>2020</v>
      </c>
      <c r="C195">
        <v>0</v>
      </c>
    </row>
    <row r="196" spans="1:3" x14ac:dyDescent="0.2">
      <c r="A196" t="s">
        <v>969</v>
      </c>
      <c r="B196">
        <v>2020</v>
      </c>
      <c r="C196">
        <v>0</v>
      </c>
    </row>
    <row r="197" spans="1:3" x14ac:dyDescent="0.2">
      <c r="A197" t="s">
        <v>970</v>
      </c>
      <c r="B197">
        <v>2020</v>
      </c>
      <c r="C197">
        <v>0</v>
      </c>
    </row>
    <row r="198" spans="1:3" x14ac:dyDescent="0.2">
      <c r="A198" t="s">
        <v>971</v>
      </c>
      <c r="B198">
        <v>2020</v>
      </c>
      <c r="C198">
        <v>0</v>
      </c>
    </row>
    <row r="199" spans="1:3" x14ac:dyDescent="0.2">
      <c r="A199" t="s">
        <v>972</v>
      </c>
      <c r="B199">
        <v>2020</v>
      </c>
      <c r="C199">
        <v>0</v>
      </c>
    </row>
    <row r="200" spans="1:3" x14ac:dyDescent="0.2">
      <c r="A200" t="s">
        <v>973</v>
      </c>
      <c r="B200">
        <v>2020</v>
      </c>
      <c r="C200">
        <v>0</v>
      </c>
    </row>
    <row r="201" spans="1:3" x14ac:dyDescent="0.2">
      <c r="A201" t="s">
        <v>974</v>
      </c>
      <c r="B201">
        <v>2020</v>
      </c>
      <c r="C201">
        <v>0</v>
      </c>
    </row>
    <row r="202" spans="1:3" x14ac:dyDescent="0.2">
      <c r="A202" t="s">
        <v>975</v>
      </c>
      <c r="B202">
        <v>2020</v>
      </c>
      <c r="C202">
        <v>0</v>
      </c>
    </row>
    <row r="203" spans="1:3" x14ac:dyDescent="0.2">
      <c r="A203" t="s">
        <v>976</v>
      </c>
      <c r="B203">
        <v>2020</v>
      </c>
      <c r="C203">
        <v>0</v>
      </c>
    </row>
    <row r="204" spans="1:3" x14ac:dyDescent="0.2">
      <c r="A204" t="s">
        <v>977</v>
      </c>
      <c r="B204">
        <v>2020</v>
      </c>
      <c r="C204">
        <v>0</v>
      </c>
    </row>
    <row r="205" spans="1:3" x14ac:dyDescent="0.2">
      <c r="A205" t="s">
        <v>978</v>
      </c>
      <c r="B205">
        <v>2020</v>
      </c>
      <c r="C205">
        <v>19587.63</v>
      </c>
    </row>
    <row r="206" spans="1:3" x14ac:dyDescent="0.2">
      <c r="A206" t="s">
        <v>979</v>
      </c>
      <c r="B206">
        <v>2020</v>
      </c>
      <c r="C206">
        <v>-21.36</v>
      </c>
    </row>
    <row r="207" spans="1:3" x14ac:dyDescent="0.2">
      <c r="A207" t="s">
        <v>980</v>
      </c>
      <c r="B207">
        <v>2020</v>
      </c>
      <c r="C207">
        <v>0</v>
      </c>
    </row>
    <row r="208" spans="1:3" x14ac:dyDescent="0.2">
      <c r="A208" t="s">
        <v>981</v>
      </c>
      <c r="B208">
        <v>2020</v>
      </c>
      <c r="C208">
        <v>0</v>
      </c>
    </row>
    <row r="209" spans="1:3" x14ac:dyDescent="0.2">
      <c r="A209" t="s">
        <v>982</v>
      </c>
      <c r="B209">
        <v>2020</v>
      </c>
      <c r="C209">
        <v>0</v>
      </c>
    </row>
    <row r="210" spans="1:3" x14ac:dyDescent="0.2">
      <c r="A210" t="s">
        <v>983</v>
      </c>
      <c r="B210">
        <v>2020</v>
      </c>
      <c r="C210">
        <v>0</v>
      </c>
    </row>
    <row r="211" spans="1:3" x14ac:dyDescent="0.2">
      <c r="A211" t="s">
        <v>984</v>
      </c>
      <c r="B211">
        <v>2020</v>
      </c>
      <c r="C211">
        <v>0</v>
      </c>
    </row>
    <row r="212" spans="1:3" x14ac:dyDescent="0.2">
      <c r="A212" t="s">
        <v>985</v>
      </c>
      <c r="B212">
        <v>2020</v>
      </c>
      <c r="C212">
        <v>0</v>
      </c>
    </row>
    <row r="213" spans="1:3" x14ac:dyDescent="0.2">
      <c r="A213" t="s">
        <v>986</v>
      </c>
      <c r="B213">
        <v>2020</v>
      </c>
      <c r="C213">
        <v>0</v>
      </c>
    </row>
    <row r="214" spans="1:3" x14ac:dyDescent="0.2">
      <c r="A214" t="s">
        <v>987</v>
      </c>
      <c r="B214">
        <v>2020</v>
      </c>
      <c r="C214">
        <v>0</v>
      </c>
    </row>
    <row r="215" spans="1:3" x14ac:dyDescent="0.2">
      <c r="A215" t="s">
        <v>988</v>
      </c>
      <c r="B215">
        <v>2020</v>
      </c>
      <c r="C215">
        <v>0</v>
      </c>
    </row>
    <row r="216" spans="1:3" x14ac:dyDescent="0.2">
      <c r="A216" t="s">
        <v>989</v>
      </c>
      <c r="B216">
        <v>2020</v>
      </c>
      <c r="C216">
        <v>0</v>
      </c>
    </row>
    <row r="217" spans="1:3" x14ac:dyDescent="0.2">
      <c r="A217" t="s">
        <v>990</v>
      </c>
      <c r="B217">
        <v>2020</v>
      </c>
      <c r="C217">
        <v>0</v>
      </c>
    </row>
    <row r="218" spans="1:3" x14ac:dyDescent="0.2">
      <c r="A218" t="s">
        <v>991</v>
      </c>
      <c r="B218">
        <v>2020</v>
      </c>
      <c r="C218">
        <v>0</v>
      </c>
    </row>
    <row r="219" spans="1:3" x14ac:dyDescent="0.2">
      <c r="A219" t="s">
        <v>992</v>
      </c>
      <c r="B219">
        <v>2020</v>
      </c>
      <c r="C219">
        <v>0</v>
      </c>
    </row>
    <row r="220" spans="1:3" x14ac:dyDescent="0.2">
      <c r="A220" t="s">
        <v>993</v>
      </c>
      <c r="B220">
        <v>2020</v>
      </c>
      <c r="C220">
        <v>0</v>
      </c>
    </row>
    <row r="221" spans="1:3" x14ac:dyDescent="0.2">
      <c r="A221" t="s">
        <v>994</v>
      </c>
      <c r="B221">
        <v>2020</v>
      </c>
      <c r="C221">
        <v>0</v>
      </c>
    </row>
    <row r="222" spans="1:3" x14ac:dyDescent="0.2">
      <c r="A222" t="s">
        <v>995</v>
      </c>
      <c r="B222">
        <v>2020</v>
      </c>
      <c r="C222">
        <v>0</v>
      </c>
    </row>
    <row r="223" spans="1:3" x14ac:dyDescent="0.2">
      <c r="A223" t="s">
        <v>996</v>
      </c>
      <c r="B223">
        <v>2020</v>
      </c>
      <c r="C223">
        <v>0</v>
      </c>
    </row>
    <row r="224" spans="1:3" x14ac:dyDescent="0.2">
      <c r="A224" t="s">
        <v>997</v>
      </c>
      <c r="B224">
        <v>2020</v>
      </c>
      <c r="C224">
        <v>0</v>
      </c>
    </row>
    <row r="225" spans="1:3" x14ac:dyDescent="0.2">
      <c r="A225" t="s">
        <v>998</v>
      </c>
      <c r="B225">
        <v>2020</v>
      </c>
      <c r="C225">
        <v>-18161537.760000002</v>
      </c>
    </row>
    <row r="226" spans="1:3" x14ac:dyDescent="0.2">
      <c r="A226" t="s">
        <v>999</v>
      </c>
      <c r="B226">
        <v>2020</v>
      </c>
      <c r="C226">
        <v>-90000</v>
      </c>
    </row>
    <row r="227" spans="1:3" x14ac:dyDescent="0.2">
      <c r="A227" t="s">
        <v>1000</v>
      </c>
      <c r="B227">
        <v>2020</v>
      </c>
      <c r="C227">
        <v>0</v>
      </c>
    </row>
    <row r="228" spans="1:3" x14ac:dyDescent="0.2">
      <c r="A228" t="s">
        <v>1001</v>
      </c>
      <c r="B228">
        <v>2020</v>
      </c>
      <c r="C228">
        <v>0</v>
      </c>
    </row>
    <row r="229" spans="1:3" x14ac:dyDescent="0.2">
      <c r="A229" t="s">
        <v>1002</v>
      </c>
      <c r="B229">
        <v>2020</v>
      </c>
      <c r="C229">
        <v>0</v>
      </c>
    </row>
    <row r="230" spans="1:3" x14ac:dyDescent="0.2">
      <c r="A230" t="s">
        <v>1003</v>
      </c>
      <c r="B230">
        <v>2020</v>
      </c>
      <c r="C230">
        <v>0</v>
      </c>
    </row>
    <row r="231" spans="1:3" x14ac:dyDescent="0.2">
      <c r="A231" t="s">
        <v>1004</v>
      </c>
      <c r="B231">
        <v>2020</v>
      </c>
      <c r="C231">
        <v>0</v>
      </c>
    </row>
    <row r="232" spans="1:3" x14ac:dyDescent="0.2">
      <c r="A232" t="s">
        <v>1005</v>
      </c>
      <c r="B232">
        <v>2020</v>
      </c>
      <c r="C232">
        <v>0</v>
      </c>
    </row>
    <row r="233" spans="1:3" x14ac:dyDescent="0.2">
      <c r="A233" t="s">
        <v>1006</v>
      </c>
      <c r="B233">
        <v>2020</v>
      </c>
      <c r="C233">
        <v>0</v>
      </c>
    </row>
    <row r="234" spans="1:3" x14ac:dyDescent="0.2">
      <c r="A234" t="s">
        <v>1007</v>
      </c>
      <c r="B234">
        <v>2020</v>
      </c>
      <c r="C234">
        <v>-786863.47</v>
      </c>
    </row>
    <row r="235" spans="1:3" x14ac:dyDescent="0.2">
      <c r="A235" t="s">
        <v>1008</v>
      </c>
      <c r="B235">
        <v>2020</v>
      </c>
      <c r="C235">
        <v>-2175232.75</v>
      </c>
    </row>
    <row r="236" spans="1:3" x14ac:dyDescent="0.2">
      <c r="A236" t="s">
        <v>1009</v>
      </c>
      <c r="B236">
        <v>2020</v>
      </c>
      <c r="C236">
        <v>14646667.09</v>
      </c>
    </row>
    <row r="237" spans="1:3" x14ac:dyDescent="0.2">
      <c r="A237" t="s">
        <v>1010</v>
      </c>
      <c r="B237">
        <v>2020</v>
      </c>
      <c r="C237">
        <v>-0.01</v>
      </c>
    </row>
    <row r="238" spans="1:3" x14ac:dyDescent="0.2">
      <c r="A238" t="s">
        <v>1011</v>
      </c>
      <c r="B238">
        <v>2020</v>
      </c>
      <c r="C238">
        <v>-1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11" bestFit="1" customWidth="1"/>
    <col min="5" max="5" width="5" bestFit="1" customWidth="1"/>
    <col min="6" max="6" width="11" bestFit="1" customWidth="1"/>
  </cols>
  <sheetData>
    <row r="1" spans="1:6" ht="13.5" thickBot="1" x14ac:dyDescent="0.25">
      <c r="A1" s="1" t="s">
        <v>542</v>
      </c>
      <c r="B1" s="1" t="s">
        <v>543</v>
      </c>
      <c r="C1" s="1"/>
      <c r="D1" s="1"/>
      <c r="E1" s="1"/>
      <c r="F1" s="1"/>
    </row>
    <row r="2" spans="1:6" x14ac:dyDescent="0.2">
      <c r="A2" t="s">
        <v>1662</v>
      </c>
      <c r="B2">
        <v>1406597.88</v>
      </c>
      <c r="E2" t="str">
        <f>MID(Sheet2!$D$3,1,4)</f>
        <v>2020</v>
      </c>
      <c r="F2">
        <f>VLOOKUP($E$2,$A$2:$B$8,2,FALSE)</f>
        <v>1254040.97</v>
      </c>
    </row>
    <row r="3" spans="1:6" x14ac:dyDescent="0.2">
      <c r="A3" t="s">
        <v>1663</v>
      </c>
      <c r="B3">
        <v>1412321.06</v>
      </c>
      <c r="E3" t="str">
        <f>MID(E2-1,1,4)</f>
        <v>2019</v>
      </c>
      <c r="F3">
        <f>VLOOKUP($E$3,$A$2:$B$8,2,FALSE)</f>
        <v>1494399.75</v>
      </c>
    </row>
    <row r="4" spans="1:6" x14ac:dyDescent="0.2">
      <c r="A4" t="s">
        <v>1664</v>
      </c>
      <c r="B4">
        <v>1459992.05</v>
      </c>
    </row>
    <row r="5" spans="1:6" x14ac:dyDescent="0.2">
      <c r="A5" t="s">
        <v>1665</v>
      </c>
      <c r="B5">
        <v>1482726.55</v>
      </c>
    </row>
    <row r="6" spans="1:6" x14ac:dyDescent="0.2">
      <c r="A6" t="s">
        <v>1666</v>
      </c>
      <c r="B6">
        <v>1492619.74</v>
      </c>
    </row>
    <row r="7" spans="1:6" x14ac:dyDescent="0.2">
      <c r="A7" t="s">
        <v>1667</v>
      </c>
      <c r="B7">
        <v>1494399.75</v>
      </c>
    </row>
    <row r="8" spans="1:6" x14ac:dyDescent="0.2">
      <c r="A8" t="s">
        <v>1160</v>
      </c>
      <c r="B8">
        <v>1254040.97</v>
      </c>
    </row>
    <row r="9" spans="1:6" x14ac:dyDescent="0.2">
      <c r="A9" t="s">
        <v>1668</v>
      </c>
      <c r="B9">
        <v>1265382.56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448"/>
  <sheetViews>
    <sheetView tabSelected="1" topLeftCell="A380" zoomScaleNormal="100" workbookViewId="0">
      <selection activeCell="G6" sqref="G6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2">
      <c r="A3" s="302" t="str">
        <f>Sheet1!BM3</f>
        <v xml:space="preserve">GLOBAL INTERTRADE PROPERTY PTY LTD                          </v>
      </c>
      <c r="B3" s="302"/>
      <c r="C3" s="302"/>
      <c r="D3" s="302"/>
      <c r="E3" s="302"/>
    </row>
    <row r="4" spans="1:15" x14ac:dyDescent="0.2">
      <c r="A4" s="202" t="s">
        <v>533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532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531</v>
      </c>
      <c r="D11" s="195" t="s">
        <v>437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530</v>
      </c>
    </row>
    <row r="13" spans="1:15" x14ac:dyDescent="0.2">
      <c r="A13" s="187" t="s">
        <v>529</v>
      </c>
      <c r="B13" s="184"/>
      <c r="C13" s="186"/>
      <c r="D13" s="186"/>
      <c r="E13" s="183"/>
    </row>
    <row r="14" spans="1:15" x14ac:dyDescent="0.2">
      <c r="A14" s="184"/>
      <c r="B14" s="187" t="s">
        <v>528</v>
      </c>
      <c r="C14" s="186"/>
      <c r="D14" s="186"/>
      <c r="E14" s="183"/>
    </row>
    <row r="15" spans="1:15" x14ac:dyDescent="0.2">
      <c r="A15" s="184" t="str">
        <f>'20'!A2</f>
        <v>50100-G06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Bank-GIP                                 </v>
      </c>
      <c r="C15" s="186">
        <f>IFERROR(INDEX(Lookup!$BH$9:$BH$3000,MATCH($A15,Lookup!$A$9:$A$3000,0)),0)</f>
        <v>28342.579999999991</v>
      </c>
      <c r="D15" s="186">
        <f>IFERROR(INDEX(Lookup!$BJ$9:$BJ$3000,MATCH($A15,Lookup!$A$9:$A$3000,0)),0)</f>
        <v>2995.3399999999965</v>
      </c>
      <c r="E15" s="201">
        <f>+C15-D15</f>
        <v>25347.239999999994</v>
      </c>
      <c r="H15" s="184"/>
      <c r="O15" s="182">
        <f>+IF(A15&gt;0,1,0)</f>
        <v>1</v>
      </c>
    </row>
    <row r="16" spans="1:15" x14ac:dyDescent="0.2">
      <c r="A16" s="184" t="str">
        <f>'20'!A3</f>
        <v>50120-G06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Funds-GIP  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50140-G06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Cards-GIP  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50160-G06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-GIP 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448</v>
      </c>
      <c r="C25" s="189">
        <f>SUM(C15:C24)</f>
        <v>28342.579999999991</v>
      </c>
      <c r="D25" s="189">
        <f t="shared" ref="D25:E25" si="2">SUM(D15:D24)</f>
        <v>2995.3399999999965</v>
      </c>
      <c r="E25" s="236">
        <f t="shared" si="2"/>
        <v>25347.239999999994</v>
      </c>
      <c r="O25" s="182">
        <v>1</v>
      </c>
    </row>
    <row r="26" spans="1:15" x14ac:dyDescent="0.2">
      <c r="A26" s="184"/>
      <c r="B26" s="187" t="s">
        <v>516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51100-G06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Debtor-GIP 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448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517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52200-G06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Preliminary Expense-GIP                                     </v>
      </c>
      <c r="C33" s="186">
        <f>IFERROR(INDEX(Lookup!$BH$9:$BH$3000,MATCH($A33,Lookup!$A$9:$A$3000,0)),0)</f>
        <v>781.75</v>
      </c>
      <c r="D33" s="186">
        <f>IFERROR(INDEX(Lookup!$BJ$9:$BJ$3000,MATCH($A33,Lookup!$A$9:$A$3000,0)),0)</f>
        <v>781.75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52280-G06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Prepaid - Land Tax-GIP                                      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52360-S00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Suspense-Income                                             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1</v>
      </c>
    </row>
    <row r="36" spans="1:15" x14ac:dyDescent="0.2">
      <c r="A36" s="184" t="str">
        <f>'22'!A5</f>
        <v>52360-S01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Suspense-Expense              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52360-S02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Suspense-Other          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448</v>
      </c>
      <c r="C139" s="237">
        <f>SUM(C33:C138)</f>
        <v>781.75</v>
      </c>
      <c r="D139" s="237">
        <f>SUM(D33:D138)</f>
        <v>781.75</v>
      </c>
      <c r="E139" s="238">
        <f>+C139-D139</f>
        <v>0</v>
      </c>
      <c r="O139" s="182">
        <v>1</v>
      </c>
    </row>
    <row r="140" spans="1:15" x14ac:dyDescent="0.2">
      <c r="A140" s="187" t="s">
        <v>526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518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61160-A01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Land &amp; Buildings-6 Circuit Dr                               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0</v>
      </c>
      <c r="E142" s="201">
        <f t="shared" ref="E142:E242" si="10">+C142-D142</f>
        <v>0</v>
      </c>
      <c r="O142" s="182">
        <f t="shared" si="8"/>
        <v>1</v>
      </c>
    </row>
    <row r="143" spans="1:15" x14ac:dyDescent="0.2">
      <c r="A143" s="184" t="str">
        <f>'23'!A3</f>
        <v>61160-A02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Land &amp; Buildings-200 East Tce                               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1</v>
      </c>
    </row>
    <row r="144" spans="1:15" x14ac:dyDescent="0.2">
      <c r="A144" s="184" t="str">
        <f>'23'!A4</f>
        <v>61160-A03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Land &amp; Buildings-33 Franklin St                             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216" si="12">+IF(A144&gt;0,1,0)</f>
        <v>1</v>
      </c>
    </row>
    <row r="145" spans="1:15" x14ac:dyDescent="0.2">
      <c r="A145" s="184" t="str">
        <f>'23'!A5</f>
        <v>61160-A04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Land &amp; Buildings-174 Fullarton Rd                           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1</v>
      </c>
    </row>
    <row r="146" spans="1:15" x14ac:dyDescent="0.2">
      <c r="A146" s="184" t="str">
        <f>'23'!A6</f>
        <v>61160-A11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Land &amp; Buildings-25 Hutt St                                 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1</v>
      </c>
    </row>
    <row r="147" spans="1:15" x14ac:dyDescent="0.2">
      <c r="A147" s="184" t="str">
        <f>'23'!A7</f>
        <v>61180-A01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Building Improvements-6 Circuit Dr     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1</v>
      </c>
    </row>
    <row r="148" spans="1:15" x14ac:dyDescent="0.2">
      <c r="A148" s="184" t="str">
        <f>'23'!A8</f>
        <v>61180-A02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Building Improvements-200 East Tce                          </v>
      </c>
      <c r="C148" s="186">
        <f>IFERROR(INDEX(Lookup!$BH$9:$BH$3000,MATCH($A148,Lookup!$A$9:$A$3000,0)),0)</f>
        <v>1548687.68</v>
      </c>
      <c r="D148" s="186">
        <f>IFERROR(INDEX(Lookup!$BJ$9:$BJ$3000,MATCH($A148,Lookup!$A$9:$A$3000,0)),0)</f>
        <v>1538810.41</v>
      </c>
      <c r="E148" s="201">
        <f t="shared" si="11"/>
        <v>9877.2700000000186</v>
      </c>
      <c r="O148" s="182">
        <f t="shared" si="12"/>
        <v>1</v>
      </c>
    </row>
    <row r="149" spans="1:15" x14ac:dyDescent="0.2">
      <c r="A149" s="184" t="str">
        <f>'23'!A9</f>
        <v>61180-A03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Building Improvements-33 Franklin St                        </v>
      </c>
      <c r="C149" s="186">
        <f>IFERROR(INDEX(Lookup!$BH$9:$BH$3000,MATCH($A149,Lookup!$A$9:$A$3000,0)),0)</f>
        <v>2987499.97</v>
      </c>
      <c r="D149" s="186">
        <f>IFERROR(INDEX(Lookup!$BJ$9:$BJ$3000,MATCH($A149,Lookup!$A$9:$A$3000,0)),0)</f>
        <v>2955572.6999999997</v>
      </c>
      <c r="E149" s="201">
        <f t="shared" si="11"/>
        <v>31927.270000000484</v>
      </c>
      <c r="O149" s="182">
        <f t="shared" si="12"/>
        <v>1</v>
      </c>
    </row>
    <row r="150" spans="1:15" x14ac:dyDescent="0.2">
      <c r="A150" s="184" t="str">
        <f>'23'!A10</f>
        <v>61180-A04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Building Improvements-174 Fullarton Rd                      </v>
      </c>
      <c r="C150" s="186">
        <f>IFERROR(INDEX(Lookup!$BH$9:$BH$3000,MATCH($A150,Lookup!$A$9:$A$3000,0)),0)</f>
        <v>382679.89999999997</v>
      </c>
      <c r="D150" s="186">
        <f>IFERROR(INDEX(Lookup!$BJ$9:$BJ$3000,MATCH($A150,Lookup!$A$9:$A$3000,0)),0)</f>
        <v>347770.67</v>
      </c>
      <c r="E150" s="201">
        <f t="shared" si="11"/>
        <v>34909.229999999981</v>
      </c>
      <c r="O150" s="182">
        <f t="shared" si="12"/>
        <v>1</v>
      </c>
    </row>
    <row r="151" spans="1:15" x14ac:dyDescent="0.2">
      <c r="A151" s="184" t="str">
        <f>'23'!A11</f>
        <v>61180-A11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Building Improvements-25 Hutt St                            </v>
      </c>
      <c r="C151" s="186">
        <f>IFERROR(INDEX(Lookup!$BH$9:$BH$3000,MATCH($A151,Lookup!$A$9:$A$3000,0)),0)</f>
        <v>58305.8</v>
      </c>
      <c r="D151" s="186">
        <f>IFERROR(INDEX(Lookup!$BJ$9:$BJ$3000,MATCH($A151,Lookup!$A$9:$A$3000,0)),0)</f>
        <v>58305.8</v>
      </c>
      <c r="E151" s="201">
        <f t="shared" si="11"/>
        <v>0</v>
      </c>
      <c r="O151" s="182">
        <f t="shared" si="12"/>
        <v>1</v>
      </c>
    </row>
    <row r="152" spans="1:15" x14ac:dyDescent="0.2">
      <c r="A152" s="184" t="str">
        <f>'23'!A12</f>
        <v>61220-A01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Furniture &amp; Fittings-6 Circuit Dr                           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1</v>
      </c>
    </row>
    <row r="153" spans="1:15" x14ac:dyDescent="0.2">
      <c r="A153" s="184" t="str">
        <f>'23'!A13</f>
        <v>61220-A02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Furniture &amp; Fittings-200 East Tce                           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1</v>
      </c>
    </row>
    <row r="154" spans="1:15" x14ac:dyDescent="0.2">
      <c r="A154" s="184" t="str">
        <f>'23'!A14</f>
        <v>61220-A03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Furniture &amp; Fittings-33 Franklin St                         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1</v>
      </c>
    </row>
    <row r="155" spans="1:15" x14ac:dyDescent="0.2">
      <c r="A155" s="184" t="str">
        <f>'23'!A15</f>
        <v>61220-A04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Furniture &amp; Fittings-174 Fullarton Rd                       </v>
      </c>
      <c r="C155" s="186">
        <f>IFERROR(INDEX(Lookup!$BH$9:$BH$3000,MATCH($A155,Lookup!$A$9:$A$3000,0)),0)</f>
        <v>16000</v>
      </c>
      <c r="D155" s="186">
        <f>IFERROR(INDEX(Lookup!$BJ$9:$BJ$3000,MATCH($A155,Lookup!$A$9:$A$3000,0)),0)</f>
        <v>16000</v>
      </c>
      <c r="E155" s="201">
        <f t="shared" si="11"/>
        <v>0</v>
      </c>
      <c r="O155" s="182">
        <f t="shared" si="12"/>
        <v>1</v>
      </c>
    </row>
    <row r="156" spans="1:15" x14ac:dyDescent="0.2">
      <c r="A156" s="184" t="str">
        <f>'23'!A16</f>
        <v>61220-A11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Furniture &amp; Fittings-25 Hutt St                             </v>
      </c>
      <c r="C156" s="186">
        <f>IFERROR(INDEX(Lookup!$BH$9:$BH$3000,MATCH($A156,Lookup!$A$9:$A$3000,0)),0)</f>
        <v>23534.82</v>
      </c>
      <c r="D156" s="186">
        <f>IFERROR(INDEX(Lookup!$BJ$9:$BJ$3000,MATCH($A156,Lookup!$A$9:$A$3000,0)),0)</f>
        <v>23534.82</v>
      </c>
      <c r="E156" s="201">
        <f t="shared" si="11"/>
        <v>0</v>
      </c>
      <c r="O156" s="182">
        <f t="shared" si="12"/>
        <v>1</v>
      </c>
    </row>
    <row r="157" spans="1:15" x14ac:dyDescent="0.2">
      <c r="A157" s="184" t="str">
        <f>'23'!A17</f>
        <v>61260-A01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Office Furniture-6 Circuit Dr                               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1</v>
      </c>
    </row>
    <row r="158" spans="1:15" x14ac:dyDescent="0.2">
      <c r="A158" s="184" t="str">
        <f>'23'!A18</f>
        <v>61260-A02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Office Furniture-200 East Tce                               </v>
      </c>
      <c r="C158" s="186">
        <f>IFERROR(INDEX(Lookup!$BH$9:$BH$3000,MATCH($A158,Lookup!$A$9:$A$3000,0)),0)</f>
        <v>0</v>
      </c>
      <c r="D158" s="186">
        <f>IFERROR(INDEX(Lookup!$BJ$9:$BJ$3000,MATCH($A158,Lookup!$A$9:$A$3000,0)),0)</f>
        <v>0</v>
      </c>
      <c r="E158" s="201">
        <f t="shared" ref="E158:E175" si="13">+C158-D158</f>
        <v>0</v>
      </c>
      <c r="O158" s="182">
        <f t="shared" ref="O158:O175" si="14">+IF(A158&gt;0,1,0)</f>
        <v>1</v>
      </c>
    </row>
    <row r="159" spans="1:15" x14ac:dyDescent="0.2">
      <c r="A159" s="184" t="str">
        <f>'23'!A19</f>
        <v>61260-A03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Office Furniture-33 Franklin St                             </v>
      </c>
      <c r="C159" s="186">
        <f>IFERROR(INDEX(Lookup!$BH$9:$BH$3000,MATCH($A159,Lookup!$A$9:$A$3000,0)),0)</f>
        <v>1040.9100000000001</v>
      </c>
      <c r="D159" s="186">
        <f>IFERROR(INDEX(Lookup!$BJ$9:$BJ$3000,MATCH($A159,Lookup!$A$9:$A$3000,0)),0)</f>
        <v>1040.9100000000001</v>
      </c>
      <c r="E159" s="201">
        <f t="shared" si="13"/>
        <v>0</v>
      </c>
      <c r="O159" s="182">
        <f t="shared" si="14"/>
        <v>1</v>
      </c>
    </row>
    <row r="160" spans="1:15" x14ac:dyDescent="0.2">
      <c r="A160" s="184" t="str">
        <f>'23'!A20</f>
        <v>61260-A04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Office Furniture-174 Fullarton Rd                           </v>
      </c>
      <c r="C160" s="186">
        <f>IFERROR(INDEX(Lookup!$BH$9:$BH$3000,MATCH($A160,Lookup!$A$9:$A$3000,0)),0)</f>
        <v>0</v>
      </c>
      <c r="D160" s="186">
        <f>IFERROR(INDEX(Lookup!$BJ$9:$BJ$3000,MATCH($A160,Lookup!$A$9:$A$3000,0)),0)</f>
        <v>0</v>
      </c>
      <c r="E160" s="201">
        <f t="shared" si="13"/>
        <v>0</v>
      </c>
      <c r="O160" s="182">
        <f t="shared" si="14"/>
        <v>1</v>
      </c>
    </row>
    <row r="161" spans="1:15" x14ac:dyDescent="0.2">
      <c r="A161" s="184" t="str">
        <f>'23'!A21</f>
        <v>61260-A11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Office Furniture-25 Hutt St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si="13"/>
        <v>0</v>
      </c>
      <c r="O161" s="182">
        <f t="shared" si="14"/>
        <v>1</v>
      </c>
    </row>
    <row r="162" spans="1:15" x14ac:dyDescent="0.2">
      <c r="A162" s="184" t="str">
        <f>'23'!A22</f>
        <v>61280-A01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Plant &amp; Equipment-6 Circuit Dr                              </v>
      </c>
      <c r="C162" s="186">
        <f>IFERROR(INDEX(Lookup!$BH$9:$BH$3000,MATCH($A162,Lookup!$A$9:$A$3000,0)),0)</f>
        <v>13861.2</v>
      </c>
      <c r="D162" s="186">
        <f>IFERROR(INDEX(Lookup!$BJ$9:$BJ$3000,MATCH($A162,Lookup!$A$9:$A$3000,0)),0)</f>
        <v>13861.2</v>
      </c>
      <c r="E162" s="201">
        <f t="shared" si="13"/>
        <v>0</v>
      </c>
      <c r="O162" s="182">
        <f t="shared" si="14"/>
        <v>1</v>
      </c>
    </row>
    <row r="163" spans="1:15" x14ac:dyDescent="0.2">
      <c r="A163" s="184" t="str">
        <f>'23'!A23</f>
        <v>61280-A02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Plant &amp; Equipment-200 East Tce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3"/>
        <v>0</v>
      </c>
      <c r="O163" s="182">
        <f t="shared" si="14"/>
        <v>1</v>
      </c>
    </row>
    <row r="164" spans="1:15" x14ac:dyDescent="0.2">
      <c r="A164" s="184" t="str">
        <f>'23'!A24</f>
        <v>61280-A03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Plant &amp; Equipment-33 Franklin St                            </v>
      </c>
      <c r="C164" s="186">
        <f>IFERROR(INDEX(Lookup!$BH$9:$BH$3000,MATCH($A164,Lookup!$A$9:$A$3000,0)),0)</f>
        <v>19331</v>
      </c>
      <c r="D164" s="186">
        <f>IFERROR(INDEX(Lookup!$BJ$9:$BJ$3000,MATCH($A164,Lookup!$A$9:$A$3000,0)),0)</f>
        <v>19331</v>
      </c>
      <c r="E164" s="201">
        <f t="shared" si="13"/>
        <v>0</v>
      </c>
      <c r="O164" s="182">
        <f t="shared" si="14"/>
        <v>1</v>
      </c>
    </row>
    <row r="165" spans="1:15" x14ac:dyDescent="0.2">
      <c r="A165" s="184" t="str">
        <f>'23'!A25</f>
        <v>61280-A04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Plant &amp; Equipment-174 Fullarton Rd                          </v>
      </c>
      <c r="C165" s="186">
        <f>IFERROR(INDEX(Lookup!$BH$9:$BH$3000,MATCH($A165,Lookup!$A$9:$A$3000,0)),0)</f>
        <v>22897</v>
      </c>
      <c r="D165" s="186">
        <f>IFERROR(INDEX(Lookup!$BJ$9:$BJ$3000,MATCH($A165,Lookup!$A$9:$A$3000,0)),0)</f>
        <v>22897</v>
      </c>
      <c r="E165" s="201">
        <f t="shared" si="13"/>
        <v>0</v>
      </c>
      <c r="O165" s="182">
        <f t="shared" si="14"/>
        <v>1</v>
      </c>
    </row>
    <row r="166" spans="1:15" x14ac:dyDescent="0.2">
      <c r="A166" s="184" t="str">
        <f>'23'!A26</f>
        <v>61280-A11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Plant &amp; Equipment-25 Hutt St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3"/>
        <v>0</v>
      </c>
      <c r="O166" s="182">
        <f t="shared" si="14"/>
        <v>1</v>
      </c>
    </row>
    <row r="167" spans="1:15" x14ac:dyDescent="0.2">
      <c r="A167" s="184" t="str">
        <f>'23'!A27</f>
        <v>61300-A01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Low Value Pool - Current-6 Circuit Dr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3"/>
        <v>0</v>
      </c>
      <c r="O167" s="182">
        <f t="shared" si="14"/>
        <v>1</v>
      </c>
    </row>
    <row r="168" spans="1:15" x14ac:dyDescent="0.2">
      <c r="A168" s="184" t="str">
        <f>'23'!A28</f>
        <v>61300-A02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Low Value Pool - Current-200 East Tce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3"/>
        <v>0</v>
      </c>
      <c r="O168" s="182">
        <f t="shared" si="14"/>
        <v>1</v>
      </c>
    </row>
    <row r="169" spans="1:15" x14ac:dyDescent="0.2">
      <c r="A169" s="184" t="str">
        <f>'23'!A29</f>
        <v>61300-A03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Low Value Pool - Current-33 Franklin St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3"/>
        <v>0</v>
      </c>
      <c r="O169" s="182">
        <f t="shared" si="14"/>
        <v>1</v>
      </c>
    </row>
    <row r="170" spans="1:15" x14ac:dyDescent="0.2">
      <c r="A170" s="184" t="str">
        <f>'23'!A30</f>
        <v>61300-A04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Low Value Pool - Current-174 Fullarton Rd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3"/>
        <v>0</v>
      </c>
      <c r="O170" s="182">
        <f t="shared" si="14"/>
        <v>1</v>
      </c>
    </row>
    <row r="171" spans="1:15" x14ac:dyDescent="0.2">
      <c r="A171" s="184" t="str">
        <f>'23'!A31</f>
        <v>61300-A11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Low Value Pool - Current-25 Hutt St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3"/>
        <v>0</v>
      </c>
      <c r="O171" s="182">
        <f t="shared" si="14"/>
        <v>1</v>
      </c>
    </row>
    <row r="172" spans="1:15" x14ac:dyDescent="0.2">
      <c r="A172" s="184" t="str">
        <f>'23'!A32</f>
        <v>61320-A01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Low Value Pool - Previous Years-6 Circuit Dr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3"/>
        <v>0</v>
      </c>
      <c r="O172" s="182">
        <f t="shared" si="14"/>
        <v>1</v>
      </c>
    </row>
    <row r="173" spans="1:15" x14ac:dyDescent="0.2">
      <c r="A173" s="184" t="str">
        <f>'23'!A33</f>
        <v>61320-A02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Low Value Pool - Previous Years-200 East Tce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3"/>
        <v>0</v>
      </c>
      <c r="O173" s="182">
        <f t="shared" si="14"/>
        <v>1</v>
      </c>
    </row>
    <row r="174" spans="1:15" x14ac:dyDescent="0.2">
      <c r="A174" s="184" t="str">
        <f>'23'!A34</f>
        <v>61320-A03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Low Value Pool - Previous Years-33 Franklin St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3"/>
        <v>0</v>
      </c>
      <c r="O174" s="182">
        <f t="shared" si="14"/>
        <v>1</v>
      </c>
    </row>
    <row r="175" spans="1:15" x14ac:dyDescent="0.2">
      <c r="A175" s="184" t="str">
        <f>'23'!A35</f>
        <v>61320-A04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 xml:space="preserve">Low Value Pool - Previous Years-174 Fullarton Rd            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3"/>
        <v>0</v>
      </c>
      <c r="O175" s="182">
        <f t="shared" si="14"/>
        <v>1</v>
      </c>
    </row>
    <row r="176" spans="1:15" x14ac:dyDescent="0.2">
      <c r="A176" s="184" t="str">
        <f>'23'!A36</f>
        <v>61320-A11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 xml:space="preserve">Low Value Pool - Previous Years-25 Hutt St                  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ref="E176:E190" si="15">+C176-D176</f>
        <v>0</v>
      </c>
      <c r="O176" s="182">
        <f t="shared" ref="O176:O190" si="16">+IF(A176&gt;0,1,0)</f>
        <v>1</v>
      </c>
    </row>
    <row r="177" spans="1:15" x14ac:dyDescent="0.2">
      <c r="A177" s="184" t="str">
        <f>'23'!A37</f>
        <v>61340-A01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 xml:space="preserve">Less Accum Depreciation-6 Circuit Dr                        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6"/>
        <v>1</v>
      </c>
    </row>
    <row r="178" spans="1:15" x14ac:dyDescent="0.2">
      <c r="A178" s="184" t="str">
        <f>'23'!A38</f>
        <v>61340-A02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 xml:space="preserve">Less Accum Depreciation-200 East Tce                        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6"/>
        <v>1</v>
      </c>
    </row>
    <row r="179" spans="1:15" x14ac:dyDescent="0.2">
      <c r="A179" s="184" t="str">
        <f>'23'!A39</f>
        <v>61340-A03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Less Accum Depreciation-33 Franklin St                      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6"/>
        <v>1</v>
      </c>
    </row>
    <row r="180" spans="1:15" x14ac:dyDescent="0.2">
      <c r="A180" s="184" t="str">
        <f>'23'!A40</f>
        <v>61340-A04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Less Accum Depreciation-174 Fullarton Rd                    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6"/>
        <v>1</v>
      </c>
    </row>
    <row r="181" spans="1:15" x14ac:dyDescent="0.2">
      <c r="A181" s="184" t="str">
        <f>'23'!A41</f>
        <v>61340-A11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Less Accum Depreciation-25 Hutt St                          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6"/>
        <v>1</v>
      </c>
    </row>
    <row r="182" spans="1:15" x14ac:dyDescent="0.2">
      <c r="A182" s="184" t="str">
        <f>'23'!A42</f>
        <v>61420-A01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Less Accum Depn - Build Write Off-6 Circuit Dr              </v>
      </c>
      <c r="C182" s="186">
        <f>IFERROR(INDEX(Lookup!$BH$9:$BH$3000,MATCH($A182,Lookup!$A$9:$A$3000,0)),0)</f>
        <v>0</v>
      </c>
      <c r="D182" s="186">
        <f>IFERROR(INDEX(Lookup!$BJ$9:$BJ$3000,MATCH($A182,Lookup!$A$9:$A$3000,0)),0)</f>
        <v>0</v>
      </c>
      <c r="E182" s="201">
        <f t="shared" si="15"/>
        <v>0</v>
      </c>
      <c r="O182" s="182">
        <f t="shared" si="16"/>
        <v>1</v>
      </c>
    </row>
    <row r="183" spans="1:15" x14ac:dyDescent="0.2">
      <c r="A183" s="184" t="str">
        <f>'23'!A43</f>
        <v>61420-A02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Less Accum Depn - Build Write Off-200 East Tce              </v>
      </c>
      <c r="C183" s="186">
        <f>IFERROR(INDEX(Lookup!$BH$9:$BH$3000,MATCH($A183,Lookup!$A$9:$A$3000,0)),0)</f>
        <v>0</v>
      </c>
      <c r="D183" s="186">
        <f>IFERROR(INDEX(Lookup!$BJ$9:$BJ$3000,MATCH($A183,Lookup!$A$9:$A$3000,0)),0)</f>
        <v>0</v>
      </c>
      <c r="E183" s="201">
        <f t="shared" si="15"/>
        <v>0</v>
      </c>
      <c r="O183" s="182">
        <f t="shared" si="16"/>
        <v>1</v>
      </c>
    </row>
    <row r="184" spans="1:15" x14ac:dyDescent="0.2">
      <c r="A184" s="184" t="str">
        <f>'23'!A44</f>
        <v>61420-A03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Less Accum Depn - Build Write Off-33 Franklin St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5"/>
        <v>0</v>
      </c>
      <c r="O184" s="182">
        <f t="shared" si="16"/>
        <v>1</v>
      </c>
    </row>
    <row r="185" spans="1:15" x14ac:dyDescent="0.2">
      <c r="A185" s="184" t="str">
        <f>'23'!A45</f>
        <v>61420-A04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Less Accum Depn - Build Write Off-174 Fullarton Rd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si="15"/>
        <v>0</v>
      </c>
      <c r="O185" s="182">
        <f t="shared" si="16"/>
        <v>1</v>
      </c>
    </row>
    <row r="186" spans="1:15" x14ac:dyDescent="0.2">
      <c r="A186" s="184" t="str">
        <f>'23'!A46</f>
        <v>61420-A11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Less Accum Depn - Build Write Off-25 Hutt St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5"/>
        <v>0</v>
      </c>
      <c r="O186" s="182">
        <f t="shared" si="16"/>
        <v>1</v>
      </c>
    </row>
    <row r="187" spans="1:15" x14ac:dyDescent="0.2">
      <c r="A187" s="184" t="str">
        <f>'23'!A47</f>
        <v>61440-A01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Less Accum Depn - Build Improvements-6 Circuit Dr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5"/>
        <v>0</v>
      </c>
      <c r="O187" s="182">
        <f t="shared" si="16"/>
        <v>1</v>
      </c>
    </row>
    <row r="188" spans="1:15" x14ac:dyDescent="0.2">
      <c r="A188" s="184" t="str">
        <f>'23'!A48</f>
        <v>61440-A02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Less Accum Depn - Build Improvements-200 East Tce           </v>
      </c>
      <c r="C188" s="186">
        <f>IFERROR(INDEX(Lookup!$BH$9:$BH$3000,MATCH($A188,Lookup!$A$9:$A$3000,0)),0)</f>
        <v>-184462.87000000005</v>
      </c>
      <c r="D188" s="186">
        <f>IFERROR(INDEX(Lookup!$BJ$9:$BJ$3000,MATCH($A188,Lookup!$A$9:$A$3000,0)),0)</f>
        <v>-151284.63</v>
      </c>
      <c r="E188" s="201">
        <f t="shared" si="15"/>
        <v>-33178.240000000049</v>
      </c>
      <c r="O188" s="182">
        <f t="shared" si="16"/>
        <v>1</v>
      </c>
    </row>
    <row r="189" spans="1:15" x14ac:dyDescent="0.2">
      <c r="A189" s="184" t="str">
        <f>'23'!A49</f>
        <v>61440-A03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Less Accum Depn - Build Improvements-33 Franklin St         </v>
      </c>
      <c r="C189" s="186">
        <f>IFERROR(INDEX(Lookup!$BH$9:$BH$3000,MATCH($A189,Lookup!$A$9:$A$3000,0)),0)</f>
        <v>-929007.38000000012</v>
      </c>
      <c r="D189" s="186">
        <f>IFERROR(INDEX(Lookup!$BJ$9:$BJ$3000,MATCH($A189,Lookup!$A$9:$A$3000,0)),0)</f>
        <v>-744015.16999999993</v>
      </c>
      <c r="E189" s="201">
        <f t="shared" si="15"/>
        <v>-184992.2100000002</v>
      </c>
      <c r="O189" s="182">
        <f t="shared" si="16"/>
        <v>1</v>
      </c>
    </row>
    <row r="190" spans="1:15" x14ac:dyDescent="0.2">
      <c r="A190" s="184" t="str">
        <f>'23'!A50</f>
        <v>61440-A04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Less Accum Depn - Build Improvements-174 Fullarton Rd       </v>
      </c>
      <c r="C190" s="186">
        <f>IFERROR(INDEX(Lookup!$BH$9:$BH$3000,MATCH($A190,Lookup!$A$9:$A$3000,0)),0)</f>
        <v>-197607.39</v>
      </c>
      <c r="D190" s="186">
        <f>IFERROR(INDEX(Lookup!$BJ$9:$BJ$3000,MATCH($A190,Lookup!$A$9:$A$3000,0)),0)</f>
        <v>-172997.27</v>
      </c>
      <c r="E190" s="201">
        <f t="shared" si="15"/>
        <v>-24610.120000000024</v>
      </c>
      <c r="O190" s="182">
        <f t="shared" si="16"/>
        <v>1</v>
      </c>
    </row>
    <row r="191" spans="1:15" x14ac:dyDescent="0.2">
      <c r="A191" s="184" t="str">
        <f>'23'!A51</f>
        <v>61440-A11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Less Accum Depn - Build Improvements-25 Hutt St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ref="E191:E196" si="17">+C191-D191</f>
        <v>0</v>
      </c>
      <c r="O191" s="182">
        <f t="shared" ref="O191:O196" si="18">+IF(A191&gt;0,1,0)</f>
        <v>1</v>
      </c>
    </row>
    <row r="192" spans="1:15" x14ac:dyDescent="0.2">
      <c r="A192" s="184" t="str">
        <f>'23'!A52</f>
        <v>61480-A01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Less Accum Depn - Furniture &amp; Fittings-6 Circuit Dr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7"/>
        <v>0</v>
      </c>
      <c r="O192" s="182">
        <f t="shared" si="18"/>
        <v>1</v>
      </c>
    </row>
    <row r="193" spans="1:15" x14ac:dyDescent="0.2">
      <c r="A193" s="184" t="str">
        <f>'23'!A53</f>
        <v>61480-A02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Less Accum Depn - Furniture &amp; Fittings-200 East Tce         </v>
      </c>
      <c r="C193" s="186">
        <f>IFERROR(INDEX(Lookup!$BH$9:$BH$3000,MATCH($A193,Lookup!$A$9:$A$3000,0)),0)</f>
        <v>-271.77999999999997</v>
      </c>
      <c r="D193" s="186">
        <f>IFERROR(INDEX(Lookup!$BJ$9:$BJ$3000,MATCH($A193,Lookup!$A$9:$A$3000,0)),0)</f>
        <v>-271.77999999999997</v>
      </c>
      <c r="E193" s="201">
        <f t="shared" si="17"/>
        <v>0</v>
      </c>
      <c r="O193" s="182">
        <f t="shared" si="18"/>
        <v>1</v>
      </c>
    </row>
    <row r="194" spans="1:15" x14ac:dyDescent="0.2">
      <c r="A194" s="184" t="str">
        <f>'23'!A54</f>
        <v>61480-A03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Less Accum Depn - Furniture &amp; Fittings-33 Franklin St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7"/>
        <v>0</v>
      </c>
      <c r="O194" s="182">
        <f t="shared" si="18"/>
        <v>1</v>
      </c>
    </row>
    <row r="195" spans="1:15" x14ac:dyDescent="0.2">
      <c r="A195" s="184" t="str">
        <f>'23'!A55</f>
        <v>61480-A04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Less Accum Depn - Furniture &amp; Fittings-174 Fullarton Rd     </v>
      </c>
      <c r="C195" s="186">
        <f>IFERROR(INDEX(Lookup!$BH$9:$BH$3000,MATCH($A195,Lookup!$A$9:$A$3000,0)),0)</f>
        <v>-15847.18</v>
      </c>
      <c r="D195" s="186">
        <f>IFERROR(INDEX(Lookup!$BJ$9:$BJ$3000,MATCH($A195,Lookup!$A$9:$A$3000,0)),0)</f>
        <v>-15847.18</v>
      </c>
      <c r="E195" s="201">
        <f t="shared" si="17"/>
        <v>0</v>
      </c>
      <c r="O195" s="182">
        <f t="shared" si="18"/>
        <v>1</v>
      </c>
    </row>
    <row r="196" spans="1:15" x14ac:dyDescent="0.2">
      <c r="A196" s="184" t="str">
        <f>'23'!A56</f>
        <v>61480-A11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Less Accum Depn - Furniture &amp; Fittings-25 Hutt St           </v>
      </c>
      <c r="C196" s="186">
        <f>IFERROR(INDEX(Lookup!$BH$9:$BH$3000,MATCH($A196,Lookup!$A$9:$A$3000,0)),0)</f>
        <v>-9206.880000000001</v>
      </c>
      <c r="D196" s="186">
        <f>IFERROR(INDEX(Lookup!$BJ$9:$BJ$3000,MATCH($A196,Lookup!$A$9:$A$3000,0)),0)</f>
        <v>-5393.82</v>
      </c>
      <c r="E196" s="201">
        <f t="shared" si="17"/>
        <v>-3813.0600000000013</v>
      </c>
      <c r="O196" s="182">
        <f t="shared" si="18"/>
        <v>1</v>
      </c>
    </row>
    <row r="197" spans="1:15" x14ac:dyDescent="0.2">
      <c r="A197" s="184" t="str">
        <f>'23'!A57</f>
        <v>61520-A01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Less Depn - Office Furniture-6 Circuit Dr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ref="E197:E215" si="19">+C197-D197</f>
        <v>0</v>
      </c>
      <c r="O197" s="182">
        <f t="shared" ref="O197:O215" si="20">+IF(A197&gt;0,1,0)</f>
        <v>1</v>
      </c>
    </row>
    <row r="198" spans="1:15" x14ac:dyDescent="0.2">
      <c r="A198" s="184" t="str">
        <f>'23'!A58</f>
        <v>61520-A02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Less Depn - Office Furniture-200 East Tce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9"/>
        <v>0</v>
      </c>
      <c r="O198" s="182">
        <f t="shared" si="20"/>
        <v>1</v>
      </c>
    </row>
    <row r="199" spans="1:15" x14ac:dyDescent="0.2">
      <c r="A199" s="184" t="str">
        <f>'23'!A59</f>
        <v>61520-A03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Less Depn - Office Furniture-33 Franklin St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9"/>
        <v>0</v>
      </c>
      <c r="O199" s="182">
        <f t="shared" si="20"/>
        <v>1</v>
      </c>
    </row>
    <row r="200" spans="1:15" x14ac:dyDescent="0.2">
      <c r="A200" s="184" t="str">
        <f>'23'!A60</f>
        <v>61520-A04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Less Depn - Office Furniture-174 Fullarton Rd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9"/>
        <v>0</v>
      </c>
      <c r="O200" s="182">
        <f t="shared" si="20"/>
        <v>1</v>
      </c>
    </row>
    <row r="201" spans="1:15" x14ac:dyDescent="0.2">
      <c r="A201" s="184" t="str">
        <f>'23'!A61</f>
        <v>61520-A11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Less Depn - Office Furniture-25 Hutt St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9"/>
        <v>0</v>
      </c>
      <c r="O201" s="182">
        <f t="shared" si="20"/>
        <v>1</v>
      </c>
    </row>
    <row r="202" spans="1:15" x14ac:dyDescent="0.2">
      <c r="A202" s="184" t="str">
        <f>'23'!A62</f>
        <v>61540-A01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Less Accum Depn - Plant &amp; Equip-6 Circuit Dr                </v>
      </c>
      <c r="C202" s="186">
        <f>IFERROR(INDEX(Lookup!$BH$9:$BH$3000,MATCH($A202,Lookup!$A$9:$A$3000,0)),0)</f>
        <v>-1978.26</v>
      </c>
      <c r="D202" s="186">
        <f>IFERROR(INDEX(Lookup!$BJ$9:$BJ$3000,MATCH($A202,Lookup!$A$9:$A$3000,0)),0)</f>
        <v>-1978.26</v>
      </c>
      <c r="E202" s="201">
        <f t="shared" si="19"/>
        <v>0</v>
      </c>
      <c r="O202" s="182">
        <f t="shared" si="20"/>
        <v>1</v>
      </c>
    </row>
    <row r="203" spans="1:15" x14ac:dyDescent="0.2">
      <c r="A203" s="184" t="str">
        <f>'23'!A63</f>
        <v>61540-A02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Less Accum Depn - Plant &amp; Equip-200 East Tce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9"/>
        <v>0</v>
      </c>
      <c r="O203" s="182">
        <f t="shared" si="20"/>
        <v>1</v>
      </c>
    </row>
    <row r="204" spans="1:15" x14ac:dyDescent="0.2">
      <c r="A204" s="184" t="str">
        <f>'23'!A64</f>
        <v>61540-A03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Less Accum Depn - Plant &amp; Equip-33 Franklin St              </v>
      </c>
      <c r="C204" s="186">
        <f>IFERROR(INDEX(Lookup!$BH$9:$BH$3000,MATCH($A204,Lookup!$A$9:$A$3000,0)),0)</f>
        <v>-24612.330000000005</v>
      </c>
      <c r="D204" s="186">
        <f>IFERROR(INDEX(Lookup!$BJ$9:$BJ$3000,MATCH($A204,Lookup!$A$9:$A$3000,0)),0)</f>
        <v>-21846.170000000002</v>
      </c>
      <c r="E204" s="201">
        <f t="shared" si="19"/>
        <v>-2766.1600000000035</v>
      </c>
      <c r="O204" s="182">
        <f t="shared" si="20"/>
        <v>1</v>
      </c>
    </row>
    <row r="205" spans="1:15" x14ac:dyDescent="0.2">
      <c r="A205" s="184" t="str">
        <f>'23'!A65</f>
        <v>61540-A04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Less Accum Depn - Plant &amp; Equip-174 Fullarton Rd            </v>
      </c>
      <c r="C205" s="186">
        <f>IFERROR(INDEX(Lookup!$BH$9:$BH$3000,MATCH($A205,Lookup!$A$9:$A$3000,0)),0)</f>
        <v>-21344.76</v>
      </c>
      <c r="D205" s="186">
        <f>IFERROR(INDEX(Lookup!$BJ$9:$BJ$3000,MATCH($A205,Lookup!$A$9:$A$3000,0)),0)</f>
        <v>-20734.850000000002</v>
      </c>
      <c r="E205" s="201">
        <f t="shared" si="19"/>
        <v>-609.90999999999622</v>
      </c>
      <c r="O205" s="182">
        <f t="shared" si="20"/>
        <v>1</v>
      </c>
    </row>
    <row r="206" spans="1:15" x14ac:dyDescent="0.2">
      <c r="A206" s="184" t="str">
        <f>'23'!A66</f>
        <v>61540-A11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Less Accum Depn - Plant &amp; Equip-25 Hutt St                  </v>
      </c>
      <c r="C206" s="186">
        <f>IFERROR(INDEX(Lookup!$BH$9:$BH$3000,MATCH($A206,Lookup!$A$9:$A$3000,0)),0)</f>
        <v>-9421.9799999999977</v>
      </c>
      <c r="D206" s="186">
        <f>IFERROR(INDEX(Lookup!$BJ$9:$BJ$3000,MATCH($A206,Lookup!$A$9:$A$3000,0)),0)</f>
        <v>-8051.3200000000006</v>
      </c>
      <c r="E206" s="201">
        <f t="shared" si="19"/>
        <v>-1370.6599999999971</v>
      </c>
      <c r="O206" s="182">
        <f t="shared" si="20"/>
        <v>1</v>
      </c>
    </row>
    <row r="207" spans="1:15" x14ac:dyDescent="0.2">
      <c r="A207" s="184" t="str">
        <f>'23'!A67</f>
        <v>61560-A01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Less Accum Dep - Low Value Pool-6 Circuit Dr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9"/>
        <v>0</v>
      </c>
      <c r="O207" s="182">
        <f t="shared" si="20"/>
        <v>1</v>
      </c>
    </row>
    <row r="208" spans="1:15" x14ac:dyDescent="0.2">
      <c r="A208" s="184" t="str">
        <f>'23'!A68</f>
        <v>61560-A02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Less Accum Dep - Low Value Pool-200 East Tce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9"/>
        <v>0</v>
      </c>
      <c r="O208" s="182">
        <f t="shared" si="20"/>
        <v>1</v>
      </c>
    </row>
    <row r="209" spans="1:15" x14ac:dyDescent="0.2">
      <c r="A209" s="184" t="str">
        <f>'23'!A69</f>
        <v>61560-A03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Less Accum Dep - Low Value Pool-33 Franklin St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9"/>
        <v>0</v>
      </c>
      <c r="O209" s="182">
        <f t="shared" si="20"/>
        <v>1</v>
      </c>
    </row>
    <row r="210" spans="1:15" x14ac:dyDescent="0.2">
      <c r="A210" s="184" t="str">
        <f>'23'!A70</f>
        <v>61560-A04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Less Accum Dep - Low Value Pool-174 Fullarton Rd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9"/>
        <v>0</v>
      </c>
      <c r="O210" s="182">
        <f t="shared" si="20"/>
        <v>1</v>
      </c>
    </row>
    <row r="211" spans="1:15" x14ac:dyDescent="0.2">
      <c r="A211" s="184" t="str">
        <f>'23'!A71</f>
        <v>61560-A11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Less Accum Dep - Low Value Pool-25 Hutt St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9"/>
        <v>0</v>
      </c>
      <c r="O211" s="182">
        <f t="shared" si="20"/>
        <v>1</v>
      </c>
    </row>
    <row r="212" spans="1:15" hidden="1" x14ac:dyDescent="0.2">
      <c r="A212" s="184">
        <f>'23'!A72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si="19"/>
        <v>0</v>
      </c>
      <c r="O212" s="182">
        <f t="shared" si="20"/>
        <v>0</v>
      </c>
    </row>
    <row r="213" spans="1:15" hidden="1" x14ac:dyDescent="0.2">
      <c r="A213" s="184">
        <f>'23'!A73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9"/>
        <v>0</v>
      </c>
      <c r="O213" s="182">
        <f t="shared" si="20"/>
        <v>0</v>
      </c>
    </row>
    <row r="214" spans="1:15" hidden="1" x14ac:dyDescent="0.2">
      <c r="A214" s="184">
        <f>'23'!A74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9"/>
        <v>0</v>
      </c>
      <c r="O214" s="182">
        <f t="shared" si="20"/>
        <v>0</v>
      </c>
    </row>
    <row r="215" spans="1:15" hidden="1" x14ac:dyDescent="0.2">
      <c r="A215" s="184">
        <f>'23'!A75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9"/>
        <v>0</v>
      </c>
      <c r="O215" s="182">
        <f t="shared" si="20"/>
        <v>0</v>
      </c>
    </row>
    <row r="216" spans="1:15" hidden="1" x14ac:dyDescent="0.2">
      <c r="A216" s="184"/>
      <c r="B216"/>
      <c r="C216" s="186"/>
      <c r="D216" s="186"/>
      <c r="E216" s="201"/>
      <c r="O216" s="182">
        <f t="shared" si="12"/>
        <v>0</v>
      </c>
    </row>
    <row r="217" spans="1:15" x14ac:dyDescent="0.2">
      <c r="A217" s="184"/>
      <c r="B217" s="184" t="s">
        <v>448</v>
      </c>
      <c r="C217" s="237">
        <f>SUM(C142:C216)</f>
        <v>3680077.4700000016</v>
      </c>
      <c r="D217" s="237">
        <f t="shared" ref="D217:E217" si="21">SUM(D142:D216)</f>
        <v>3854704.0600000005</v>
      </c>
      <c r="E217" s="242">
        <f t="shared" si="21"/>
        <v>-174626.58999999979</v>
      </c>
      <c r="O217" s="182">
        <v>1</v>
      </c>
    </row>
    <row r="218" spans="1:15" x14ac:dyDescent="0.2">
      <c r="A218" s="184"/>
      <c r="B218" s="187" t="s">
        <v>519</v>
      </c>
      <c r="C218" s="186"/>
      <c r="D218" s="186"/>
      <c r="E218" s="183"/>
      <c r="O218" s="182">
        <v>1</v>
      </c>
    </row>
    <row r="219" spans="1:15" x14ac:dyDescent="0.2">
      <c r="A219" s="184" t="str">
        <f>'24'!A2</f>
        <v>62100-G01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 xml:space="preserve">Intercompany-23F                                            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ref="E219" si="22">+C219-D219</f>
        <v>0</v>
      </c>
      <c r="O219" s="182">
        <f t="shared" ref="O219:O281" si="23">+IF(A219&gt;0,1,0)</f>
        <v>1</v>
      </c>
    </row>
    <row r="220" spans="1:15" x14ac:dyDescent="0.2">
      <c r="A220" s="184" t="str">
        <f>'24'!A3</f>
        <v>62100-G02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Intercompany-EPH                                            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ref="E220:E239" si="24">+C220-D220</f>
        <v>0</v>
      </c>
      <c r="O220" s="182">
        <f t="shared" si="23"/>
        <v>1</v>
      </c>
    </row>
    <row r="221" spans="1:15" x14ac:dyDescent="0.2">
      <c r="A221" s="184" t="str">
        <f>'24'!A4</f>
        <v>62100-G03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 xml:space="preserve">Intercompany-EPI                                            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24"/>
        <v>0</v>
      </c>
      <c r="O221" s="182">
        <f t="shared" si="23"/>
        <v>1</v>
      </c>
    </row>
    <row r="222" spans="1:15" x14ac:dyDescent="0.2">
      <c r="A222" s="184" t="str">
        <f>'24'!A5</f>
        <v>62100-G04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 xml:space="preserve">Intercompany-FPP                                            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24"/>
        <v>0</v>
      </c>
      <c r="O222" s="182">
        <f t="shared" si="23"/>
        <v>1</v>
      </c>
    </row>
    <row r="223" spans="1:15" x14ac:dyDescent="0.2">
      <c r="A223" s="184" t="str">
        <f>'24'!A6</f>
        <v>62100-G05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Intercompany-GBLT                                           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24"/>
        <v>0</v>
      </c>
      <c r="O223" s="182">
        <f t="shared" si="23"/>
        <v>1</v>
      </c>
    </row>
    <row r="224" spans="1:15" x14ac:dyDescent="0.2">
      <c r="A224" s="184" t="str">
        <f>'24'!A7</f>
        <v>62100-G07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Intercompany-GPM                                            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2244065.25</v>
      </c>
      <c r="E224" s="201">
        <f t="shared" si="24"/>
        <v>-2244065.25</v>
      </c>
      <c r="O224" s="182">
        <f t="shared" si="23"/>
        <v>1</v>
      </c>
    </row>
    <row r="225" spans="1:15" x14ac:dyDescent="0.2">
      <c r="A225" s="184" t="str">
        <f>'24'!A8</f>
        <v>62100-G08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 xml:space="preserve">Intercompany-OPC                                            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24"/>
        <v>0</v>
      </c>
      <c r="O225" s="182">
        <f t="shared" si="23"/>
        <v>1</v>
      </c>
    </row>
    <row r="226" spans="1:15" x14ac:dyDescent="0.2">
      <c r="A226" s="184" t="str">
        <f>'24'!A9</f>
        <v>62100-G09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 xml:space="preserve">Intercompany-RIUP                                           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24"/>
        <v>0</v>
      </c>
      <c r="O226" s="182">
        <f t="shared" si="23"/>
        <v>1</v>
      </c>
    </row>
    <row r="227" spans="1:15" x14ac:dyDescent="0.2">
      <c r="A227" s="184" t="str">
        <f>'24'!A10</f>
        <v>62100-G10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 xml:space="preserve">Intercompany-ROOTS                                          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8482.27</v>
      </c>
      <c r="E227" s="201">
        <f t="shared" si="24"/>
        <v>-8482.27</v>
      </c>
      <c r="O227" s="182">
        <f t="shared" si="23"/>
        <v>1</v>
      </c>
    </row>
    <row r="228" spans="1:15" x14ac:dyDescent="0.2">
      <c r="A228" s="184" t="str">
        <f>'24'!A11</f>
        <v>62100-G11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 xml:space="preserve">Intercompany-SOLE                                           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24"/>
        <v>0</v>
      </c>
      <c r="O228" s="182">
        <f t="shared" si="23"/>
        <v>1</v>
      </c>
    </row>
    <row r="229" spans="1:15" x14ac:dyDescent="0.2">
      <c r="A229" s="184" t="str">
        <f>'24'!A12</f>
        <v>62100-G12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 xml:space="preserve">Intercompany-TAR                                            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24"/>
        <v>0</v>
      </c>
      <c r="O229" s="182">
        <f t="shared" si="23"/>
        <v>1</v>
      </c>
    </row>
    <row r="230" spans="1:15" x14ac:dyDescent="0.2">
      <c r="A230" s="184" t="str">
        <f>'24'!A13</f>
        <v>62100-G13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 xml:space="preserve">Intercompany-TAT                                            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24"/>
        <v>0</v>
      </c>
      <c r="O230" s="182">
        <f t="shared" si="23"/>
        <v>1</v>
      </c>
    </row>
    <row r="231" spans="1:15" x14ac:dyDescent="0.2">
      <c r="A231" s="184" t="str">
        <f>'24'!A14</f>
        <v>62100-G14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 xml:space="preserve">Intercompany-TMV                                            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24"/>
        <v>0</v>
      </c>
      <c r="O231" s="182">
        <f t="shared" si="23"/>
        <v>1</v>
      </c>
    </row>
    <row r="232" spans="1:15" hidden="1" x14ac:dyDescent="0.2">
      <c r="A232" s="184">
        <f>'24'!A15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24"/>
        <v>0</v>
      </c>
      <c r="O232" s="182">
        <f t="shared" si="23"/>
        <v>0</v>
      </c>
    </row>
    <row r="233" spans="1:15" hidden="1" x14ac:dyDescent="0.2">
      <c r="A233" s="184">
        <f>'24'!A16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24"/>
        <v>0</v>
      </c>
      <c r="O233" s="182">
        <f t="shared" si="23"/>
        <v>0</v>
      </c>
    </row>
    <row r="234" spans="1:15" hidden="1" x14ac:dyDescent="0.2">
      <c r="A234" s="184">
        <f>'24'!A17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24"/>
        <v>0</v>
      </c>
      <c r="O234" s="182">
        <f t="shared" si="23"/>
        <v>0</v>
      </c>
    </row>
    <row r="235" spans="1:15" hidden="1" x14ac:dyDescent="0.2">
      <c r="A235" s="184">
        <f>'24'!A18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24"/>
        <v>0</v>
      </c>
      <c r="O235" s="182">
        <f t="shared" si="23"/>
        <v>0</v>
      </c>
    </row>
    <row r="236" spans="1:15" hidden="1" x14ac:dyDescent="0.2">
      <c r="A236" s="184">
        <f>'24'!A19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24"/>
        <v>0</v>
      </c>
      <c r="O236" s="182">
        <f t="shared" si="23"/>
        <v>0</v>
      </c>
    </row>
    <row r="237" spans="1:15" hidden="1" x14ac:dyDescent="0.2">
      <c r="A237" s="184">
        <f>'24'!A20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24"/>
        <v>0</v>
      </c>
      <c r="O237" s="182">
        <f t="shared" si="23"/>
        <v>0</v>
      </c>
    </row>
    <row r="238" spans="1:15" hidden="1" x14ac:dyDescent="0.2">
      <c r="A238" s="184">
        <f>'24'!A21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24"/>
        <v>0</v>
      </c>
      <c r="O238" s="182">
        <f t="shared" si="23"/>
        <v>0</v>
      </c>
    </row>
    <row r="239" spans="1:15" hidden="1" x14ac:dyDescent="0.2">
      <c r="A239" s="184">
        <f>'24'!A22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24"/>
        <v>0</v>
      </c>
      <c r="O239" s="182">
        <f t="shared" si="23"/>
        <v>0</v>
      </c>
    </row>
    <row r="240" spans="1:15" x14ac:dyDescent="0.2">
      <c r="B240" s="184" t="s">
        <v>448</v>
      </c>
      <c r="C240" s="189">
        <f>SUM(C219:C239)</f>
        <v>0</v>
      </c>
      <c r="D240" s="189">
        <f>SUM(D219:D239)</f>
        <v>2252547.52</v>
      </c>
      <c r="E240" s="238">
        <f>+C240-D240</f>
        <v>-2252547.52</v>
      </c>
      <c r="O240" s="182">
        <v>1</v>
      </c>
    </row>
    <row r="241" spans="1:15" x14ac:dyDescent="0.2">
      <c r="B241" s="187" t="s">
        <v>517</v>
      </c>
      <c r="C241" s="186"/>
      <c r="D241" s="186"/>
      <c r="E241" s="183">
        <f t="shared" si="10"/>
        <v>0</v>
      </c>
      <c r="O241" s="182">
        <v>1</v>
      </c>
    </row>
    <row r="242" spans="1:15" x14ac:dyDescent="0.2">
      <c r="A242" s="184" t="str">
        <f>'25'!A2</f>
        <v>63160-G01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 xml:space="preserve">Bill of Exchange-23F                                        </v>
      </c>
      <c r="C242" s="186">
        <f>IFERROR(INDEX(Lookup!$BH$9:$BH$3000,MATCH($A242,Lookup!$A$9:$A$3000,0)),0)</f>
        <v>0</v>
      </c>
      <c r="D242" s="186">
        <f>IFERROR(INDEX(Lookup!$BJ$9:$BJ$3000,MATCH($A242,Lookup!$A$9:$A$3000,0)),0)</f>
        <v>0</v>
      </c>
      <c r="E242" s="201">
        <f t="shared" si="10"/>
        <v>0</v>
      </c>
      <c r="O242" s="182">
        <f t="shared" si="23"/>
        <v>1</v>
      </c>
    </row>
    <row r="243" spans="1:15" x14ac:dyDescent="0.2">
      <c r="A243" s="184" t="str">
        <f>'25'!A3</f>
        <v>63160-G02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 xml:space="preserve">Bill of Exchange-EPH                                        </v>
      </c>
      <c r="C243" s="186">
        <f>IFERROR(INDEX(Lookup!$BH$9:$BH$3000,MATCH($A243,Lookup!$A$9:$A$3000,0)),0)</f>
        <v>0</v>
      </c>
      <c r="D243" s="186">
        <f>IFERROR(INDEX(Lookup!$BJ$9:$BJ$3000,MATCH($A243,Lookup!$A$9:$A$3000,0)),0)</f>
        <v>0</v>
      </c>
      <c r="E243" s="201">
        <f t="shared" ref="E243:E269" si="25">+C243-D243</f>
        <v>0</v>
      </c>
      <c r="O243" s="182">
        <f t="shared" si="23"/>
        <v>1</v>
      </c>
    </row>
    <row r="244" spans="1:15" x14ac:dyDescent="0.2">
      <c r="A244" s="184" t="str">
        <f>'25'!A4</f>
        <v>63160-G03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 xml:space="preserve">Bill of Exchange-EPI                                        </v>
      </c>
      <c r="C244" s="186">
        <f>IFERROR(INDEX(Lookup!$BH$9:$BH$3000,MATCH($A244,Lookup!$A$9:$A$3000,0)),0)</f>
        <v>0</v>
      </c>
      <c r="D244" s="186">
        <f>IFERROR(INDEX(Lookup!$BJ$9:$BJ$3000,MATCH($A244,Lookup!$A$9:$A$3000,0)),0)</f>
        <v>0</v>
      </c>
      <c r="E244" s="201">
        <f t="shared" si="25"/>
        <v>0</v>
      </c>
      <c r="O244" s="182">
        <f t="shared" si="23"/>
        <v>1</v>
      </c>
    </row>
    <row r="245" spans="1:15" x14ac:dyDescent="0.2">
      <c r="A245" s="184" t="str">
        <f>'25'!A5</f>
        <v>63160-G04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 xml:space="preserve">Bill of Exchange-FPP                                        </v>
      </c>
      <c r="C245" s="186">
        <f>IFERROR(INDEX(Lookup!$BH$9:$BH$3000,MATCH($A245,Lookup!$A$9:$A$3000,0)),0)</f>
        <v>0</v>
      </c>
      <c r="D245" s="186">
        <f>IFERROR(INDEX(Lookup!$BJ$9:$BJ$3000,MATCH($A245,Lookup!$A$9:$A$3000,0)),0)</f>
        <v>0</v>
      </c>
      <c r="E245" s="201">
        <f t="shared" si="25"/>
        <v>0</v>
      </c>
      <c r="O245" s="182">
        <f t="shared" si="23"/>
        <v>1</v>
      </c>
    </row>
    <row r="246" spans="1:15" x14ac:dyDescent="0.2">
      <c r="A246" s="184" t="str">
        <f>'25'!A6</f>
        <v>63160-G05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 xml:space="preserve">Bill of Exchange-GBLT                                       </v>
      </c>
      <c r="C246" s="186">
        <f>IFERROR(INDEX(Lookup!$BH$9:$BH$3000,MATCH($A246,Lookup!$A$9:$A$3000,0)),0)</f>
        <v>0</v>
      </c>
      <c r="D246" s="186">
        <f>IFERROR(INDEX(Lookup!$BJ$9:$BJ$3000,MATCH($A246,Lookup!$A$9:$A$3000,0)),0)</f>
        <v>0</v>
      </c>
      <c r="E246" s="201">
        <f t="shared" si="25"/>
        <v>0</v>
      </c>
      <c r="O246" s="182">
        <f t="shared" si="23"/>
        <v>1</v>
      </c>
    </row>
    <row r="247" spans="1:15" x14ac:dyDescent="0.2">
      <c r="A247" s="184" t="str">
        <f>'25'!A7</f>
        <v>63160-G07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 xml:space="preserve">Bill of Exchange-GPM                                        </v>
      </c>
      <c r="C247" s="186">
        <f>IFERROR(INDEX(Lookup!$BH$9:$BH$3000,MATCH($A247,Lookup!$A$9:$A$3000,0)),0)</f>
        <v>0</v>
      </c>
      <c r="D247" s="186">
        <f>IFERROR(INDEX(Lookup!$BJ$9:$BJ$3000,MATCH($A247,Lookup!$A$9:$A$3000,0)),0)</f>
        <v>0</v>
      </c>
      <c r="E247" s="201">
        <f t="shared" si="25"/>
        <v>0</v>
      </c>
      <c r="O247" s="182">
        <f t="shared" si="23"/>
        <v>1</v>
      </c>
    </row>
    <row r="248" spans="1:15" x14ac:dyDescent="0.2">
      <c r="A248" s="184" t="str">
        <f>'25'!A8</f>
        <v>63160-G08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 xml:space="preserve">Bill of Exchange-OPC                                        </v>
      </c>
      <c r="C248" s="186">
        <f>IFERROR(INDEX(Lookup!$BH$9:$BH$3000,MATCH($A248,Lookup!$A$9:$A$3000,0)),0)</f>
        <v>0</v>
      </c>
      <c r="D248" s="186">
        <f>IFERROR(INDEX(Lookup!$BJ$9:$BJ$3000,MATCH($A248,Lookup!$A$9:$A$3000,0)),0)</f>
        <v>0</v>
      </c>
      <c r="E248" s="201">
        <f t="shared" si="25"/>
        <v>0</v>
      </c>
      <c r="O248" s="182">
        <f t="shared" si="23"/>
        <v>1</v>
      </c>
    </row>
    <row r="249" spans="1:15" x14ac:dyDescent="0.2">
      <c r="A249" s="184" t="str">
        <f>'25'!A9</f>
        <v>63160-G09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 xml:space="preserve">Bill of Exchange-RIUP                                       </v>
      </c>
      <c r="C249" s="186">
        <f>IFERROR(INDEX(Lookup!$BH$9:$BH$3000,MATCH($A249,Lookup!$A$9:$A$3000,0)),0)</f>
        <v>0</v>
      </c>
      <c r="D249" s="186">
        <f>IFERROR(INDEX(Lookup!$BJ$9:$BJ$3000,MATCH($A249,Lookup!$A$9:$A$3000,0)),0)</f>
        <v>0</v>
      </c>
      <c r="E249" s="201">
        <f t="shared" si="25"/>
        <v>0</v>
      </c>
      <c r="O249" s="182">
        <f t="shared" si="23"/>
        <v>1</v>
      </c>
    </row>
    <row r="250" spans="1:15" x14ac:dyDescent="0.2">
      <c r="A250" s="184" t="str">
        <f>'25'!A10</f>
        <v>63160-G10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 xml:space="preserve">Bill of Exchange-ROOTS                                      </v>
      </c>
      <c r="C250" s="186">
        <f>IFERROR(INDEX(Lookup!$BH$9:$BH$3000,MATCH($A250,Lookup!$A$9:$A$3000,0)),0)</f>
        <v>0</v>
      </c>
      <c r="D250" s="186">
        <f>IFERROR(INDEX(Lookup!$BJ$9:$BJ$3000,MATCH($A250,Lookup!$A$9:$A$3000,0)),0)</f>
        <v>0</v>
      </c>
      <c r="E250" s="201">
        <f t="shared" si="25"/>
        <v>0</v>
      </c>
      <c r="O250" s="182">
        <f t="shared" si="23"/>
        <v>1</v>
      </c>
    </row>
    <row r="251" spans="1:15" x14ac:dyDescent="0.2">
      <c r="A251" s="184" t="str">
        <f>'25'!A11</f>
        <v>63160-G11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 xml:space="preserve">Bill of Exchange-SOLE                                       </v>
      </c>
      <c r="C251" s="186">
        <f>IFERROR(INDEX(Lookup!$BH$9:$BH$3000,MATCH($A251,Lookup!$A$9:$A$3000,0)),0)</f>
        <v>0</v>
      </c>
      <c r="D251" s="186">
        <f>IFERROR(INDEX(Lookup!$BJ$9:$BJ$3000,MATCH($A251,Lookup!$A$9:$A$3000,0)),0)</f>
        <v>0</v>
      </c>
      <c r="E251" s="201">
        <f t="shared" si="25"/>
        <v>0</v>
      </c>
      <c r="O251" s="182">
        <f t="shared" si="23"/>
        <v>1</v>
      </c>
    </row>
    <row r="252" spans="1:15" x14ac:dyDescent="0.2">
      <c r="A252" s="184" t="str">
        <f>'25'!A12</f>
        <v>63160-G12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 xml:space="preserve">Bill of Exchange-TAR                                        </v>
      </c>
      <c r="C252" s="186">
        <f>IFERROR(INDEX(Lookup!$BH$9:$BH$3000,MATCH($A252,Lookup!$A$9:$A$3000,0)),0)</f>
        <v>0</v>
      </c>
      <c r="D252" s="186">
        <f>IFERROR(INDEX(Lookup!$BJ$9:$BJ$3000,MATCH($A252,Lookup!$A$9:$A$3000,0)),0)</f>
        <v>0</v>
      </c>
      <c r="E252" s="201">
        <f t="shared" si="25"/>
        <v>0</v>
      </c>
      <c r="O252" s="182">
        <f t="shared" si="23"/>
        <v>1</v>
      </c>
    </row>
    <row r="253" spans="1:15" x14ac:dyDescent="0.2">
      <c r="A253" s="184" t="str">
        <f>'25'!A13</f>
        <v>63160-G13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 xml:space="preserve">Bill of Exchange-TAT                                        </v>
      </c>
      <c r="C253" s="186">
        <f>IFERROR(INDEX(Lookup!$BH$9:$BH$3000,MATCH($A253,Lookup!$A$9:$A$3000,0)),0)</f>
        <v>0</v>
      </c>
      <c r="D253" s="186">
        <f>IFERROR(INDEX(Lookup!$BJ$9:$BJ$3000,MATCH($A253,Lookup!$A$9:$A$3000,0)),0)</f>
        <v>0</v>
      </c>
      <c r="E253" s="201">
        <f t="shared" si="25"/>
        <v>0</v>
      </c>
      <c r="O253" s="182">
        <f t="shared" si="23"/>
        <v>1</v>
      </c>
    </row>
    <row r="254" spans="1:15" x14ac:dyDescent="0.2">
      <c r="A254" s="184" t="str">
        <f>'25'!A14</f>
        <v>63160-G14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 xml:space="preserve">Bill of Exchange-TMV                                        </v>
      </c>
      <c r="C254" s="186">
        <f>IFERROR(INDEX(Lookup!$BH$9:$BH$3000,MATCH($A254,Lookup!$A$9:$A$3000,0)),0)</f>
        <v>0</v>
      </c>
      <c r="D254" s="186">
        <f>IFERROR(INDEX(Lookup!$BJ$9:$BJ$3000,MATCH($A254,Lookup!$A$9:$A$3000,0)),0)</f>
        <v>0</v>
      </c>
      <c r="E254" s="201">
        <f t="shared" si="25"/>
        <v>0</v>
      </c>
      <c r="O254" s="182">
        <f t="shared" si="23"/>
        <v>1</v>
      </c>
    </row>
    <row r="255" spans="1:15" x14ac:dyDescent="0.2">
      <c r="A255" s="184" t="str">
        <f>'25'!A15</f>
        <v>63160-H02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 xml:space="preserve">Bill of Exchange - JMFT                                     </v>
      </c>
      <c r="C255" s="186">
        <f>IFERROR(INDEX(Lookup!$BH$9:$BH$3000,MATCH($A255,Lookup!$A$9:$A$3000,0)),0)</f>
        <v>0</v>
      </c>
      <c r="D255" s="186">
        <f>IFERROR(INDEX(Lookup!$BJ$9:$BJ$3000,MATCH($A255,Lookup!$A$9:$A$3000,0)),0)</f>
        <v>0</v>
      </c>
      <c r="E255" s="201">
        <f t="shared" si="25"/>
        <v>0</v>
      </c>
      <c r="O255" s="182">
        <f t="shared" si="23"/>
        <v>1</v>
      </c>
    </row>
    <row r="256" spans="1:15" x14ac:dyDescent="0.2">
      <c r="A256" s="184" t="str">
        <f>'25'!A16</f>
        <v>63180-G01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 xml:space="preserve">Bill of Exchange - Offset-23F                               </v>
      </c>
      <c r="C256" s="186">
        <f>IFERROR(INDEX(Lookup!$BH$9:$BH$3000,MATCH($A256,Lookup!$A$9:$A$3000,0)),0)</f>
        <v>0</v>
      </c>
      <c r="D256" s="186">
        <f>IFERROR(INDEX(Lookup!$BJ$9:$BJ$3000,MATCH($A256,Lookup!$A$9:$A$3000,0)),0)</f>
        <v>0</v>
      </c>
      <c r="E256" s="201">
        <f t="shared" si="25"/>
        <v>0</v>
      </c>
      <c r="O256" s="182">
        <f t="shared" si="23"/>
        <v>1</v>
      </c>
    </row>
    <row r="257" spans="1:15" x14ac:dyDescent="0.2">
      <c r="A257" s="184" t="str">
        <f>'25'!A17</f>
        <v>63180-G02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 xml:space="preserve">Bill of Exchange - Offset-EPH                               </v>
      </c>
      <c r="C257" s="186">
        <f>IFERROR(INDEX(Lookup!$BH$9:$BH$3000,MATCH($A257,Lookup!$A$9:$A$3000,0)),0)</f>
        <v>0</v>
      </c>
      <c r="D257" s="186">
        <f>IFERROR(INDEX(Lookup!$BJ$9:$BJ$3000,MATCH($A257,Lookup!$A$9:$A$3000,0)),0)</f>
        <v>0</v>
      </c>
      <c r="E257" s="201">
        <f t="shared" si="25"/>
        <v>0</v>
      </c>
      <c r="O257" s="182">
        <f t="shared" si="23"/>
        <v>1</v>
      </c>
    </row>
    <row r="258" spans="1:15" x14ac:dyDescent="0.2">
      <c r="A258" s="184" t="str">
        <f>'25'!A18</f>
        <v>63180-G03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 xml:space="preserve">Bill of Exchange - Offset-EPI                               </v>
      </c>
      <c r="C258" s="186">
        <f>IFERROR(INDEX(Lookup!$BH$9:$BH$3000,MATCH($A258,Lookup!$A$9:$A$3000,0)),0)</f>
        <v>0</v>
      </c>
      <c r="D258" s="186">
        <f>IFERROR(INDEX(Lookup!$BJ$9:$BJ$3000,MATCH($A258,Lookup!$A$9:$A$3000,0)),0)</f>
        <v>0</v>
      </c>
      <c r="E258" s="201">
        <f t="shared" si="25"/>
        <v>0</v>
      </c>
      <c r="O258" s="182">
        <f t="shared" si="23"/>
        <v>1</v>
      </c>
    </row>
    <row r="259" spans="1:15" x14ac:dyDescent="0.2">
      <c r="A259" s="184" t="str">
        <f>'25'!A19</f>
        <v>63180-G04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 xml:space="preserve">Bill of Exchange - Offset-FPP                               </v>
      </c>
      <c r="C259" s="186">
        <f>IFERROR(INDEX(Lookup!$BH$9:$BH$3000,MATCH($A259,Lookup!$A$9:$A$3000,0)),0)</f>
        <v>0</v>
      </c>
      <c r="D259" s="186">
        <f>IFERROR(INDEX(Lookup!$BJ$9:$BJ$3000,MATCH($A259,Lookup!$A$9:$A$3000,0)),0)</f>
        <v>0</v>
      </c>
      <c r="E259" s="201">
        <f t="shared" si="25"/>
        <v>0</v>
      </c>
      <c r="O259" s="182">
        <f t="shared" si="23"/>
        <v>1</v>
      </c>
    </row>
    <row r="260" spans="1:15" x14ac:dyDescent="0.2">
      <c r="A260" s="184" t="str">
        <f>'25'!A20</f>
        <v>63180-G05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Bill of Exchange - Offset-GBLT                              </v>
      </c>
      <c r="C260" s="186">
        <f>IFERROR(INDEX(Lookup!$BH$9:$BH$3000,MATCH($A260,Lookup!$A$9:$A$3000,0)),0)</f>
        <v>0</v>
      </c>
      <c r="D260" s="186">
        <f>IFERROR(INDEX(Lookup!$BJ$9:$BJ$3000,MATCH($A260,Lookup!$A$9:$A$3000,0)),0)</f>
        <v>0</v>
      </c>
      <c r="E260" s="201">
        <f t="shared" si="25"/>
        <v>0</v>
      </c>
      <c r="O260" s="182">
        <f t="shared" si="23"/>
        <v>1</v>
      </c>
    </row>
    <row r="261" spans="1:15" x14ac:dyDescent="0.2">
      <c r="A261" s="184" t="str">
        <f>'25'!A21</f>
        <v>63180-G07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Bill of Exchange - Offset-GPM                               </v>
      </c>
      <c r="C261" s="186">
        <f>IFERROR(INDEX(Lookup!$BH$9:$BH$3000,MATCH($A261,Lookup!$A$9:$A$3000,0)),0)</f>
        <v>0</v>
      </c>
      <c r="D261" s="186">
        <f>IFERROR(INDEX(Lookup!$BJ$9:$BJ$3000,MATCH($A261,Lookup!$A$9:$A$3000,0)),0)</f>
        <v>0</v>
      </c>
      <c r="E261" s="201">
        <f t="shared" si="25"/>
        <v>0</v>
      </c>
      <c r="O261" s="182">
        <f t="shared" si="23"/>
        <v>1</v>
      </c>
    </row>
    <row r="262" spans="1:15" x14ac:dyDescent="0.2">
      <c r="A262" s="184" t="str">
        <f>'25'!A22</f>
        <v>63180-G08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Bill of Exchange - Offset-OPC                               </v>
      </c>
      <c r="C262" s="186">
        <f>IFERROR(INDEX(Lookup!$BH$9:$BH$3000,MATCH($A262,Lookup!$A$9:$A$3000,0)),0)</f>
        <v>0</v>
      </c>
      <c r="D262" s="186">
        <f>IFERROR(INDEX(Lookup!$BJ$9:$BJ$3000,MATCH($A262,Lookup!$A$9:$A$3000,0)),0)</f>
        <v>0</v>
      </c>
      <c r="E262" s="201">
        <f t="shared" si="25"/>
        <v>0</v>
      </c>
      <c r="O262" s="182">
        <f t="shared" si="23"/>
        <v>1</v>
      </c>
    </row>
    <row r="263" spans="1:15" x14ac:dyDescent="0.2">
      <c r="A263" s="184" t="str">
        <f>'25'!A23</f>
        <v>63180-G09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 xml:space="preserve">Bill of Exchange - Offset-RIUP                              </v>
      </c>
      <c r="C263" s="186">
        <f>IFERROR(INDEX(Lookup!$BH$9:$BH$3000,MATCH($A263,Lookup!$A$9:$A$3000,0)),0)</f>
        <v>0</v>
      </c>
      <c r="D263" s="186">
        <f>IFERROR(INDEX(Lookup!$BJ$9:$BJ$3000,MATCH($A263,Lookup!$A$9:$A$3000,0)),0)</f>
        <v>0</v>
      </c>
      <c r="E263" s="201">
        <f t="shared" si="25"/>
        <v>0</v>
      </c>
      <c r="O263" s="182">
        <f t="shared" si="23"/>
        <v>1</v>
      </c>
    </row>
    <row r="264" spans="1:15" x14ac:dyDescent="0.2">
      <c r="A264" s="184" t="str">
        <f>'25'!A24</f>
        <v>63180-G10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 xml:space="preserve">Bill of Exchange - Offset-ROOTS                             </v>
      </c>
      <c r="C264" s="186">
        <f>IFERROR(INDEX(Lookup!$BH$9:$BH$3000,MATCH($A264,Lookup!$A$9:$A$3000,0)),0)</f>
        <v>0</v>
      </c>
      <c r="D264" s="186">
        <f>IFERROR(INDEX(Lookup!$BJ$9:$BJ$3000,MATCH($A264,Lookup!$A$9:$A$3000,0)),0)</f>
        <v>0</v>
      </c>
      <c r="E264" s="201">
        <f t="shared" si="25"/>
        <v>0</v>
      </c>
      <c r="O264" s="182">
        <f t="shared" si="23"/>
        <v>1</v>
      </c>
    </row>
    <row r="265" spans="1:15" x14ac:dyDescent="0.2">
      <c r="A265" s="184" t="str">
        <f>'25'!A25</f>
        <v>63180-G11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 xml:space="preserve">Bill of Exchange - Offset-SOLE                              </v>
      </c>
      <c r="C265" s="186">
        <f>IFERROR(INDEX(Lookup!$BH$9:$BH$3000,MATCH($A265,Lookup!$A$9:$A$3000,0)),0)</f>
        <v>0</v>
      </c>
      <c r="D265" s="186">
        <f>IFERROR(INDEX(Lookup!$BJ$9:$BJ$3000,MATCH($A265,Lookup!$A$9:$A$3000,0)),0)</f>
        <v>0</v>
      </c>
      <c r="E265" s="201">
        <f t="shared" si="25"/>
        <v>0</v>
      </c>
      <c r="O265" s="182">
        <f t="shared" si="23"/>
        <v>1</v>
      </c>
    </row>
    <row r="266" spans="1:15" x14ac:dyDescent="0.2">
      <c r="A266" s="184" t="str">
        <f>'25'!A26</f>
        <v>63180-G12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 xml:space="preserve">Bill of Exchange - Offset-TAR                               </v>
      </c>
      <c r="C266" s="186">
        <f>IFERROR(INDEX(Lookup!$BH$9:$BH$3000,MATCH($A266,Lookup!$A$9:$A$3000,0)),0)</f>
        <v>0</v>
      </c>
      <c r="D266" s="186">
        <f>IFERROR(INDEX(Lookup!$BJ$9:$BJ$3000,MATCH($A266,Lookup!$A$9:$A$3000,0)),0)</f>
        <v>0</v>
      </c>
      <c r="E266" s="201">
        <f t="shared" si="25"/>
        <v>0</v>
      </c>
      <c r="O266" s="182">
        <f t="shared" si="23"/>
        <v>1</v>
      </c>
    </row>
    <row r="267" spans="1:15" x14ac:dyDescent="0.2">
      <c r="A267" s="184" t="str">
        <f>'25'!A27</f>
        <v>63180-G13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 xml:space="preserve">Bill of Exchange - Offset-TAT                               </v>
      </c>
      <c r="C267" s="186">
        <f>IFERROR(INDEX(Lookup!$BH$9:$BH$3000,MATCH($A267,Lookup!$A$9:$A$3000,0)),0)</f>
        <v>0</v>
      </c>
      <c r="D267" s="186">
        <f>IFERROR(INDEX(Lookup!$BJ$9:$BJ$3000,MATCH($A267,Lookup!$A$9:$A$3000,0)),0)</f>
        <v>0</v>
      </c>
      <c r="E267" s="201">
        <f t="shared" si="25"/>
        <v>0</v>
      </c>
      <c r="O267" s="182">
        <f t="shared" si="23"/>
        <v>1</v>
      </c>
    </row>
    <row r="268" spans="1:15" x14ac:dyDescent="0.2">
      <c r="A268" s="184" t="str">
        <f>'25'!A28</f>
        <v>63180-G14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Bill of Exchange - Offset-TMV                               </v>
      </c>
      <c r="C268" s="186">
        <f>IFERROR(INDEX(Lookup!$BH$9:$BH$3000,MATCH($A268,Lookup!$A$9:$A$3000,0)),0)</f>
        <v>0</v>
      </c>
      <c r="D268" s="186">
        <f>IFERROR(INDEX(Lookup!$BJ$9:$BJ$3000,MATCH($A268,Lookup!$A$9:$A$3000,0)),0)</f>
        <v>0</v>
      </c>
      <c r="E268" s="201">
        <f t="shared" si="25"/>
        <v>0</v>
      </c>
      <c r="O268" s="182">
        <f t="shared" si="23"/>
        <v>1</v>
      </c>
    </row>
    <row r="269" spans="1:15" x14ac:dyDescent="0.2">
      <c r="A269" s="184" t="str">
        <f>'25'!A29</f>
        <v>63360-H01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 xml:space="preserve">Prepaid Lease-APT                                           </v>
      </c>
      <c r="C269" s="186">
        <f>IFERROR(INDEX(Lookup!$BH$9:$BH$3000,MATCH($A269,Lookup!$A$9:$A$3000,0)),0)</f>
        <v>0</v>
      </c>
      <c r="D269" s="186">
        <f>IFERROR(INDEX(Lookup!$BJ$9:$BJ$3000,MATCH($A269,Lookup!$A$9:$A$3000,0)),0)</f>
        <v>0</v>
      </c>
      <c r="E269" s="201">
        <f t="shared" si="25"/>
        <v>0</v>
      </c>
      <c r="O269" s="182">
        <f t="shared" si="23"/>
        <v>1</v>
      </c>
    </row>
    <row r="270" spans="1:15" x14ac:dyDescent="0.2">
      <c r="A270" s="184" t="str">
        <f>'25'!A30</f>
        <v>63360-H02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Prepaid Lease-JMFT                                          </v>
      </c>
      <c r="C270" s="186">
        <f>IFERROR(INDEX(Lookup!$BH$9:$BH$3000,MATCH($A270,Lookup!$A$9:$A$3000,0)),0)</f>
        <v>0</v>
      </c>
      <c r="D270" s="186">
        <f>IFERROR(INDEX(Lookup!$BJ$9:$BJ$3000,MATCH($A270,Lookup!$A$9:$A$3000,0)),0)</f>
        <v>0</v>
      </c>
      <c r="E270" s="201">
        <f t="shared" ref="E270:E298" si="26">+C270-D270</f>
        <v>0</v>
      </c>
      <c r="O270" s="182">
        <f t="shared" si="23"/>
        <v>1</v>
      </c>
    </row>
    <row r="271" spans="1:15" x14ac:dyDescent="0.2">
      <c r="A271" s="184" t="str">
        <f>'25'!A31</f>
        <v>63420-G01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Shares in subsidiary-23F                                    </v>
      </c>
      <c r="C271" s="186">
        <f>IFERROR(INDEX(Lookup!$BH$9:$BH$3000,MATCH($A271,Lookup!$A$9:$A$3000,0)),0)</f>
        <v>0</v>
      </c>
      <c r="D271" s="186">
        <f>IFERROR(INDEX(Lookup!$BJ$9:$BJ$3000,MATCH($A271,Lookup!$A$9:$A$3000,0)),0)</f>
        <v>0</v>
      </c>
      <c r="E271" s="201">
        <f t="shared" si="26"/>
        <v>0</v>
      </c>
      <c r="O271" s="182">
        <f t="shared" si="23"/>
        <v>1</v>
      </c>
    </row>
    <row r="272" spans="1:15" x14ac:dyDescent="0.2">
      <c r="A272" s="184" t="str">
        <f>'25'!A32</f>
        <v>63420-G02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 xml:space="preserve">Shares in subsidiary-EPH                                    </v>
      </c>
      <c r="C272" s="186">
        <f>IFERROR(INDEX(Lookup!$BH$9:$BH$3000,MATCH($A272,Lookup!$A$9:$A$3000,0)),0)</f>
        <v>0</v>
      </c>
      <c r="D272" s="186">
        <f>IFERROR(INDEX(Lookup!$BJ$9:$BJ$3000,MATCH($A272,Lookup!$A$9:$A$3000,0)),0)</f>
        <v>0</v>
      </c>
      <c r="E272" s="201">
        <f t="shared" si="26"/>
        <v>0</v>
      </c>
      <c r="O272" s="182">
        <f t="shared" si="23"/>
        <v>1</v>
      </c>
    </row>
    <row r="273" spans="1:15" x14ac:dyDescent="0.2">
      <c r="A273" s="184" t="str">
        <f>'25'!A33</f>
        <v>63420-G03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 xml:space="preserve">Shares in subsidiary-EPI                                    </v>
      </c>
      <c r="C273" s="186">
        <f>IFERROR(INDEX(Lookup!$BH$9:$BH$3000,MATCH($A273,Lookup!$A$9:$A$3000,0)),0)</f>
        <v>0</v>
      </c>
      <c r="D273" s="186">
        <f>IFERROR(INDEX(Lookup!$BJ$9:$BJ$3000,MATCH($A273,Lookup!$A$9:$A$3000,0)),0)</f>
        <v>0</v>
      </c>
      <c r="E273" s="201">
        <f t="shared" si="26"/>
        <v>0</v>
      </c>
      <c r="O273" s="182">
        <f t="shared" si="23"/>
        <v>1</v>
      </c>
    </row>
    <row r="274" spans="1:15" x14ac:dyDescent="0.2">
      <c r="A274" s="184" t="str">
        <f>'25'!A34</f>
        <v>63420-G04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 xml:space="preserve">Shares in subsidiary-FPP                                    </v>
      </c>
      <c r="C274" s="186">
        <f>IFERROR(INDEX(Lookup!$BH$9:$BH$3000,MATCH($A274,Lookup!$A$9:$A$3000,0)),0)</f>
        <v>0</v>
      </c>
      <c r="D274" s="186">
        <f>IFERROR(INDEX(Lookup!$BJ$9:$BJ$3000,MATCH($A274,Lookup!$A$9:$A$3000,0)),0)</f>
        <v>0</v>
      </c>
      <c r="E274" s="201">
        <f t="shared" si="26"/>
        <v>0</v>
      </c>
      <c r="O274" s="182">
        <f t="shared" si="23"/>
        <v>1</v>
      </c>
    </row>
    <row r="275" spans="1:15" x14ac:dyDescent="0.2">
      <c r="A275" s="184" t="str">
        <f>'25'!A35</f>
        <v>63420-G05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 xml:space="preserve">Shares in subsidiary-GBLT                                   </v>
      </c>
      <c r="C275" s="186">
        <f>IFERROR(INDEX(Lookup!$BH$9:$BH$3000,MATCH($A275,Lookup!$A$9:$A$3000,0)),0)</f>
        <v>0</v>
      </c>
      <c r="D275" s="186">
        <f>IFERROR(INDEX(Lookup!$BJ$9:$BJ$3000,MATCH($A275,Lookup!$A$9:$A$3000,0)),0)</f>
        <v>0</v>
      </c>
      <c r="E275" s="201">
        <f t="shared" si="26"/>
        <v>0</v>
      </c>
      <c r="O275" s="182">
        <f t="shared" si="23"/>
        <v>1</v>
      </c>
    </row>
    <row r="276" spans="1:15" x14ac:dyDescent="0.2">
      <c r="A276" s="184" t="str">
        <f>'25'!A36</f>
        <v>63420-G07</v>
      </c>
      <c r="B276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 xml:space="preserve">Shares in subsidiary-GPM                                    </v>
      </c>
      <c r="C276" s="186">
        <f>IFERROR(INDEX(Lookup!$BH$9:$BH$3000,MATCH($A276,Lookup!$A$9:$A$3000,0)),0)</f>
        <v>0</v>
      </c>
      <c r="D276" s="186">
        <f>IFERROR(INDEX(Lookup!$BJ$9:$BJ$3000,MATCH($A276,Lookup!$A$9:$A$3000,0)),0)</f>
        <v>0</v>
      </c>
      <c r="E276" s="201">
        <f t="shared" si="26"/>
        <v>0</v>
      </c>
      <c r="O276" s="182">
        <f t="shared" si="23"/>
        <v>1</v>
      </c>
    </row>
    <row r="277" spans="1:15" x14ac:dyDescent="0.2">
      <c r="A277" s="184" t="str">
        <f>'25'!A37</f>
        <v>63420-G08</v>
      </c>
      <c r="B277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 xml:space="preserve">Shares in subsidiary-OPC                                    </v>
      </c>
      <c r="C277" s="186">
        <f>IFERROR(INDEX(Lookup!$BH$9:$BH$3000,MATCH($A277,Lookup!$A$9:$A$3000,0)),0)</f>
        <v>0</v>
      </c>
      <c r="D277" s="186">
        <f>IFERROR(INDEX(Lookup!$BJ$9:$BJ$3000,MATCH($A277,Lookup!$A$9:$A$3000,0)),0)</f>
        <v>0</v>
      </c>
      <c r="E277" s="201">
        <f t="shared" si="26"/>
        <v>0</v>
      </c>
      <c r="O277" s="182">
        <f t="shared" si="23"/>
        <v>1</v>
      </c>
    </row>
    <row r="278" spans="1:15" x14ac:dyDescent="0.2">
      <c r="A278" s="184" t="str">
        <f>'25'!A38</f>
        <v>63420-G09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 xml:space="preserve">Shares in subsidiary-RIUP                                   </v>
      </c>
      <c r="C278" s="186">
        <f>IFERROR(INDEX(Lookup!$BH$9:$BH$3000,MATCH($A278,Lookup!$A$9:$A$3000,0)),0)</f>
        <v>0</v>
      </c>
      <c r="D278" s="186">
        <f>IFERROR(INDEX(Lookup!$BJ$9:$BJ$3000,MATCH($A278,Lookup!$A$9:$A$3000,0)),0)</f>
        <v>0</v>
      </c>
      <c r="E278" s="201">
        <f t="shared" si="26"/>
        <v>0</v>
      </c>
      <c r="O278" s="182">
        <f t="shared" si="23"/>
        <v>1</v>
      </c>
    </row>
    <row r="279" spans="1:15" x14ac:dyDescent="0.2">
      <c r="A279" s="184" t="str">
        <f>'25'!A39</f>
        <v>63420-G10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 xml:space="preserve">Shares in subsidiary-ROOTS                                  </v>
      </c>
      <c r="C279" s="186">
        <f>IFERROR(INDEX(Lookup!$BH$9:$BH$3000,MATCH($A279,Lookup!$A$9:$A$3000,0)),0)</f>
        <v>0</v>
      </c>
      <c r="D279" s="186">
        <f>IFERROR(INDEX(Lookup!$BJ$9:$BJ$3000,MATCH($A279,Lookup!$A$9:$A$3000,0)),0)</f>
        <v>0</v>
      </c>
      <c r="E279" s="201">
        <f t="shared" si="26"/>
        <v>0</v>
      </c>
      <c r="O279" s="182">
        <f t="shared" si="23"/>
        <v>1</v>
      </c>
    </row>
    <row r="280" spans="1:15" x14ac:dyDescent="0.2">
      <c r="A280" s="184" t="str">
        <f>'25'!A40</f>
        <v>63420-G11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 xml:space="preserve">Shares in subsidiary-SOLE                                   </v>
      </c>
      <c r="C280" s="186">
        <f>IFERROR(INDEX(Lookup!$BH$9:$BH$3000,MATCH($A280,Lookup!$A$9:$A$3000,0)),0)</f>
        <v>0</v>
      </c>
      <c r="D280" s="186">
        <f>IFERROR(INDEX(Lookup!$BJ$9:$BJ$3000,MATCH($A280,Lookup!$A$9:$A$3000,0)),0)</f>
        <v>0</v>
      </c>
      <c r="E280" s="201">
        <f t="shared" si="26"/>
        <v>0</v>
      </c>
      <c r="O280" s="182">
        <f t="shared" si="23"/>
        <v>1</v>
      </c>
    </row>
    <row r="281" spans="1:15" x14ac:dyDescent="0.2">
      <c r="A281" s="184" t="str">
        <f>'25'!A41</f>
        <v>63420-G12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 xml:space="preserve">Shares in subsidiary-TAR                                    </v>
      </c>
      <c r="C281" s="186">
        <f>IFERROR(INDEX(Lookup!$BH$9:$BH$3000,MATCH($A281,Lookup!$A$9:$A$3000,0)),0)</f>
        <v>0</v>
      </c>
      <c r="D281" s="186">
        <f>IFERROR(INDEX(Lookup!$BJ$9:$BJ$3000,MATCH($A281,Lookup!$A$9:$A$3000,0)),0)</f>
        <v>0</v>
      </c>
      <c r="E281" s="201">
        <f t="shared" si="26"/>
        <v>0</v>
      </c>
      <c r="O281" s="182">
        <f t="shared" si="23"/>
        <v>1</v>
      </c>
    </row>
    <row r="282" spans="1:15" x14ac:dyDescent="0.2">
      <c r="A282" s="184" t="str">
        <f>'25'!A42</f>
        <v>63420-G13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 xml:space="preserve">Shares in subsidiary-TAT                                    </v>
      </c>
      <c r="C282" s="186">
        <f>IFERROR(INDEX(Lookup!$BH$9:$BH$3000,MATCH($A282,Lookup!$A$9:$A$3000,0)),0)</f>
        <v>0</v>
      </c>
      <c r="D282" s="186">
        <f>IFERROR(INDEX(Lookup!$BJ$9:$BJ$3000,MATCH($A282,Lookup!$A$9:$A$3000,0)),0)</f>
        <v>0</v>
      </c>
      <c r="E282" s="201">
        <f t="shared" si="26"/>
        <v>0</v>
      </c>
      <c r="O282" s="182">
        <f t="shared" ref="O282:O344" si="27">+IF(A282&gt;0,1,0)</f>
        <v>1</v>
      </c>
    </row>
    <row r="283" spans="1:15" x14ac:dyDescent="0.2">
      <c r="A283" s="184" t="str">
        <f>'25'!A43</f>
        <v>63420-G14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 xml:space="preserve">Shares in subsidiary-TMV                                    </v>
      </c>
      <c r="C283" s="186">
        <f>IFERROR(INDEX(Lookup!$BH$9:$BH$3000,MATCH($A283,Lookup!$A$9:$A$3000,0)),0)</f>
        <v>0</v>
      </c>
      <c r="D283" s="186">
        <f>IFERROR(INDEX(Lookup!$BJ$9:$BJ$3000,MATCH($A283,Lookup!$A$9:$A$3000,0)),0)</f>
        <v>0</v>
      </c>
      <c r="E283" s="201">
        <f t="shared" si="26"/>
        <v>0</v>
      </c>
      <c r="O283" s="182">
        <f t="shared" si="27"/>
        <v>1</v>
      </c>
    </row>
    <row r="284" spans="1:15" x14ac:dyDescent="0.2">
      <c r="A284" s="184" t="str">
        <f>'25'!A44</f>
        <v>63440-H01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 xml:space="preserve">Trusts-APT                                                  </v>
      </c>
      <c r="C284" s="186">
        <f>IFERROR(INDEX(Lookup!$BH$9:$BH$3000,MATCH($A284,Lookup!$A$9:$A$3000,0)),0)</f>
        <v>0</v>
      </c>
      <c r="D284" s="186">
        <f>IFERROR(INDEX(Lookup!$BJ$9:$BJ$3000,MATCH($A284,Lookup!$A$9:$A$3000,0)),0)</f>
        <v>0</v>
      </c>
      <c r="E284" s="201">
        <f t="shared" si="26"/>
        <v>0</v>
      </c>
      <c r="O284" s="182">
        <f t="shared" si="27"/>
        <v>1</v>
      </c>
    </row>
    <row r="285" spans="1:15" x14ac:dyDescent="0.2">
      <c r="A285" s="184" t="str">
        <f>'25'!A45</f>
        <v>63440-H02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 xml:space="preserve">Trusts-JMFT                                                 </v>
      </c>
      <c r="C285" s="186">
        <f>IFERROR(INDEX(Lookup!$BH$9:$BH$3000,MATCH($A285,Lookup!$A$9:$A$3000,0)),0)</f>
        <v>0</v>
      </c>
      <c r="D285" s="186">
        <f>IFERROR(INDEX(Lookup!$BJ$9:$BJ$3000,MATCH($A285,Lookup!$A$9:$A$3000,0)),0)</f>
        <v>0</v>
      </c>
      <c r="E285" s="201">
        <f t="shared" si="26"/>
        <v>0</v>
      </c>
      <c r="O285" s="182">
        <f t="shared" si="27"/>
        <v>1</v>
      </c>
    </row>
    <row r="286" spans="1:15" hidden="1" x14ac:dyDescent="0.2">
      <c r="A286" s="184">
        <f>'25'!A46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IFERROR(INDEX(Lookup!$BH$9:$BH$3000,MATCH($A286,Lookup!$A$9:$A$3000,0)),0)</f>
        <v>0</v>
      </c>
      <c r="D286" s="186">
        <f>IFERROR(INDEX(Lookup!$BJ$9:$BJ$3000,MATCH($A286,Lookup!$A$9:$A$3000,0)),0)</f>
        <v>0</v>
      </c>
      <c r="E286" s="201">
        <f t="shared" si="26"/>
        <v>0</v>
      </c>
      <c r="O286" s="182">
        <f t="shared" si="27"/>
        <v>0</v>
      </c>
    </row>
    <row r="287" spans="1:15" hidden="1" x14ac:dyDescent="0.2">
      <c r="A287" s="184">
        <f>'25'!A47</f>
        <v>0</v>
      </c>
      <c r="B287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C287" s="186">
        <f>IFERROR(INDEX(Lookup!$BH$9:$BH$3000,MATCH($A287,Lookup!$A$9:$A$3000,0)),0)</f>
        <v>0</v>
      </c>
      <c r="D287" s="186">
        <f>IFERROR(INDEX(Lookup!$BJ$9:$BJ$3000,MATCH($A287,Lookup!$A$9:$A$3000,0)),0)</f>
        <v>0</v>
      </c>
      <c r="E287" s="201">
        <f t="shared" si="26"/>
        <v>0</v>
      </c>
      <c r="O287" s="182">
        <f t="shared" si="27"/>
        <v>0</v>
      </c>
    </row>
    <row r="288" spans="1:15" hidden="1" x14ac:dyDescent="0.2">
      <c r="A288" s="184">
        <f>'25'!A48</f>
        <v>0</v>
      </c>
      <c r="B288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C288" s="186">
        <f>IFERROR(INDEX(Lookup!$BH$9:$BH$3000,MATCH($A288,Lookup!$A$9:$A$3000,0)),0)</f>
        <v>0</v>
      </c>
      <c r="D288" s="186">
        <f>IFERROR(INDEX(Lookup!$BJ$9:$BJ$3000,MATCH($A288,Lookup!$A$9:$A$3000,0)),0)</f>
        <v>0</v>
      </c>
      <c r="E288" s="201">
        <f t="shared" si="26"/>
        <v>0</v>
      </c>
      <c r="O288" s="182">
        <f t="shared" si="27"/>
        <v>0</v>
      </c>
    </row>
    <row r="289" spans="1:15" hidden="1" x14ac:dyDescent="0.2">
      <c r="A289" s="184">
        <f>'25'!A49</f>
        <v>0</v>
      </c>
      <c r="B289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C289" s="186">
        <f>IFERROR(INDEX(Lookup!$BH$9:$BH$3000,MATCH($A289,Lookup!$A$9:$A$3000,0)),0)</f>
        <v>0</v>
      </c>
      <c r="D289" s="186">
        <f>IFERROR(INDEX(Lookup!$BJ$9:$BJ$3000,MATCH($A289,Lookup!$A$9:$A$3000,0)),0)</f>
        <v>0</v>
      </c>
      <c r="E289" s="201">
        <f t="shared" si="26"/>
        <v>0</v>
      </c>
      <c r="O289" s="182">
        <f t="shared" si="27"/>
        <v>0</v>
      </c>
    </row>
    <row r="290" spans="1:15" hidden="1" x14ac:dyDescent="0.2">
      <c r="A290" s="184">
        <f>'25'!A50</f>
        <v>0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C290" s="186">
        <f>IFERROR(INDEX(Lookup!$BH$9:$BH$3000,MATCH($A290,Lookup!$A$9:$A$3000,0)),0)</f>
        <v>0</v>
      </c>
      <c r="D290" s="186">
        <f>IFERROR(INDEX(Lookup!$BJ$9:$BJ$3000,MATCH($A290,Lookup!$A$9:$A$3000,0)),0)</f>
        <v>0</v>
      </c>
      <c r="E290" s="201">
        <f t="shared" si="26"/>
        <v>0</v>
      </c>
      <c r="O290" s="182">
        <f t="shared" si="27"/>
        <v>0</v>
      </c>
    </row>
    <row r="291" spans="1:15" hidden="1" x14ac:dyDescent="0.2">
      <c r="A291" s="184">
        <f>'25'!A51</f>
        <v>0</v>
      </c>
      <c r="B291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C291" s="186">
        <f>IFERROR(INDEX(Lookup!$BH$9:$BH$3000,MATCH($A291,Lookup!$A$9:$A$3000,0)),0)</f>
        <v>0</v>
      </c>
      <c r="D291" s="186">
        <f>IFERROR(INDEX(Lookup!$BJ$9:$BJ$3000,MATCH($A291,Lookup!$A$9:$A$3000,0)),0)</f>
        <v>0</v>
      </c>
      <c r="E291" s="201">
        <f t="shared" si="26"/>
        <v>0</v>
      </c>
      <c r="O291" s="182">
        <f t="shared" si="27"/>
        <v>0</v>
      </c>
    </row>
    <row r="292" spans="1:15" hidden="1" x14ac:dyDescent="0.2">
      <c r="A292" s="184">
        <f>'25'!A52</f>
        <v>0</v>
      </c>
      <c r="B29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C292" s="186">
        <f>IFERROR(INDEX(Lookup!$BH$9:$BH$3000,MATCH($A292,Lookup!$A$9:$A$3000,0)),0)</f>
        <v>0</v>
      </c>
      <c r="D292" s="186">
        <f>IFERROR(INDEX(Lookup!$BJ$9:$BJ$3000,MATCH($A292,Lookup!$A$9:$A$3000,0)),0)</f>
        <v>0</v>
      </c>
      <c r="E292" s="201">
        <f t="shared" si="26"/>
        <v>0</v>
      </c>
      <c r="O292" s="182">
        <f t="shared" si="27"/>
        <v>0</v>
      </c>
    </row>
    <row r="293" spans="1:15" hidden="1" x14ac:dyDescent="0.2">
      <c r="A293" s="184">
        <f>'25'!A53</f>
        <v>0</v>
      </c>
      <c r="B293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C293" s="186">
        <f>IFERROR(INDEX(Lookup!$BH$9:$BH$3000,MATCH($A293,Lookup!$A$9:$A$3000,0)),0)</f>
        <v>0</v>
      </c>
      <c r="D293" s="186">
        <f>IFERROR(INDEX(Lookup!$BJ$9:$BJ$3000,MATCH($A293,Lookup!$A$9:$A$3000,0)),0)</f>
        <v>0</v>
      </c>
      <c r="E293" s="201">
        <f t="shared" si="26"/>
        <v>0</v>
      </c>
      <c r="O293" s="182">
        <f t="shared" si="27"/>
        <v>0</v>
      </c>
    </row>
    <row r="294" spans="1:15" hidden="1" x14ac:dyDescent="0.2">
      <c r="A294" s="184">
        <f>'25'!A54</f>
        <v>0</v>
      </c>
      <c r="B294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C294" s="186">
        <f>IFERROR(INDEX(Lookup!$BH$9:$BH$3000,MATCH($A294,Lookup!$A$9:$A$3000,0)),0)</f>
        <v>0</v>
      </c>
      <c r="D294" s="186">
        <f>IFERROR(INDEX(Lookup!$BJ$9:$BJ$3000,MATCH($A294,Lookup!$A$9:$A$3000,0)),0)</f>
        <v>0</v>
      </c>
      <c r="E294" s="201">
        <f t="shared" si="26"/>
        <v>0</v>
      </c>
      <c r="O294" s="182">
        <f t="shared" si="27"/>
        <v>0</v>
      </c>
    </row>
    <row r="295" spans="1:15" hidden="1" x14ac:dyDescent="0.2">
      <c r="A295" s="184">
        <f>'25'!A55</f>
        <v>0</v>
      </c>
      <c r="B295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C295" s="186">
        <f>IFERROR(INDEX(Lookup!$BH$9:$BH$3000,MATCH($A295,Lookup!$A$9:$A$3000,0)),0)</f>
        <v>0</v>
      </c>
      <c r="D295" s="186">
        <f>IFERROR(INDEX(Lookup!$BJ$9:$BJ$3000,MATCH($A295,Lookup!$A$9:$A$3000,0)),0)</f>
        <v>0</v>
      </c>
      <c r="E295" s="201">
        <f t="shared" si="26"/>
        <v>0</v>
      </c>
      <c r="O295" s="182">
        <f t="shared" si="27"/>
        <v>0</v>
      </c>
    </row>
    <row r="296" spans="1:15" hidden="1" x14ac:dyDescent="0.2">
      <c r="A296" s="184">
        <f>'25'!A56</f>
        <v>0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C296" s="186">
        <f>IFERROR(INDEX(Lookup!$BH$9:$BH$3000,MATCH($A296,Lookup!$A$9:$A$3000,0)),0)</f>
        <v>0</v>
      </c>
      <c r="D296" s="186">
        <f>IFERROR(INDEX(Lookup!$BJ$9:$BJ$3000,MATCH($A296,Lookup!$A$9:$A$3000,0)),0)</f>
        <v>0</v>
      </c>
      <c r="E296" s="201">
        <f t="shared" si="26"/>
        <v>0</v>
      </c>
      <c r="O296" s="182">
        <f t="shared" si="27"/>
        <v>0</v>
      </c>
    </row>
    <row r="297" spans="1:15" hidden="1" x14ac:dyDescent="0.2">
      <c r="A297" s="184">
        <f>'25'!A57</f>
        <v>0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C297" s="186">
        <f>IFERROR(INDEX(Lookup!$BH$9:$BH$3000,MATCH($A297,Lookup!$A$9:$A$3000,0)),0)</f>
        <v>0</v>
      </c>
      <c r="D297" s="186">
        <f>IFERROR(INDEX(Lookup!$BJ$9:$BJ$3000,MATCH($A297,Lookup!$A$9:$A$3000,0)),0)</f>
        <v>0</v>
      </c>
      <c r="E297" s="201">
        <f t="shared" si="26"/>
        <v>0</v>
      </c>
      <c r="O297" s="182">
        <f t="shared" si="27"/>
        <v>0</v>
      </c>
    </row>
    <row r="298" spans="1:15" hidden="1" x14ac:dyDescent="0.2">
      <c r="A298" s="184">
        <f>'25'!A58</f>
        <v>0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C298" s="186">
        <f>IFERROR(INDEX(Lookup!$BH$9:$BH$3000,MATCH($A298,Lookup!$A$9:$A$3000,0)),0)</f>
        <v>0</v>
      </c>
      <c r="D298" s="186">
        <f>IFERROR(INDEX(Lookup!$BJ$9:$BJ$3000,MATCH($A298,Lookup!$A$9:$A$3000,0)),0)</f>
        <v>0</v>
      </c>
      <c r="E298" s="201">
        <f t="shared" si="26"/>
        <v>0</v>
      </c>
      <c r="O298" s="182">
        <f t="shared" si="27"/>
        <v>0</v>
      </c>
    </row>
    <row r="299" spans="1:15" x14ac:dyDescent="0.2">
      <c r="A299" s="184"/>
      <c r="B299" s="184" t="s">
        <v>448</v>
      </c>
      <c r="C299" s="186">
        <f>SUM(C242:C298)</f>
        <v>0</v>
      </c>
      <c r="D299" s="186">
        <f>SUM(D242:D298)</f>
        <v>0</v>
      </c>
      <c r="E299" s="183">
        <f t="shared" ref="E299:E395" si="28">+C299-D299</f>
        <v>0</v>
      </c>
      <c r="O299" s="182">
        <v>1</v>
      </c>
    </row>
    <row r="300" spans="1:15" ht="13.5" thickBot="1" x14ac:dyDescent="0.25">
      <c r="A300" s="187" t="s">
        <v>527</v>
      </c>
      <c r="B300" s="184"/>
      <c r="C300" s="188">
        <f>C240+C139+C31+C25+C217+C299</f>
        <v>3709201.8000000017</v>
      </c>
      <c r="D300" s="188">
        <f>D240+D139+D31+D25+D217+D299</f>
        <v>6111028.6699999999</v>
      </c>
      <c r="E300" s="239">
        <f t="shared" si="28"/>
        <v>-2401826.8699999982</v>
      </c>
      <c r="O300" s="182">
        <v>1</v>
      </c>
    </row>
    <row r="301" spans="1:15" ht="13.5" thickTop="1" x14ac:dyDescent="0.2">
      <c r="A301" s="187" t="s">
        <v>227</v>
      </c>
      <c r="B301" s="184"/>
      <c r="C301" s="190"/>
      <c r="D301" s="190"/>
      <c r="E301" s="183"/>
      <c r="O301" s="182">
        <v>1</v>
      </c>
    </row>
    <row r="302" spans="1:15" x14ac:dyDescent="0.2">
      <c r="B302" s="187" t="s">
        <v>520</v>
      </c>
      <c r="C302" s="186"/>
      <c r="D302" s="186"/>
      <c r="E302" s="183"/>
      <c r="O302" s="182">
        <v>1</v>
      </c>
    </row>
    <row r="303" spans="1:15" x14ac:dyDescent="0.2">
      <c r="A303" s="184" t="str">
        <f>'26'!A2</f>
        <v>70100-G06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 xml:space="preserve">Trade Creditor-GIP                                          </v>
      </c>
      <c r="C303" s="186">
        <f>IFERROR(-INDEX(Lookup!$BH$9:$BH$3000,MATCH($A303,Lookup!$A$9:$A$3000,0)),0)</f>
        <v>0</v>
      </c>
      <c r="D303" s="186">
        <f>IFERROR(-INDEX(Lookup!$BJ$9:$BJ$3000,MATCH($A303,Lookup!$A$9:$A$3000,0)),0)</f>
        <v>0</v>
      </c>
      <c r="E303" s="201">
        <f t="shared" ref="E303" si="29">+C303-D303</f>
        <v>0</v>
      </c>
      <c r="O303" s="182">
        <f t="shared" si="27"/>
        <v>1</v>
      </c>
    </row>
    <row r="304" spans="1:15" hidden="1" x14ac:dyDescent="0.2">
      <c r="A304" s="184">
        <f>'26'!A3</f>
        <v>0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C304" s="186">
        <f>IFERROR(-INDEX(Lookup!$BH$9:$BH$3000,MATCH($A304,Lookup!$A$9:$A$3000,0)),0)</f>
        <v>0</v>
      </c>
      <c r="D304" s="186">
        <f>IFERROR(-INDEX(Lookup!$BJ$9:$BJ$3000,MATCH($A304,Lookup!$A$9:$A$3000,0)),0)</f>
        <v>0</v>
      </c>
      <c r="E304" s="201">
        <f t="shared" ref="E304:E306" si="30">+C304-D304</f>
        <v>0</v>
      </c>
      <c r="O304" s="182">
        <f t="shared" si="27"/>
        <v>0</v>
      </c>
    </row>
    <row r="305" spans="1:15" hidden="1" x14ac:dyDescent="0.2">
      <c r="A305" s="184">
        <f>'26'!A4</f>
        <v>0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30"/>
        <v>0</v>
      </c>
      <c r="O305" s="182">
        <f t="shared" si="27"/>
        <v>0</v>
      </c>
    </row>
    <row r="306" spans="1:15" hidden="1" x14ac:dyDescent="0.2">
      <c r="A306" s="184">
        <f>'26'!A5</f>
        <v>0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si="30"/>
        <v>0</v>
      </c>
      <c r="O306" s="182">
        <f t="shared" si="27"/>
        <v>0</v>
      </c>
    </row>
    <row r="307" spans="1:15" x14ac:dyDescent="0.2">
      <c r="A307" s="184"/>
      <c r="B307" s="184" t="s">
        <v>448</v>
      </c>
      <c r="C307" s="237">
        <f>SUM(C303:C306)</f>
        <v>0</v>
      </c>
      <c r="D307" s="237">
        <f>SUM(D303:D306)</f>
        <v>0</v>
      </c>
      <c r="E307" s="238">
        <f t="shared" si="28"/>
        <v>0</v>
      </c>
      <c r="O307" s="182">
        <v>1</v>
      </c>
    </row>
    <row r="308" spans="1:15" x14ac:dyDescent="0.2">
      <c r="A308" s="184"/>
      <c r="B308" s="187" t="s">
        <v>521</v>
      </c>
      <c r="C308" s="186"/>
      <c r="D308" s="186"/>
      <c r="E308" s="183">
        <f t="shared" si="28"/>
        <v>0</v>
      </c>
      <c r="O308" s="182">
        <v>1</v>
      </c>
    </row>
    <row r="309" spans="1:15" x14ac:dyDescent="0.2">
      <c r="A309" s="184" t="str">
        <f>'27'!A2</f>
        <v>71100-G06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Accruals-GIP                                                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1</v>
      </c>
    </row>
    <row r="310" spans="1:15" x14ac:dyDescent="0.2">
      <c r="A310" s="184" t="str">
        <f>'27'!A3</f>
        <v>71120-G06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GST Paid-GIP                                                </v>
      </c>
      <c r="C310" s="186">
        <f>IFERROR(-INDEX(Lookup!$BH$9:$BH$3000,MATCH($A310,Lookup!$A$9:$A$3000,0)),0)</f>
        <v>70582.36</v>
      </c>
      <c r="D310" s="186">
        <f>IFERROR(-INDEX(Lookup!$BJ$9:$BJ$3000,MATCH($A310,Lookup!$A$9:$A$3000,0)),0)</f>
        <v>61218.97</v>
      </c>
      <c r="E310" s="201">
        <f t="shared" ref="E310:E317" si="31">+C310-D310</f>
        <v>9363.39</v>
      </c>
      <c r="O310" s="182">
        <f t="shared" si="27"/>
        <v>1</v>
      </c>
    </row>
    <row r="311" spans="1:15" x14ac:dyDescent="0.2">
      <c r="A311" s="184" t="str">
        <f>'27'!A4</f>
        <v>71140-G06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GST Collected-GIP                                           </v>
      </c>
      <c r="C311" s="186">
        <f>IFERROR(-INDEX(Lookup!$BH$9:$BH$3000,MATCH($A311,Lookup!$A$9:$A$3000,0)),0)</f>
        <v>-1949.8600000000001</v>
      </c>
      <c r="D311" s="186">
        <f>IFERROR(-INDEX(Lookup!$BJ$9:$BJ$3000,MATCH($A311,Lookup!$A$9:$A$3000,0)),0)</f>
        <v>-257.86</v>
      </c>
      <c r="E311" s="201">
        <f t="shared" si="31"/>
        <v>-1692</v>
      </c>
      <c r="O311" s="182">
        <f t="shared" si="27"/>
        <v>1</v>
      </c>
    </row>
    <row r="312" spans="1:15" x14ac:dyDescent="0.2">
      <c r="A312" s="184" t="str">
        <f>'27'!A5</f>
        <v>71160-G06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GST Control -GIP 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31"/>
        <v>0</v>
      </c>
      <c r="O312" s="182">
        <f t="shared" si="27"/>
        <v>1</v>
      </c>
    </row>
    <row r="313" spans="1:15" hidden="1" x14ac:dyDescent="0.2">
      <c r="A313" s="184">
        <f>'27'!A6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31"/>
        <v>0</v>
      </c>
      <c r="O313" s="182">
        <f t="shared" si="27"/>
        <v>0</v>
      </c>
    </row>
    <row r="314" spans="1:15" hidden="1" x14ac:dyDescent="0.2">
      <c r="A314" s="184">
        <f>'27'!A7</f>
        <v>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31"/>
        <v>0</v>
      </c>
      <c r="O314" s="182">
        <f t="shared" si="27"/>
        <v>0</v>
      </c>
    </row>
    <row r="315" spans="1:15" hidden="1" x14ac:dyDescent="0.2">
      <c r="A315" s="184">
        <f>'27'!A8</f>
        <v>0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31"/>
        <v>0</v>
      </c>
      <c r="O315" s="182">
        <f t="shared" si="27"/>
        <v>0</v>
      </c>
    </row>
    <row r="316" spans="1:15" hidden="1" x14ac:dyDescent="0.2">
      <c r="A316" s="184">
        <f>'27'!A9</f>
        <v>0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31"/>
        <v>0</v>
      </c>
      <c r="O316" s="182">
        <f t="shared" si="27"/>
        <v>0</v>
      </c>
    </row>
    <row r="317" spans="1:15" hidden="1" x14ac:dyDescent="0.2">
      <c r="A317" s="184">
        <f>'27'!A10</f>
        <v>0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31"/>
        <v>0</v>
      </c>
      <c r="O317" s="182">
        <f t="shared" si="27"/>
        <v>0</v>
      </c>
    </row>
    <row r="318" spans="1:15" hidden="1" x14ac:dyDescent="0.2">
      <c r="A318" s="184">
        <f>'27'!A11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ref="E318" si="32">+C318-D318</f>
        <v>0</v>
      </c>
      <c r="O318" s="182">
        <f t="shared" si="27"/>
        <v>0</v>
      </c>
    </row>
    <row r="319" spans="1:15" hidden="1" x14ac:dyDescent="0.2">
      <c r="A319" s="184">
        <f>'27'!A12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ref="E319:E332" si="33">+C319-D319</f>
        <v>0</v>
      </c>
      <c r="O319" s="182">
        <f t="shared" si="27"/>
        <v>0</v>
      </c>
    </row>
    <row r="320" spans="1:15" hidden="1" x14ac:dyDescent="0.2">
      <c r="A320" s="184">
        <f>'27'!A13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33"/>
        <v>0</v>
      </c>
      <c r="O320" s="182">
        <f t="shared" si="27"/>
        <v>0</v>
      </c>
    </row>
    <row r="321" spans="1:15" hidden="1" x14ac:dyDescent="0.2">
      <c r="A321" s="184">
        <f>'27'!A14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33"/>
        <v>0</v>
      </c>
      <c r="O321" s="182">
        <f t="shared" si="27"/>
        <v>0</v>
      </c>
    </row>
    <row r="322" spans="1:15" hidden="1" x14ac:dyDescent="0.2">
      <c r="A322" s="184">
        <f>'27'!A15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33"/>
        <v>0</v>
      </c>
      <c r="O322" s="182">
        <f t="shared" si="27"/>
        <v>0</v>
      </c>
    </row>
    <row r="323" spans="1:15" hidden="1" x14ac:dyDescent="0.2">
      <c r="A323" s="184">
        <f>'27'!A16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33"/>
        <v>0</v>
      </c>
      <c r="O323" s="182">
        <f t="shared" si="27"/>
        <v>0</v>
      </c>
    </row>
    <row r="324" spans="1:15" hidden="1" x14ac:dyDescent="0.2">
      <c r="A324" s="184">
        <f>'27'!A17</f>
        <v>0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C324" s="186">
        <f>IFERROR(-INDEX(Lookup!$BH$9:$BH$3000,MATCH($A324,Lookup!$A$9:$A$3000,0)),0)</f>
        <v>0</v>
      </c>
      <c r="D324" s="186">
        <f>IFERROR(-INDEX(Lookup!$BJ$9:$BJ$3000,MATCH($A324,Lookup!$A$9:$A$3000,0)),0)</f>
        <v>0</v>
      </c>
      <c r="E324" s="201">
        <f t="shared" si="33"/>
        <v>0</v>
      </c>
      <c r="O324" s="182">
        <f t="shared" si="27"/>
        <v>0</v>
      </c>
    </row>
    <row r="325" spans="1:15" hidden="1" x14ac:dyDescent="0.2">
      <c r="A325" s="184">
        <f>'27'!A18</f>
        <v>0</v>
      </c>
      <c r="B325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C325" s="186">
        <f>IFERROR(-INDEX(Lookup!$BH$9:$BH$3000,MATCH($A325,Lookup!$A$9:$A$3000,0)),0)</f>
        <v>0</v>
      </c>
      <c r="D325" s="186">
        <f>IFERROR(-INDEX(Lookup!$BJ$9:$BJ$3000,MATCH($A325,Lookup!$A$9:$A$3000,0)),0)</f>
        <v>0</v>
      </c>
      <c r="E325" s="201">
        <f t="shared" si="33"/>
        <v>0</v>
      </c>
      <c r="O325" s="182">
        <f t="shared" si="27"/>
        <v>0</v>
      </c>
    </row>
    <row r="326" spans="1:15" hidden="1" x14ac:dyDescent="0.2">
      <c r="A326" s="184">
        <f>'27'!A19</f>
        <v>0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33"/>
        <v>0</v>
      </c>
      <c r="O326" s="182">
        <f t="shared" si="27"/>
        <v>0</v>
      </c>
    </row>
    <row r="327" spans="1:15" hidden="1" x14ac:dyDescent="0.2">
      <c r="A327" s="184">
        <f>'27'!A20</f>
        <v>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si="33"/>
        <v>0</v>
      </c>
      <c r="O327" s="182">
        <f t="shared" si="27"/>
        <v>0</v>
      </c>
    </row>
    <row r="328" spans="1:15" hidden="1" x14ac:dyDescent="0.2">
      <c r="A328" s="184">
        <f>'27'!A21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3"/>
        <v>0</v>
      </c>
      <c r="O328" s="182">
        <f t="shared" si="27"/>
        <v>0</v>
      </c>
    </row>
    <row r="329" spans="1:15" hidden="1" x14ac:dyDescent="0.2">
      <c r="A329" s="184">
        <f>'27'!A22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3"/>
        <v>0</v>
      </c>
      <c r="O329" s="182">
        <f t="shared" si="27"/>
        <v>0</v>
      </c>
    </row>
    <row r="330" spans="1:15" hidden="1" x14ac:dyDescent="0.2">
      <c r="A330" s="184">
        <f>'27'!A23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3"/>
        <v>0</v>
      </c>
      <c r="O330" s="182">
        <f t="shared" si="27"/>
        <v>0</v>
      </c>
    </row>
    <row r="331" spans="1:15" hidden="1" x14ac:dyDescent="0.2">
      <c r="A331" s="184">
        <f>'27'!A24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3"/>
        <v>0</v>
      </c>
      <c r="O331" s="182">
        <f t="shared" si="27"/>
        <v>0</v>
      </c>
    </row>
    <row r="332" spans="1:15" hidden="1" x14ac:dyDescent="0.2">
      <c r="A332" s="184">
        <f>'27'!A25</f>
        <v>0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C332" s="186">
        <f>IFERROR(-INDEX(Lookup!$BH$9:$BH$3000,MATCH($A332,Lookup!$A$9:$A$3000,0)),0)</f>
        <v>0</v>
      </c>
      <c r="D332" s="186">
        <f>IFERROR(-INDEX(Lookup!$BJ$9:$BJ$3000,MATCH($A332,Lookup!$A$9:$A$3000,0)),0)</f>
        <v>0</v>
      </c>
      <c r="E332" s="201">
        <f t="shared" si="33"/>
        <v>0</v>
      </c>
      <c r="O332" s="182">
        <f t="shared" si="27"/>
        <v>0</v>
      </c>
    </row>
    <row r="333" spans="1:15" hidden="1" x14ac:dyDescent="0.2">
      <c r="A333" s="184">
        <f>'27'!A26</f>
        <v>0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C333" s="186">
        <f>IFERROR(-INDEX(Lookup!$BH$9:$BH$3000,MATCH($A333,Lookup!$A$9:$A$3000,0)),0)</f>
        <v>0</v>
      </c>
      <c r="D333" s="186">
        <f>IFERROR(-INDEX(Lookup!$BH$9:$BH$3000,MATCH($A333,Lookup!$A$9:$A$3000,0)),0)</f>
        <v>0</v>
      </c>
      <c r="E333" s="183">
        <f>IFERROR(-INDEX(Lookup!$BH$9:$BH$3000,MATCH($A333,Lookup!$A$9:$A$3000,0)),0)</f>
        <v>0</v>
      </c>
      <c r="O333" s="182">
        <f t="shared" si="27"/>
        <v>0</v>
      </c>
    </row>
    <row r="334" spans="1:15" x14ac:dyDescent="0.2">
      <c r="A334" s="184"/>
      <c r="B334" s="184" t="s">
        <v>448</v>
      </c>
      <c r="C334" s="237">
        <f>SUM(C309:C333)</f>
        <v>68632.5</v>
      </c>
      <c r="D334" s="237">
        <f>SUM(D309:D333)</f>
        <v>60961.11</v>
      </c>
      <c r="E334" s="238">
        <f t="shared" si="28"/>
        <v>7671.3899999999994</v>
      </c>
      <c r="O334" s="182">
        <v>1</v>
      </c>
    </row>
    <row r="335" spans="1:15" x14ac:dyDescent="0.2">
      <c r="A335" s="184"/>
      <c r="B335" s="187" t="s">
        <v>517</v>
      </c>
      <c r="C335" s="186"/>
      <c r="D335" s="186"/>
      <c r="E335" s="183">
        <f t="shared" si="28"/>
        <v>0</v>
      </c>
      <c r="O335" s="182">
        <v>1</v>
      </c>
    </row>
    <row r="336" spans="1:15" hidden="1" x14ac:dyDescent="0.2">
      <c r="A336" s="184">
        <f>'28'!A2</f>
        <v>0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C336" s="186">
        <f>IFERROR(-INDEX(Lookup!$BH$9:$BH$3000,MATCH($A336,Lookup!$A$9:$A$3000,0)),0)</f>
        <v>0</v>
      </c>
      <c r="D336" s="186">
        <f>IFERROR(-INDEX(Lookup!$BJ$9:$BJ$3000,MATCH($A336,Lookup!$A$9:$A$3000,0)),0)</f>
        <v>0</v>
      </c>
      <c r="E336" s="201">
        <f t="shared" si="28"/>
        <v>0</v>
      </c>
      <c r="O336" s="182">
        <f t="shared" si="27"/>
        <v>0</v>
      </c>
    </row>
    <row r="337" spans="1:15" hidden="1" x14ac:dyDescent="0.2">
      <c r="A337" s="184">
        <f>'28'!A3</f>
        <v>0</v>
      </c>
      <c r="B337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C337" s="186">
        <f>IFERROR(-INDEX(Lookup!$BH$9:$BH$3000,MATCH($A337,Lookup!$A$9:$A$3000,0)),0)</f>
        <v>0</v>
      </c>
      <c r="D337" s="186">
        <f>IFERROR(-INDEX(Lookup!$BJ$9:$BJ$3000,MATCH($A337,Lookup!$A$9:$A$3000,0)),0)</f>
        <v>0</v>
      </c>
      <c r="E337" s="201">
        <f t="shared" ref="E337:E344" si="34">+C337-D337</f>
        <v>0</v>
      </c>
      <c r="O337" s="182">
        <f t="shared" si="27"/>
        <v>0</v>
      </c>
    </row>
    <row r="338" spans="1:15" hidden="1" x14ac:dyDescent="0.2">
      <c r="A338" s="184">
        <f>'28'!A4</f>
        <v>0</v>
      </c>
      <c r="B338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C338" s="186">
        <f>IFERROR(-INDEX(Lookup!$BH$9:$BH$3000,MATCH($A338,Lookup!$A$9:$A$3000,0)),0)</f>
        <v>0</v>
      </c>
      <c r="D338" s="186">
        <f>IFERROR(-INDEX(Lookup!$BJ$9:$BJ$3000,MATCH($A338,Lookup!$A$9:$A$3000,0)),0)</f>
        <v>0</v>
      </c>
      <c r="E338" s="201">
        <f t="shared" si="34"/>
        <v>0</v>
      </c>
      <c r="O338" s="182">
        <f t="shared" si="27"/>
        <v>0</v>
      </c>
    </row>
    <row r="339" spans="1:15" hidden="1" x14ac:dyDescent="0.2">
      <c r="A339" s="184">
        <f>'28'!A5</f>
        <v>0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C339" s="186">
        <f>IFERROR(-INDEX(Lookup!$BH$9:$BH$3000,MATCH($A339,Lookup!$A$9:$A$3000,0)),0)</f>
        <v>0</v>
      </c>
      <c r="D339" s="186">
        <f>IFERROR(-INDEX(Lookup!$BJ$9:$BJ$3000,MATCH($A339,Lookup!$A$9:$A$3000,0)),0)</f>
        <v>0</v>
      </c>
      <c r="E339" s="201">
        <f t="shared" si="34"/>
        <v>0</v>
      </c>
      <c r="O339" s="182">
        <f t="shared" si="27"/>
        <v>0</v>
      </c>
    </row>
    <row r="340" spans="1:15" hidden="1" x14ac:dyDescent="0.2">
      <c r="A340" s="184">
        <f>'28'!A6</f>
        <v>0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C340" s="186">
        <f>IFERROR(-INDEX(Lookup!$BH$9:$BH$3000,MATCH($A340,Lookup!$A$9:$A$3000,0)),0)</f>
        <v>0</v>
      </c>
      <c r="D340" s="186">
        <f>IFERROR(-INDEX(Lookup!$BJ$9:$BJ$3000,MATCH($A340,Lookup!$A$9:$A$3000,0)),0)</f>
        <v>0</v>
      </c>
      <c r="E340" s="201">
        <f t="shared" si="34"/>
        <v>0</v>
      </c>
      <c r="O340" s="182">
        <f t="shared" si="27"/>
        <v>0</v>
      </c>
    </row>
    <row r="341" spans="1:15" hidden="1" x14ac:dyDescent="0.2">
      <c r="A341" s="184">
        <f>'28'!A7</f>
        <v>0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C341" s="186">
        <f>IFERROR(-INDEX(Lookup!$BH$9:$BH$3000,MATCH($A341,Lookup!$A$9:$A$3000,0)),0)</f>
        <v>0</v>
      </c>
      <c r="D341" s="186">
        <f>IFERROR(-INDEX(Lookup!$BJ$9:$BJ$3000,MATCH($A341,Lookup!$A$9:$A$3000,0)),0)</f>
        <v>0</v>
      </c>
      <c r="E341" s="201">
        <f t="shared" si="34"/>
        <v>0</v>
      </c>
      <c r="O341" s="182">
        <f t="shared" si="27"/>
        <v>0</v>
      </c>
    </row>
    <row r="342" spans="1:15" hidden="1" x14ac:dyDescent="0.2">
      <c r="A342" s="184">
        <f>'28'!A8</f>
        <v>0</v>
      </c>
      <c r="B34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C342" s="186">
        <f>IFERROR(-INDEX(Lookup!$BH$9:$BH$3000,MATCH($A342,Lookup!$A$9:$A$3000,0)),0)</f>
        <v>0</v>
      </c>
      <c r="D342" s="186">
        <f>IFERROR(-INDEX(Lookup!$BJ$9:$BJ$3000,MATCH($A342,Lookup!$A$9:$A$3000,0)),0)</f>
        <v>0</v>
      </c>
      <c r="E342" s="201">
        <f t="shared" si="34"/>
        <v>0</v>
      </c>
      <c r="O342" s="182">
        <f t="shared" si="27"/>
        <v>0</v>
      </c>
    </row>
    <row r="343" spans="1:15" hidden="1" x14ac:dyDescent="0.2">
      <c r="A343" s="184">
        <f>'28'!A9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IFERROR(-INDEX(Lookup!$BH$9:$BH$3000,MATCH($A343,Lookup!$A$9:$A$3000,0)),0)</f>
        <v>0</v>
      </c>
      <c r="D343" s="186">
        <f>IFERROR(-INDEX(Lookup!$BJ$9:$BJ$3000,MATCH($A343,Lookup!$A$9:$A$3000,0)),0)</f>
        <v>0</v>
      </c>
      <c r="E343" s="201">
        <f t="shared" si="34"/>
        <v>0</v>
      </c>
      <c r="O343" s="182">
        <f t="shared" si="27"/>
        <v>0</v>
      </c>
    </row>
    <row r="344" spans="1:15" hidden="1" x14ac:dyDescent="0.2">
      <c r="A344" s="184">
        <f>'28'!A10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IFERROR(-INDEX(Lookup!$BH$9:$BH$3000,MATCH($A344,Lookup!$A$9:$A$3000,0)),0)</f>
        <v>0</v>
      </c>
      <c r="D344" s="186">
        <f>IFERROR(-INDEX(Lookup!$BJ$9:$BJ$3000,MATCH($A344,Lookup!$A$9:$A$3000,0)),0)</f>
        <v>0</v>
      </c>
      <c r="E344" s="201">
        <f t="shared" si="34"/>
        <v>0</v>
      </c>
      <c r="O344" s="182">
        <f t="shared" si="27"/>
        <v>0</v>
      </c>
    </row>
    <row r="345" spans="1:15" x14ac:dyDescent="0.2">
      <c r="B345" s="184" t="s">
        <v>448</v>
      </c>
      <c r="C345" s="186">
        <f>SUM(C336:C344)</f>
        <v>0</v>
      </c>
      <c r="D345" s="186">
        <f>SUM(D336:D344)</f>
        <v>0</v>
      </c>
      <c r="E345" s="183">
        <f t="shared" si="28"/>
        <v>0</v>
      </c>
      <c r="O345" s="182">
        <v>1</v>
      </c>
    </row>
    <row r="346" spans="1:15" x14ac:dyDescent="0.2">
      <c r="A346" s="187" t="s">
        <v>526</v>
      </c>
      <c r="B346" s="187"/>
      <c r="C346" s="189"/>
      <c r="D346" s="189"/>
      <c r="E346" s="238"/>
      <c r="O346" s="182">
        <v>1</v>
      </c>
    </row>
    <row r="347" spans="1:15" x14ac:dyDescent="0.2">
      <c r="A347" s="184"/>
      <c r="B347" s="187" t="s">
        <v>520</v>
      </c>
      <c r="C347" s="186"/>
      <c r="D347" s="186"/>
      <c r="E347" s="183"/>
      <c r="O347" s="182">
        <v>1</v>
      </c>
    </row>
    <row r="348" spans="1:15" x14ac:dyDescent="0.2">
      <c r="A348" s="184" t="str">
        <f>'29'!A2</f>
        <v>73120-G01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 xml:space="preserve">Bill of Exchange-23F                                        </v>
      </c>
      <c r="C348" s="186">
        <f>IFERROR(-INDEX(Lookup!$BH$9:$BH$3000,MATCH($A348,Lookup!$A$9:$A$3000,0)),0)</f>
        <v>0</v>
      </c>
      <c r="D348" s="186">
        <f>IFERROR(-INDEX(Lookup!$BJ$9:$BJ$3000,MATCH($A348,Lookup!$A$9:$A$3000,0)),0)</f>
        <v>0</v>
      </c>
      <c r="E348" s="201">
        <f t="shared" ref="E348" si="35">+C348-D348</f>
        <v>0</v>
      </c>
      <c r="O348" s="182">
        <f t="shared" ref="O348:O373" si="36">+IF(A348&gt;0,1,0)</f>
        <v>1</v>
      </c>
    </row>
    <row r="349" spans="1:15" x14ac:dyDescent="0.2">
      <c r="A349" s="184" t="str">
        <f>'29'!A3</f>
        <v>73120-G02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 xml:space="preserve">Bill of Exchange-EPH                                        </v>
      </c>
      <c r="C349" s="186">
        <f>IFERROR(-INDEX(Lookup!$BH$9:$BH$3000,MATCH($A349,Lookup!$A$9:$A$3000,0)),0)</f>
        <v>0</v>
      </c>
      <c r="D349" s="186">
        <f>IFERROR(-INDEX(Lookup!$BJ$9:$BJ$3000,MATCH($A349,Lookup!$A$9:$A$3000,0)),0)</f>
        <v>0</v>
      </c>
      <c r="E349" s="201">
        <f t="shared" ref="E349:E373" si="37">+C349-D349</f>
        <v>0</v>
      </c>
      <c r="O349" s="182">
        <f t="shared" si="36"/>
        <v>1</v>
      </c>
    </row>
    <row r="350" spans="1:15" x14ac:dyDescent="0.2">
      <c r="A350" s="184" t="str">
        <f>'29'!A4</f>
        <v>73120-G03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 xml:space="preserve">Bill of Exchange-EPI                                        </v>
      </c>
      <c r="C350" s="186">
        <f>IFERROR(-INDEX(Lookup!$BH$9:$BH$3000,MATCH($A350,Lookup!$A$9:$A$3000,0)),0)</f>
        <v>0</v>
      </c>
      <c r="D350" s="186">
        <f>IFERROR(-INDEX(Lookup!$BJ$9:$BJ$3000,MATCH($A350,Lookup!$A$9:$A$3000,0)),0)</f>
        <v>0</v>
      </c>
      <c r="E350" s="201">
        <f t="shared" si="37"/>
        <v>0</v>
      </c>
      <c r="O350" s="182">
        <f t="shared" si="36"/>
        <v>1</v>
      </c>
    </row>
    <row r="351" spans="1:15" x14ac:dyDescent="0.2">
      <c r="A351" s="184" t="str">
        <f>'29'!A5</f>
        <v>73120-G04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 xml:space="preserve">Bill of Exchange-FPP                                        </v>
      </c>
      <c r="C351" s="186">
        <f>IFERROR(-INDEX(Lookup!$BH$9:$BH$3000,MATCH($A351,Lookup!$A$9:$A$3000,0)),0)</f>
        <v>0</v>
      </c>
      <c r="D351" s="186">
        <f>IFERROR(-INDEX(Lookup!$BJ$9:$BJ$3000,MATCH($A351,Lookup!$A$9:$A$3000,0)),0)</f>
        <v>0</v>
      </c>
      <c r="E351" s="201">
        <f t="shared" si="37"/>
        <v>0</v>
      </c>
      <c r="O351" s="182">
        <f t="shared" si="36"/>
        <v>1</v>
      </c>
    </row>
    <row r="352" spans="1:15" x14ac:dyDescent="0.2">
      <c r="A352" s="184" t="str">
        <f>'29'!A6</f>
        <v>73120-G05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 xml:space="preserve">Bill of Exchange-GBLT                                       </v>
      </c>
      <c r="C352" s="186">
        <f>IFERROR(-INDEX(Lookup!$BH$9:$BH$3000,MATCH($A352,Lookup!$A$9:$A$3000,0)),0)</f>
        <v>0</v>
      </c>
      <c r="D352" s="186">
        <f>IFERROR(-INDEX(Lookup!$BJ$9:$BJ$3000,MATCH($A352,Lookup!$A$9:$A$3000,0)),0)</f>
        <v>0</v>
      </c>
      <c r="E352" s="201">
        <f t="shared" si="37"/>
        <v>0</v>
      </c>
      <c r="O352" s="182">
        <f t="shared" si="36"/>
        <v>1</v>
      </c>
    </row>
    <row r="353" spans="1:15" x14ac:dyDescent="0.2">
      <c r="A353" s="184" t="str">
        <f>'29'!A7</f>
        <v>73120-G07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 xml:space="preserve">Bill of Exchange-GPM                                        </v>
      </c>
      <c r="C353" s="186">
        <f>IFERROR(-INDEX(Lookup!$BH$9:$BH$3000,MATCH($A353,Lookup!$A$9:$A$3000,0)),0)</f>
        <v>0</v>
      </c>
      <c r="D353" s="186">
        <f>IFERROR(-INDEX(Lookup!$BJ$9:$BJ$3000,MATCH($A353,Lookup!$A$9:$A$3000,0)),0)</f>
        <v>0</v>
      </c>
      <c r="E353" s="201">
        <f t="shared" si="37"/>
        <v>0</v>
      </c>
      <c r="O353" s="182">
        <f t="shared" si="36"/>
        <v>1</v>
      </c>
    </row>
    <row r="354" spans="1:15" x14ac:dyDescent="0.2">
      <c r="A354" s="184" t="str">
        <f>'29'!A8</f>
        <v>73120-G08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 xml:space="preserve">Bill of Exchange-OPC                                        </v>
      </c>
      <c r="C354" s="186">
        <f>IFERROR(-INDEX(Lookup!$BH$9:$BH$3000,MATCH($A354,Lookup!$A$9:$A$3000,0)),0)</f>
        <v>0</v>
      </c>
      <c r="D354" s="186">
        <f>IFERROR(-INDEX(Lookup!$BJ$9:$BJ$3000,MATCH($A354,Lookup!$A$9:$A$3000,0)),0)</f>
        <v>0</v>
      </c>
      <c r="E354" s="201">
        <f t="shared" si="37"/>
        <v>0</v>
      </c>
      <c r="O354" s="182">
        <f t="shared" si="36"/>
        <v>1</v>
      </c>
    </row>
    <row r="355" spans="1:15" x14ac:dyDescent="0.2">
      <c r="A355" s="184" t="str">
        <f>'29'!A9</f>
        <v>73120-G09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 xml:space="preserve">Bill of Exchange-RIUP                                       </v>
      </c>
      <c r="C355" s="186">
        <f>IFERROR(-INDEX(Lookup!$BH$9:$BH$3000,MATCH($A355,Lookup!$A$9:$A$3000,0)),0)</f>
        <v>0</v>
      </c>
      <c r="D355" s="186">
        <f>IFERROR(-INDEX(Lookup!$BJ$9:$BJ$3000,MATCH($A355,Lookup!$A$9:$A$3000,0)),0)</f>
        <v>0</v>
      </c>
      <c r="E355" s="201">
        <f t="shared" si="37"/>
        <v>0</v>
      </c>
      <c r="O355" s="182">
        <f t="shared" si="36"/>
        <v>1</v>
      </c>
    </row>
    <row r="356" spans="1:15" x14ac:dyDescent="0.2">
      <c r="A356" s="184" t="str">
        <f>'29'!A10</f>
        <v>73120-G10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 xml:space="preserve">Bill of Exchange-ROOTS                                      </v>
      </c>
      <c r="C356" s="186">
        <f>IFERROR(-INDEX(Lookup!$BH$9:$BH$3000,MATCH($A356,Lookup!$A$9:$A$3000,0)),0)</f>
        <v>0</v>
      </c>
      <c r="D356" s="186">
        <f>IFERROR(-INDEX(Lookup!$BJ$9:$BJ$3000,MATCH($A356,Lookup!$A$9:$A$3000,0)),0)</f>
        <v>0</v>
      </c>
      <c r="E356" s="201">
        <f t="shared" si="37"/>
        <v>0</v>
      </c>
      <c r="O356" s="182">
        <f t="shared" si="36"/>
        <v>1</v>
      </c>
    </row>
    <row r="357" spans="1:15" x14ac:dyDescent="0.2">
      <c r="A357" s="184" t="str">
        <f>'29'!A11</f>
        <v>73120-G11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 xml:space="preserve">Bill of Exchange-SOLE                                       </v>
      </c>
      <c r="C357" s="186">
        <f>IFERROR(-INDEX(Lookup!$BH$9:$BH$3000,MATCH($A357,Lookup!$A$9:$A$3000,0)),0)</f>
        <v>0</v>
      </c>
      <c r="D357" s="186">
        <f>IFERROR(-INDEX(Lookup!$BJ$9:$BJ$3000,MATCH($A357,Lookup!$A$9:$A$3000,0)),0)</f>
        <v>0</v>
      </c>
      <c r="E357" s="201">
        <f t="shared" si="37"/>
        <v>0</v>
      </c>
      <c r="O357" s="182">
        <f t="shared" si="36"/>
        <v>1</v>
      </c>
    </row>
    <row r="358" spans="1:15" x14ac:dyDescent="0.2">
      <c r="A358" s="184" t="str">
        <f>'29'!A12</f>
        <v>73120-G12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 xml:space="preserve">Bill of Exchange-TAR                                        </v>
      </c>
      <c r="C358" s="186">
        <f>IFERROR(-INDEX(Lookup!$BH$9:$BH$3000,MATCH($A358,Lookup!$A$9:$A$3000,0)),0)</f>
        <v>0</v>
      </c>
      <c r="D358" s="186">
        <f>IFERROR(-INDEX(Lookup!$BJ$9:$BJ$3000,MATCH($A358,Lookup!$A$9:$A$3000,0)),0)</f>
        <v>0</v>
      </c>
      <c r="E358" s="201">
        <f t="shared" si="37"/>
        <v>0</v>
      </c>
      <c r="O358" s="182">
        <f t="shared" si="36"/>
        <v>1</v>
      </c>
    </row>
    <row r="359" spans="1:15" x14ac:dyDescent="0.2">
      <c r="A359" s="184" t="str">
        <f>'29'!A13</f>
        <v>73120-G13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 xml:space="preserve">Bill of Exchange-TAT                                        </v>
      </c>
      <c r="C359" s="186">
        <f>IFERROR(-INDEX(Lookup!$BH$9:$BH$3000,MATCH($A359,Lookup!$A$9:$A$3000,0)),0)</f>
        <v>0</v>
      </c>
      <c r="D359" s="186">
        <f>IFERROR(-INDEX(Lookup!$BJ$9:$BJ$3000,MATCH($A359,Lookup!$A$9:$A$3000,0)),0)</f>
        <v>0</v>
      </c>
      <c r="E359" s="201">
        <f t="shared" si="37"/>
        <v>0</v>
      </c>
      <c r="O359" s="182">
        <f t="shared" si="36"/>
        <v>1</v>
      </c>
    </row>
    <row r="360" spans="1:15" x14ac:dyDescent="0.2">
      <c r="A360" s="184" t="str">
        <f>'29'!A14</f>
        <v>73120-G14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 xml:space="preserve">Bill of Exchange-TMV                                        </v>
      </c>
      <c r="C360" s="186">
        <f>IFERROR(-INDEX(Lookup!$BH$9:$BH$3000,MATCH($A360,Lookup!$A$9:$A$3000,0)),0)</f>
        <v>0</v>
      </c>
      <c r="D360" s="186">
        <f>IFERROR(-INDEX(Lookup!$BJ$9:$BJ$3000,MATCH($A360,Lookup!$A$9:$A$3000,0)),0)</f>
        <v>0</v>
      </c>
      <c r="E360" s="201">
        <f t="shared" si="37"/>
        <v>0</v>
      </c>
      <c r="O360" s="182">
        <f t="shared" si="36"/>
        <v>1</v>
      </c>
    </row>
    <row r="361" spans="1:15" hidden="1" x14ac:dyDescent="0.2">
      <c r="A361" s="184">
        <f>'29'!A15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IFERROR(-INDEX(Lookup!$BH$9:$BH$3000,MATCH($A361,Lookup!$A$9:$A$3000,0)),0)</f>
        <v>0</v>
      </c>
      <c r="D361" s="186">
        <f>IFERROR(-INDEX(Lookup!$BJ$9:$BJ$3000,MATCH($A361,Lookup!$A$9:$A$3000,0)),0)</f>
        <v>0</v>
      </c>
      <c r="E361" s="201">
        <f t="shared" si="37"/>
        <v>0</v>
      </c>
      <c r="O361" s="182">
        <f t="shared" si="36"/>
        <v>0</v>
      </c>
    </row>
    <row r="362" spans="1:15" hidden="1" x14ac:dyDescent="0.2">
      <c r="A362" s="184">
        <f>'29'!A16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IFERROR(-INDEX(Lookup!$BH$9:$BH$3000,MATCH($A362,Lookup!$A$9:$A$3000,0)),0)</f>
        <v>0</v>
      </c>
      <c r="D362" s="186">
        <f>IFERROR(-INDEX(Lookup!$BJ$9:$BJ$3000,MATCH($A362,Lookup!$A$9:$A$3000,0)),0)</f>
        <v>0</v>
      </c>
      <c r="E362" s="201">
        <f t="shared" si="37"/>
        <v>0</v>
      </c>
      <c r="O362" s="182">
        <f t="shared" si="36"/>
        <v>0</v>
      </c>
    </row>
    <row r="363" spans="1:15" hidden="1" x14ac:dyDescent="0.2">
      <c r="A363" s="184">
        <f>'29'!A17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IFERROR(-INDEX(Lookup!$BH$9:$BH$3000,MATCH($A363,Lookup!$A$9:$A$3000,0)),0)</f>
        <v>0</v>
      </c>
      <c r="D363" s="186">
        <f>IFERROR(-INDEX(Lookup!$BJ$9:$BJ$3000,MATCH($A363,Lookup!$A$9:$A$3000,0)),0)</f>
        <v>0</v>
      </c>
      <c r="E363" s="201">
        <f t="shared" si="37"/>
        <v>0</v>
      </c>
      <c r="O363" s="182">
        <f t="shared" si="36"/>
        <v>0</v>
      </c>
    </row>
    <row r="364" spans="1:15" hidden="1" x14ac:dyDescent="0.2">
      <c r="A364" s="184">
        <f>'29'!A18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IFERROR(-INDEX(Lookup!$BH$9:$BH$3000,MATCH($A364,Lookup!$A$9:$A$3000,0)),0)</f>
        <v>0</v>
      </c>
      <c r="D364" s="186">
        <f>IFERROR(-INDEX(Lookup!$BJ$9:$BJ$3000,MATCH($A364,Lookup!$A$9:$A$3000,0)),0)</f>
        <v>0</v>
      </c>
      <c r="E364" s="201">
        <f t="shared" si="37"/>
        <v>0</v>
      </c>
      <c r="O364" s="182">
        <f t="shared" si="36"/>
        <v>0</v>
      </c>
    </row>
    <row r="365" spans="1:15" hidden="1" x14ac:dyDescent="0.2">
      <c r="A365" s="184">
        <f>'29'!A19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IFERROR(-INDEX(Lookup!$BH$9:$BH$3000,MATCH($A365,Lookup!$A$9:$A$3000,0)),0)</f>
        <v>0</v>
      </c>
      <c r="D365" s="186">
        <f>IFERROR(-INDEX(Lookup!$BJ$9:$BJ$3000,MATCH($A365,Lookup!$A$9:$A$3000,0)),0)</f>
        <v>0</v>
      </c>
      <c r="E365" s="201">
        <f t="shared" si="37"/>
        <v>0</v>
      </c>
      <c r="O365" s="182">
        <f t="shared" si="36"/>
        <v>0</v>
      </c>
    </row>
    <row r="366" spans="1:15" hidden="1" x14ac:dyDescent="0.2">
      <c r="A366" s="184">
        <f>'29'!A20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IFERROR(-INDEX(Lookup!$BH$9:$BH$3000,MATCH($A366,Lookup!$A$9:$A$3000,0)),0)</f>
        <v>0</v>
      </c>
      <c r="D366" s="186">
        <f>IFERROR(-INDEX(Lookup!$BJ$9:$BJ$3000,MATCH($A366,Lookup!$A$9:$A$3000,0)),0)</f>
        <v>0</v>
      </c>
      <c r="E366" s="201">
        <f t="shared" si="37"/>
        <v>0</v>
      </c>
      <c r="O366" s="182">
        <f t="shared" si="36"/>
        <v>0</v>
      </c>
    </row>
    <row r="367" spans="1:15" hidden="1" x14ac:dyDescent="0.2">
      <c r="A367" s="184">
        <f>'29'!A21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IFERROR(-INDEX(Lookup!$BH$9:$BH$3000,MATCH($A367,Lookup!$A$9:$A$3000,0)),0)</f>
        <v>0</v>
      </c>
      <c r="D367" s="186">
        <f>IFERROR(-INDEX(Lookup!$BJ$9:$BJ$3000,MATCH($A367,Lookup!$A$9:$A$3000,0)),0)</f>
        <v>0</v>
      </c>
      <c r="E367" s="201">
        <f t="shared" si="37"/>
        <v>0</v>
      </c>
      <c r="O367" s="182">
        <f t="shared" si="36"/>
        <v>0</v>
      </c>
    </row>
    <row r="368" spans="1:15" hidden="1" x14ac:dyDescent="0.2">
      <c r="A368" s="184">
        <f>'29'!A22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IFERROR(-INDEX(Lookup!$BH$9:$BH$3000,MATCH($A368,Lookup!$A$9:$A$3000,0)),0)</f>
        <v>0</v>
      </c>
      <c r="D368" s="186">
        <f>IFERROR(-INDEX(Lookup!$BJ$9:$BJ$3000,MATCH($A368,Lookup!$A$9:$A$3000,0)),0)</f>
        <v>0</v>
      </c>
      <c r="E368" s="201">
        <f t="shared" si="37"/>
        <v>0</v>
      </c>
      <c r="O368" s="182">
        <f t="shared" si="36"/>
        <v>0</v>
      </c>
    </row>
    <row r="369" spans="1:15" hidden="1" x14ac:dyDescent="0.2">
      <c r="A369" s="184">
        <f>'29'!A23</f>
        <v>0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C369" s="186">
        <f>IFERROR(-INDEX(Lookup!$BH$9:$BH$3000,MATCH($A369,Lookup!$A$9:$A$3000,0)),0)</f>
        <v>0</v>
      </c>
      <c r="D369" s="186">
        <f>IFERROR(-INDEX(Lookup!$BJ$9:$BJ$3000,MATCH($A369,Lookup!$A$9:$A$3000,0)),0)</f>
        <v>0</v>
      </c>
      <c r="E369" s="201">
        <f t="shared" si="37"/>
        <v>0</v>
      </c>
      <c r="O369" s="182">
        <f t="shared" si="36"/>
        <v>0</v>
      </c>
    </row>
    <row r="370" spans="1:15" hidden="1" x14ac:dyDescent="0.2">
      <c r="A370" s="184">
        <f>'29'!A24</f>
        <v>0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C370" s="186">
        <f>IFERROR(-INDEX(Lookup!$BH$9:$BH$3000,MATCH($A370,Lookup!$A$9:$A$3000,0)),0)</f>
        <v>0</v>
      </c>
      <c r="D370" s="186">
        <f>IFERROR(-INDEX(Lookup!$BJ$9:$BJ$3000,MATCH($A370,Lookup!$A$9:$A$3000,0)),0)</f>
        <v>0</v>
      </c>
      <c r="E370" s="201">
        <f t="shared" si="37"/>
        <v>0</v>
      </c>
      <c r="O370" s="182">
        <f t="shared" si="36"/>
        <v>0</v>
      </c>
    </row>
    <row r="371" spans="1:15" hidden="1" x14ac:dyDescent="0.2">
      <c r="A371" s="184">
        <f>'29'!A25</f>
        <v>0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C371" s="186">
        <f>IFERROR(-INDEX(Lookup!$BH$9:$BH$3000,MATCH($A371,Lookup!$A$9:$A$3000,0)),0)</f>
        <v>0</v>
      </c>
      <c r="D371" s="186">
        <f>IFERROR(-INDEX(Lookup!$BJ$9:$BJ$3000,MATCH($A371,Lookup!$A$9:$A$3000,0)),0)</f>
        <v>0</v>
      </c>
      <c r="E371" s="201">
        <f t="shared" si="37"/>
        <v>0</v>
      </c>
      <c r="O371" s="182">
        <f t="shared" si="36"/>
        <v>0</v>
      </c>
    </row>
    <row r="372" spans="1:15" hidden="1" x14ac:dyDescent="0.2">
      <c r="A372" s="184">
        <f>'29'!A26</f>
        <v>0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C372" s="186">
        <f>IFERROR(-INDEX(Lookup!$BH$9:$BH$3000,MATCH($A372,Lookup!$A$9:$A$3000,0)),0)</f>
        <v>0</v>
      </c>
      <c r="D372" s="186">
        <f>IFERROR(-INDEX(Lookup!$BJ$9:$BJ$3000,MATCH($A372,Lookup!$A$9:$A$3000,0)),0)</f>
        <v>0</v>
      </c>
      <c r="E372" s="201">
        <f t="shared" si="37"/>
        <v>0</v>
      </c>
      <c r="O372" s="182">
        <f t="shared" si="36"/>
        <v>0</v>
      </c>
    </row>
    <row r="373" spans="1:15" hidden="1" x14ac:dyDescent="0.2">
      <c r="A373" s="184">
        <f>'29'!A27</f>
        <v>0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C373" s="186">
        <f>IFERROR(-INDEX(Lookup!$BH$9:$BH$3000,MATCH($A373,Lookup!$A$9:$A$3000,0)),0)</f>
        <v>0</v>
      </c>
      <c r="D373" s="186">
        <f>IFERROR(-INDEX(Lookup!$BJ$9:$BJ$3000,MATCH($A373,Lookup!$A$9:$A$3000,0)),0)</f>
        <v>0</v>
      </c>
      <c r="E373" s="201">
        <f t="shared" si="37"/>
        <v>0</v>
      </c>
      <c r="O373" s="182">
        <f t="shared" si="36"/>
        <v>0</v>
      </c>
    </row>
    <row r="374" spans="1:15" x14ac:dyDescent="0.2">
      <c r="A374" s="184"/>
      <c r="B374" s="184" t="s">
        <v>448</v>
      </c>
      <c r="C374" s="189">
        <f>SUM(C348:C373)</f>
        <v>0</v>
      </c>
      <c r="D374" s="189">
        <f t="shared" ref="D374:E374" si="38">SUM(D348:D373)</f>
        <v>0</v>
      </c>
      <c r="E374" s="236">
        <f t="shared" si="38"/>
        <v>0</v>
      </c>
      <c r="O374" s="182">
        <v>1</v>
      </c>
    </row>
    <row r="375" spans="1:15" x14ac:dyDescent="0.2">
      <c r="A375" s="184"/>
      <c r="B375" s="187" t="s">
        <v>519</v>
      </c>
      <c r="C375" s="186"/>
      <c r="D375" s="186"/>
      <c r="E375" s="183">
        <f t="shared" si="28"/>
        <v>0</v>
      </c>
      <c r="O375" s="182">
        <v>1</v>
      </c>
    </row>
    <row r="376" spans="1:15" x14ac:dyDescent="0.2">
      <c r="A376" s="182" t="str">
        <f>'30'!A2</f>
        <v>74100-G01</v>
      </c>
      <c r="B376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 xml:space="preserve">Intercompany-23F                                            </v>
      </c>
      <c r="C376" s="186">
        <f>IFERROR(-INDEX(Lookup!$BH$9:$BH$3000,MATCH($A376,Lookup!$A$9:$A$3000,0)),0)</f>
        <v>0</v>
      </c>
      <c r="D376" s="186">
        <f>IFERROR(-INDEX(Lookup!$BJ$9:$BJ$3000,MATCH($A376,Lookup!$A$9:$A$3000,0)),0)</f>
        <v>0</v>
      </c>
      <c r="E376" s="201">
        <f t="shared" si="28"/>
        <v>0</v>
      </c>
      <c r="O376" s="182">
        <f t="shared" ref="O376:O438" si="39">+IF(A376&gt;0,1,0)</f>
        <v>1</v>
      </c>
    </row>
    <row r="377" spans="1:15" x14ac:dyDescent="0.2">
      <c r="A377" s="182" t="str">
        <f>'30'!A3</f>
        <v>74100-G02</v>
      </c>
      <c r="B377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 xml:space="preserve">Intercompany-EPH                                            </v>
      </c>
      <c r="C377" s="186">
        <f>IFERROR(-INDEX(Lookup!$BH$9:$BH$3000,MATCH($A377,Lookup!$A$9:$A$3000,0)),0)</f>
        <v>0</v>
      </c>
      <c r="D377" s="186">
        <f>IFERROR(-INDEX(Lookup!$BJ$9:$BJ$3000,MATCH($A377,Lookup!$A$9:$A$3000,0)),0)</f>
        <v>0</v>
      </c>
      <c r="E377" s="201">
        <f t="shared" ref="E377:E394" si="40">+C377-D377</f>
        <v>0</v>
      </c>
      <c r="O377" s="182">
        <f t="shared" si="39"/>
        <v>1</v>
      </c>
    </row>
    <row r="378" spans="1:15" x14ac:dyDescent="0.2">
      <c r="A378" s="182" t="str">
        <f>'30'!A4</f>
        <v>74100-G03</v>
      </c>
      <c r="B378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 xml:space="preserve">Intercompany-EPI                                            </v>
      </c>
      <c r="C378" s="186">
        <f>IFERROR(-INDEX(Lookup!$BH$9:$BH$3000,MATCH($A378,Lookup!$A$9:$A$3000,0)),0)</f>
        <v>0</v>
      </c>
      <c r="D378" s="186">
        <f>IFERROR(-INDEX(Lookup!$BJ$9:$BJ$3000,MATCH($A378,Lookup!$A$9:$A$3000,0)),0)</f>
        <v>0</v>
      </c>
      <c r="E378" s="201">
        <f t="shared" si="40"/>
        <v>0</v>
      </c>
      <c r="O378" s="182">
        <f t="shared" si="39"/>
        <v>1</v>
      </c>
    </row>
    <row r="379" spans="1:15" x14ac:dyDescent="0.2">
      <c r="A379" s="182" t="str">
        <f>'30'!A5</f>
        <v>74100-G04</v>
      </c>
      <c r="B379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 xml:space="preserve">Intercompany-FPP                                            </v>
      </c>
      <c r="C379" s="186">
        <f>IFERROR(-INDEX(Lookup!$BH$9:$BH$3000,MATCH($A379,Lookup!$A$9:$A$3000,0)),0)</f>
        <v>0</v>
      </c>
      <c r="D379" s="186">
        <f>IFERROR(-INDEX(Lookup!$BJ$9:$BJ$3000,MATCH($A379,Lookup!$A$9:$A$3000,0)),0)</f>
        <v>0</v>
      </c>
      <c r="E379" s="201">
        <f t="shared" si="40"/>
        <v>0</v>
      </c>
      <c r="O379" s="182">
        <f t="shared" si="39"/>
        <v>1</v>
      </c>
    </row>
    <row r="380" spans="1:15" x14ac:dyDescent="0.2">
      <c r="A380" s="182" t="str">
        <f>'30'!A6</f>
        <v>74100-G05</v>
      </c>
      <c r="B380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 xml:space="preserve">Intercompany-GBLT                                           </v>
      </c>
      <c r="C380" s="186">
        <f>IFERROR(-INDEX(Lookup!$BH$9:$BH$3000,MATCH($A380,Lookup!$A$9:$A$3000,0)),0)</f>
        <v>-20017017.030000001</v>
      </c>
      <c r="D380" s="186">
        <f>IFERROR(-INDEX(Lookup!$BJ$9:$BJ$3000,MATCH($A380,Lookup!$A$9:$A$3000,0)),0)</f>
        <v>-21106373.090000004</v>
      </c>
      <c r="E380" s="201">
        <f t="shared" si="40"/>
        <v>1089356.0600000024</v>
      </c>
      <c r="O380" s="182">
        <f t="shared" si="39"/>
        <v>1</v>
      </c>
    </row>
    <row r="381" spans="1:15" x14ac:dyDescent="0.2">
      <c r="A381" s="182" t="str">
        <f>'30'!A7</f>
        <v>74100-G07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 xml:space="preserve">Intercompany-GPM                                            </v>
      </c>
      <c r="C381" s="186">
        <f>IFERROR(-INDEX(Lookup!$BH$9:$BH$3000,MATCH($A381,Lookup!$A$9:$A$3000,0)),0)</f>
        <v>0</v>
      </c>
      <c r="D381" s="186">
        <f>IFERROR(-INDEX(Lookup!$BJ$9:$BJ$3000,MATCH($A381,Lookup!$A$9:$A$3000,0)),0)</f>
        <v>-282000</v>
      </c>
      <c r="E381" s="201">
        <f t="shared" si="40"/>
        <v>282000</v>
      </c>
      <c r="O381" s="182">
        <f t="shared" si="39"/>
        <v>1</v>
      </c>
    </row>
    <row r="382" spans="1:15" x14ac:dyDescent="0.2">
      <c r="A382" s="182" t="str">
        <f>'30'!A8</f>
        <v>74100-G08</v>
      </c>
      <c r="B3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 xml:space="preserve">Intercompany-OPC                                            </v>
      </c>
      <c r="C382" s="186">
        <f>IFERROR(-INDEX(Lookup!$BH$9:$BH$3000,MATCH($A382,Lookup!$A$9:$A$3000,0)),0)</f>
        <v>0</v>
      </c>
      <c r="D382" s="186">
        <f>IFERROR(-INDEX(Lookup!$BJ$9:$BJ$3000,MATCH($A382,Lookup!$A$9:$A$3000,0)),0)</f>
        <v>0</v>
      </c>
      <c r="E382" s="201">
        <f t="shared" si="40"/>
        <v>0</v>
      </c>
      <c r="O382" s="182">
        <f t="shared" si="39"/>
        <v>1</v>
      </c>
    </row>
    <row r="383" spans="1:15" x14ac:dyDescent="0.2">
      <c r="A383" s="182" t="str">
        <f>'30'!A9</f>
        <v>74100-G09</v>
      </c>
      <c r="B383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 xml:space="preserve">Intercompany-RIUP                                           </v>
      </c>
      <c r="C383" s="186">
        <f>IFERROR(-INDEX(Lookup!$BH$9:$BH$3000,MATCH($A383,Lookup!$A$9:$A$3000,0)),0)</f>
        <v>0</v>
      </c>
      <c r="D383" s="186">
        <f>IFERROR(-INDEX(Lookup!$BJ$9:$BJ$3000,MATCH($A383,Lookup!$A$9:$A$3000,0)),0)</f>
        <v>0</v>
      </c>
      <c r="E383" s="201">
        <f t="shared" si="40"/>
        <v>0</v>
      </c>
      <c r="O383" s="182">
        <f t="shared" si="39"/>
        <v>1</v>
      </c>
    </row>
    <row r="384" spans="1:15" x14ac:dyDescent="0.2">
      <c r="A384" s="182" t="str">
        <f>'30'!A10</f>
        <v>74100-G10</v>
      </c>
      <c r="B384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 xml:space="preserve">Intercompany-ROOTS                                          </v>
      </c>
      <c r="C384" s="186">
        <f>IFERROR(-INDEX(Lookup!$BH$9:$BH$3000,MATCH($A384,Lookup!$A$9:$A$3000,0)),0)</f>
        <v>0</v>
      </c>
      <c r="D384" s="186">
        <f>IFERROR(-INDEX(Lookup!$BJ$9:$BJ$3000,MATCH($A384,Lookup!$A$9:$A$3000,0)),0)</f>
        <v>0</v>
      </c>
      <c r="E384" s="201">
        <f t="shared" si="40"/>
        <v>0</v>
      </c>
      <c r="O384" s="182">
        <f t="shared" si="39"/>
        <v>1</v>
      </c>
    </row>
    <row r="385" spans="1:15" x14ac:dyDescent="0.2">
      <c r="A385" s="182" t="str">
        <f>'30'!A11</f>
        <v>74100-G11</v>
      </c>
      <c r="B385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 xml:space="preserve">Intercompany-SOLE                                           </v>
      </c>
      <c r="C385" s="186">
        <f>IFERROR(-INDEX(Lookup!$BH$9:$BH$3000,MATCH($A385,Lookup!$A$9:$A$3000,0)),0)</f>
        <v>0</v>
      </c>
      <c r="D385" s="186">
        <f>IFERROR(-INDEX(Lookup!$BJ$9:$BJ$3000,MATCH($A385,Lookup!$A$9:$A$3000,0)),0)</f>
        <v>0</v>
      </c>
      <c r="E385" s="201">
        <f t="shared" si="40"/>
        <v>0</v>
      </c>
      <c r="O385" s="182">
        <f t="shared" si="39"/>
        <v>1</v>
      </c>
    </row>
    <row r="386" spans="1:15" x14ac:dyDescent="0.2">
      <c r="A386" s="182" t="str">
        <f>'30'!A12</f>
        <v>74100-G12</v>
      </c>
      <c r="B386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 xml:space="preserve">Intercompany-TAR                                            </v>
      </c>
      <c r="C386" s="186">
        <f>IFERROR(-INDEX(Lookup!$BH$9:$BH$3000,MATCH($A386,Lookup!$A$9:$A$3000,0)),0)</f>
        <v>0</v>
      </c>
      <c r="D386" s="186">
        <f>IFERROR(-INDEX(Lookup!$BJ$9:$BJ$3000,MATCH($A386,Lookup!$A$9:$A$3000,0)),0)</f>
        <v>0</v>
      </c>
      <c r="E386" s="201">
        <f t="shared" si="40"/>
        <v>0</v>
      </c>
      <c r="O386" s="182">
        <f t="shared" si="39"/>
        <v>1</v>
      </c>
    </row>
    <row r="387" spans="1:15" x14ac:dyDescent="0.2">
      <c r="A387" s="182" t="str">
        <f>'30'!A13</f>
        <v>74100-G13</v>
      </c>
      <c r="B387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 xml:space="preserve">Intercompany-TAT                                            </v>
      </c>
      <c r="C387" s="186">
        <f>IFERROR(-INDEX(Lookup!$BH$9:$BH$3000,MATCH($A387,Lookup!$A$9:$A$3000,0)),0)</f>
        <v>0</v>
      </c>
      <c r="D387" s="186">
        <f>IFERROR(-INDEX(Lookup!$BJ$9:$BJ$3000,MATCH($A387,Lookup!$A$9:$A$3000,0)),0)</f>
        <v>0</v>
      </c>
      <c r="E387" s="201">
        <f t="shared" si="40"/>
        <v>0</v>
      </c>
      <c r="O387" s="182">
        <f t="shared" si="39"/>
        <v>1</v>
      </c>
    </row>
    <row r="388" spans="1:15" x14ac:dyDescent="0.2">
      <c r="A388" s="182" t="str">
        <f>'30'!A14</f>
        <v>74100-G14</v>
      </c>
      <c r="B388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 xml:space="preserve">Intercompany-TMV                                            </v>
      </c>
      <c r="C388" s="186">
        <f>IFERROR(-INDEX(Lookup!$BH$9:$BH$3000,MATCH($A388,Lookup!$A$9:$A$3000,0)),0)</f>
        <v>0</v>
      </c>
      <c r="D388" s="186">
        <f>IFERROR(-INDEX(Lookup!$BJ$9:$BJ$3000,MATCH($A388,Lookup!$A$9:$A$3000,0)),0)</f>
        <v>0</v>
      </c>
      <c r="E388" s="201">
        <f t="shared" si="40"/>
        <v>0</v>
      </c>
      <c r="O388" s="182">
        <f t="shared" si="39"/>
        <v>1</v>
      </c>
    </row>
    <row r="389" spans="1:15" hidden="1" x14ac:dyDescent="0.2">
      <c r="A389" s="182">
        <f>'30'!A15</f>
        <v>0</v>
      </c>
      <c r="B389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C389" s="186">
        <f>IFERROR(-INDEX(Lookup!$BH$9:$BH$3000,MATCH($A389,Lookup!$A$9:$A$3000,0)),0)</f>
        <v>0</v>
      </c>
      <c r="D389" s="186">
        <f>IFERROR(-INDEX(Lookup!$BJ$9:$BJ$3000,MATCH($A389,Lookup!$A$9:$A$3000,0)),0)</f>
        <v>0</v>
      </c>
      <c r="E389" s="201">
        <f t="shared" si="40"/>
        <v>0</v>
      </c>
      <c r="O389" s="182">
        <f t="shared" si="39"/>
        <v>0</v>
      </c>
    </row>
    <row r="390" spans="1:15" hidden="1" x14ac:dyDescent="0.2">
      <c r="A390" s="182">
        <f>'30'!A16</f>
        <v>0</v>
      </c>
      <c r="B390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C390" s="186">
        <f>IFERROR(-INDEX(Lookup!$BH$9:$BH$3000,MATCH($A390,Lookup!$A$9:$A$3000,0)),0)</f>
        <v>0</v>
      </c>
      <c r="D390" s="186">
        <f>IFERROR(-INDEX(Lookup!$BJ$9:$BJ$3000,MATCH($A390,Lookup!$A$9:$A$3000,0)),0)</f>
        <v>0</v>
      </c>
      <c r="E390" s="201">
        <f t="shared" si="40"/>
        <v>0</v>
      </c>
      <c r="O390" s="182">
        <f t="shared" si="39"/>
        <v>0</v>
      </c>
    </row>
    <row r="391" spans="1:15" hidden="1" x14ac:dyDescent="0.2">
      <c r="A391" s="182">
        <f>'30'!A17</f>
        <v>0</v>
      </c>
      <c r="B391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C391" s="186">
        <f>IFERROR(-INDEX(Lookup!$BH$9:$BH$3000,MATCH($A391,Lookup!$A$9:$A$3000,0)),0)</f>
        <v>0</v>
      </c>
      <c r="D391" s="186">
        <f>IFERROR(-INDEX(Lookup!$BJ$9:$BJ$3000,MATCH($A391,Lookup!$A$9:$A$3000,0)),0)</f>
        <v>0</v>
      </c>
      <c r="E391" s="201">
        <f t="shared" si="40"/>
        <v>0</v>
      </c>
      <c r="O391" s="182">
        <f t="shared" si="39"/>
        <v>0</v>
      </c>
    </row>
    <row r="392" spans="1:15" hidden="1" x14ac:dyDescent="0.2">
      <c r="A392" s="182">
        <f>'30'!A18</f>
        <v>0</v>
      </c>
      <c r="B39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C392" s="186">
        <f>IFERROR(-INDEX(Lookup!$BH$9:$BH$3000,MATCH($A392,Lookup!$A$9:$A$3000,0)),0)</f>
        <v>0</v>
      </c>
      <c r="D392" s="186">
        <f>IFERROR(-INDEX(Lookup!$BJ$9:$BJ$3000,MATCH($A392,Lookup!$A$9:$A$3000,0)),0)</f>
        <v>0</v>
      </c>
      <c r="E392" s="201">
        <f t="shared" si="40"/>
        <v>0</v>
      </c>
      <c r="O392" s="182">
        <f t="shared" si="39"/>
        <v>0</v>
      </c>
    </row>
    <row r="393" spans="1:15" hidden="1" x14ac:dyDescent="0.2">
      <c r="A393" s="182">
        <f>'30'!A19</f>
        <v>0</v>
      </c>
      <c r="B393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C393" s="186">
        <f>IFERROR(-INDEX(Lookup!$BH$9:$BH$3000,MATCH($A393,Lookup!$A$9:$A$3000,0)),0)</f>
        <v>0</v>
      </c>
      <c r="D393" s="186">
        <f>IFERROR(-INDEX(Lookup!$BJ$9:$BJ$3000,MATCH($A393,Lookup!$A$9:$A$3000,0)),0)</f>
        <v>0</v>
      </c>
      <c r="E393" s="201">
        <f t="shared" si="40"/>
        <v>0</v>
      </c>
      <c r="O393" s="182">
        <f t="shared" si="39"/>
        <v>0</v>
      </c>
    </row>
    <row r="394" spans="1:15" hidden="1" x14ac:dyDescent="0.2">
      <c r="A394" s="182">
        <f>'30'!A20</f>
        <v>0</v>
      </c>
      <c r="B394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C394" s="186">
        <f>IFERROR(-INDEX(Lookup!$BH$9:$BH$3000,MATCH($A394,Lookup!$A$9:$A$3000,0)),0)</f>
        <v>0</v>
      </c>
      <c r="D394" s="186">
        <f>IFERROR(-INDEX(Lookup!$BJ$9:$BJ$3000,MATCH($A394,Lookup!$A$9:$A$3000,0)),0)</f>
        <v>0</v>
      </c>
      <c r="E394" s="201">
        <f t="shared" si="40"/>
        <v>0</v>
      </c>
      <c r="O394" s="182">
        <f t="shared" si="39"/>
        <v>0</v>
      </c>
    </row>
    <row r="395" spans="1:15" x14ac:dyDescent="0.2">
      <c r="B395" s="184" t="s">
        <v>448</v>
      </c>
      <c r="C395" s="186">
        <f>SUM(C376:C394)</f>
        <v>-20017017.030000001</v>
      </c>
      <c r="D395" s="186">
        <f>SUM(D376:D394)</f>
        <v>-21388373.090000004</v>
      </c>
      <c r="E395" s="183">
        <f t="shared" si="28"/>
        <v>1371356.0600000024</v>
      </c>
      <c r="O395" s="182">
        <v>1</v>
      </c>
    </row>
    <row r="396" spans="1:15" x14ac:dyDescent="0.2">
      <c r="B396" s="187" t="s">
        <v>517</v>
      </c>
      <c r="C396" s="186"/>
      <c r="D396" s="186"/>
      <c r="E396" s="183">
        <f t="shared" ref="E396:E441" si="41">+C396-D396</f>
        <v>0</v>
      </c>
      <c r="O396" s="182">
        <v>1</v>
      </c>
    </row>
    <row r="397" spans="1:15" x14ac:dyDescent="0.2">
      <c r="A397" s="182" t="str">
        <f>'31'!A2</f>
        <v>75200-H01</v>
      </c>
      <c r="B397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 xml:space="preserve">Trusts-APT                                                  </v>
      </c>
      <c r="C397" s="186">
        <f>IFERROR(-INDEX(Lookup!$BH$9:$BH$3000,MATCH($A397,Lookup!$A$9:$A$3000,0)),0)</f>
        <v>0</v>
      </c>
      <c r="D397" s="186">
        <f>IFERROR(-INDEX(Lookup!$BJ$9:$BJ$3000,MATCH($A397,Lookup!$A$9:$A$3000,0)),0)</f>
        <v>0</v>
      </c>
      <c r="E397" s="201">
        <f t="shared" si="41"/>
        <v>0</v>
      </c>
      <c r="O397" s="182">
        <f t="shared" si="39"/>
        <v>1</v>
      </c>
    </row>
    <row r="398" spans="1:15" x14ac:dyDescent="0.2">
      <c r="A398" s="182" t="str">
        <f>'31'!A3</f>
        <v>75200-H02</v>
      </c>
      <c r="B398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 xml:space="preserve">Trusts-JMFT                                                 </v>
      </c>
      <c r="C398" s="186">
        <f>IFERROR(-INDEX(Lookup!$BH$9:$BH$3000,MATCH($A398,Lookup!$A$9:$A$3000,0)),0)</f>
        <v>-2386076.71</v>
      </c>
      <c r="D398" s="186">
        <f>IFERROR(-INDEX(Lookup!$BJ$9:$BJ$3000,MATCH($A398,Lookup!$A$9:$A$3000,0)),0)</f>
        <v>-2241115.15</v>
      </c>
      <c r="E398" s="201">
        <f t="shared" ref="E398:E402" si="42">+C398-D398</f>
        <v>-144961.56000000006</v>
      </c>
      <c r="O398" s="182">
        <f t="shared" si="39"/>
        <v>1</v>
      </c>
    </row>
    <row r="399" spans="1:15" hidden="1" x14ac:dyDescent="0.2">
      <c r="A399" s="182">
        <f>'31'!A4</f>
        <v>0</v>
      </c>
      <c r="B399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C399" s="186">
        <f>IFERROR(-INDEX(Lookup!$BH$9:$BH$3000,MATCH($A399,Lookup!$A$9:$A$3000,0)),0)</f>
        <v>0</v>
      </c>
      <c r="D399" s="186">
        <f>IFERROR(-INDEX(Lookup!$BJ$9:$BJ$3000,MATCH($A399,Lookup!$A$9:$A$3000,0)),0)</f>
        <v>0</v>
      </c>
      <c r="E399" s="201">
        <f t="shared" si="42"/>
        <v>0</v>
      </c>
      <c r="O399" s="182">
        <f t="shared" si="39"/>
        <v>0</v>
      </c>
    </row>
    <row r="400" spans="1:15" hidden="1" x14ac:dyDescent="0.2">
      <c r="A400" s="182">
        <f>'31'!A5</f>
        <v>0</v>
      </c>
      <c r="B400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C400" s="186">
        <f>IFERROR(-INDEX(Lookup!$BH$9:$BH$3000,MATCH($A400,Lookup!$A$9:$A$3000,0)),0)</f>
        <v>0</v>
      </c>
      <c r="D400" s="186">
        <f>IFERROR(-INDEX(Lookup!$BJ$9:$BJ$3000,MATCH($A400,Lookup!$A$9:$A$3000,0)),0)</f>
        <v>0</v>
      </c>
      <c r="E400" s="201">
        <f t="shared" si="42"/>
        <v>0</v>
      </c>
      <c r="O400" s="182">
        <f t="shared" si="39"/>
        <v>0</v>
      </c>
    </row>
    <row r="401" spans="1:15" hidden="1" x14ac:dyDescent="0.2">
      <c r="A401" s="182">
        <f>'31'!A6</f>
        <v>0</v>
      </c>
      <c r="B401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C401" s="186">
        <f>IFERROR(-INDEX(Lookup!$BH$9:$BH$3000,MATCH($A401,Lookup!$A$9:$A$3000,0)),0)</f>
        <v>0</v>
      </c>
      <c r="D401" s="186">
        <f>IFERROR(-INDEX(Lookup!$BJ$9:$BJ$3000,MATCH($A401,Lookup!$A$9:$A$3000,0)),0)</f>
        <v>0</v>
      </c>
      <c r="E401" s="201">
        <f t="shared" si="42"/>
        <v>0</v>
      </c>
      <c r="O401" s="182">
        <f t="shared" si="39"/>
        <v>0</v>
      </c>
    </row>
    <row r="402" spans="1:15" hidden="1" x14ac:dyDescent="0.2">
      <c r="A402" s="182">
        <f>'31'!A7</f>
        <v>0</v>
      </c>
      <c r="B40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C402" s="186">
        <f>IFERROR(-INDEX(Lookup!$BH$9:$BH$3000,MATCH($A402,Lookup!$A$9:$A$3000,0)),0)</f>
        <v>0</v>
      </c>
      <c r="D402" s="186">
        <f>IFERROR(-INDEX(Lookup!$BJ$9:$BJ$3000,MATCH($A402,Lookup!$A$9:$A$3000,0)),0)</f>
        <v>0</v>
      </c>
      <c r="E402" s="201">
        <f t="shared" si="42"/>
        <v>0</v>
      </c>
      <c r="O402" s="182">
        <f t="shared" si="39"/>
        <v>0</v>
      </c>
    </row>
    <row r="403" spans="1:15" x14ac:dyDescent="0.2">
      <c r="B403" s="184" t="s">
        <v>448</v>
      </c>
      <c r="C403" s="186">
        <f>SUM(C397:C402)</f>
        <v>-2386076.71</v>
      </c>
      <c r="D403" s="186">
        <f>SUM(D397:D402)</f>
        <v>-2241115.15</v>
      </c>
      <c r="E403" s="183">
        <f t="shared" si="41"/>
        <v>-144961.56000000006</v>
      </c>
      <c r="O403" s="182">
        <v>1</v>
      </c>
    </row>
    <row r="404" spans="1:15" ht="13.5" thickBot="1" x14ac:dyDescent="0.25">
      <c r="A404" s="206" t="s">
        <v>525</v>
      </c>
      <c r="B404" s="184"/>
      <c r="C404" s="188">
        <f>C395+C374+C345+C334+C307+C403</f>
        <v>-22334461.240000002</v>
      </c>
      <c r="D404" s="188">
        <f>D395+D374+D345+D334+D307+D403</f>
        <v>-23568527.130000003</v>
      </c>
      <c r="E404" s="239">
        <f t="shared" si="41"/>
        <v>1234065.8900000006</v>
      </c>
      <c r="H404" s="240"/>
      <c r="O404" s="182">
        <v>1</v>
      </c>
    </row>
    <row r="405" spans="1:15" ht="13.5" thickTop="1" x14ac:dyDescent="0.2">
      <c r="B405" s="184"/>
      <c r="C405" s="186"/>
      <c r="D405" s="186"/>
      <c r="E405" s="183"/>
      <c r="O405" s="182">
        <v>1</v>
      </c>
    </row>
    <row r="406" spans="1:15" ht="13.5" thickBot="1" x14ac:dyDescent="0.25">
      <c r="A406" s="206" t="s">
        <v>524</v>
      </c>
      <c r="B406" s="184"/>
      <c r="C406" s="188">
        <f>C404+C300</f>
        <v>-18625259.440000001</v>
      </c>
      <c r="D406" s="188">
        <f>D404+D300</f>
        <v>-17457498.460000001</v>
      </c>
      <c r="E406" s="239">
        <f t="shared" si="41"/>
        <v>-1167760.9800000004</v>
      </c>
      <c r="O406" s="182">
        <v>1</v>
      </c>
    </row>
    <row r="407" spans="1:15" ht="13.5" thickTop="1" x14ac:dyDescent="0.2">
      <c r="B407" s="184"/>
      <c r="C407" s="186"/>
      <c r="D407" s="186"/>
      <c r="E407" s="183"/>
      <c r="O407" s="182">
        <v>1</v>
      </c>
    </row>
    <row r="408" spans="1:15" x14ac:dyDescent="0.2">
      <c r="B408" s="184"/>
      <c r="C408" s="186"/>
      <c r="D408" s="186"/>
      <c r="E408" s="183"/>
      <c r="O408" s="182">
        <v>1</v>
      </c>
    </row>
    <row r="409" spans="1:15" x14ac:dyDescent="0.2">
      <c r="A409" s="187" t="s">
        <v>523</v>
      </c>
      <c r="B409" s="187"/>
      <c r="C409" s="186"/>
      <c r="D409" s="186"/>
      <c r="E409" s="183"/>
      <c r="O409" s="182">
        <v>1</v>
      </c>
    </row>
    <row r="410" spans="1:15" x14ac:dyDescent="0.2">
      <c r="A410" s="187"/>
      <c r="B410" s="187"/>
      <c r="C410" s="186"/>
      <c r="D410" s="186"/>
      <c r="E410" s="183"/>
      <c r="O410" s="182">
        <v>1</v>
      </c>
    </row>
    <row r="411" spans="1:15" x14ac:dyDescent="0.2">
      <c r="A411" s="182" t="str">
        <f>'32'!A2</f>
        <v>90100-G06</v>
      </c>
      <c r="B411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 xml:space="preserve">Retained Earnings-GIP                                       </v>
      </c>
      <c r="C411" s="186">
        <f>IFERROR(INDEX(Lookup!$BH$9:$BH$3000,MATCH($A411,Lookup!$A$9:$A$3000,0)),0)-Sheet7!$F$2</f>
        <v>-17457499.469999999</v>
      </c>
      <c r="D411" s="186">
        <f>IFERROR(INDEX(Lookup!$BJ$9:$BJ$3000,MATCH($A411,Lookup!$A$9:$A$3000,0)),0)-Sheet7!$F$3</f>
        <v>-16141066.84</v>
      </c>
      <c r="E411" s="201">
        <f t="shared" ref="E411" si="43">+C411-D411</f>
        <v>-1316432.629999999</v>
      </c>
      <c r="O411" s="182">
        <f t="shared" si="39"/>
        <v>1</v>
      </c>
    </row>
    <row r="412" spans="1:15" x14ac:dyDescent="0.2">
      <c r="A412" s="182" t="str">
        <f>'32'!A3</f>
        <v>90120-G06</v>
      </c>
      <c r="B41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 xml:space="preserve">Current Earnings-GIP                                        </v>
      </c>
      <c r="C412" s="186">
        <f>IFERROR(INDEX(Lookup!$BH$9:$BH$3000,MATCH($A412,Lookup!$A$9:$A$3000,0)),0)</f>
        <v>0.01</v>
      </c>
      <c r="D412" s="186">
        <f>IFERROR(INDEX(Lookup!$BJ$9:$BJ$3000,MATCH($A412,Lookup!$A$9:$A$3000,0)),0)</f>
        <v>0.01</v>
      </c>
      <c r="E412" s="201">
        <f t="shared" ref="E412:E439" si="44">+C412-D412</f>
        <v>0</v>
      </c>
      <c r="O412" s="182">
        <f t="shared" si="39"/>
        <v>1</v>
      </c>
    </row>
    <row r="413" spans="1:15" x14ac:dyDescent="0.2">
      <c r="A413" s="182" t="str">
        <f>'32'!A4</f>
        <v>90140-G06</v>
      </c>
      <c r="B413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 xml:space="preserve">Issued Capital-GIP                                          </v>
      </c>
      <c r="C413" s="186">
        <f>IFERROR(INDEX(Lookup!$BH$9:$BH$3000,MATCH($A413,Lookup!$A$9:$A$3000,0)),0)</f>
        <v>1</v>
      </c>
      <c r="D413" s="186">
        <f>IFERROR(INDEX(Lookup!$BJ$9:$BJ$3000,MATCH($A413,Lookup!$A$9:$A$3000,0)),0)</f>
        <v>1</v>
      </c>
      <c r="E413" s="201">
        <f t="shared" si="44"/>
        <v>0</v>
      </c>
      <c r="O413" s="182">
        <f>+IF(A443&gt;0,1,0)</f>
        <v>1</v>
      </c>
    </row>
    <row r="414" spans="1:15" hidden="1" x14ac:dyDescent="0.2">
      <c r="A414" s="182">
        <f>'32'!A5</f>
        <v>0</v>
      </c>
      <c r="B414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C414" s="186">
        <f>IFERROR(INDEX(Lookup!$BH$9:$BH$3000,MATCH($A414,Lookup!$A$9:$A$3000,0)),0)</f>
        <v>0</v>
      </c>
      <c r="D414" s="186">
        <f>IFERROR(INDEX(Lookup!$BJ$9:$BJ$3000,MATCH($A414,Lookup!$A$9:$A$3000,0)),0)</f>
        <v>0</v>
      </c>
      <c r="E414" s="201">
        <f t="shared" si="44"/>
        <v>0</v>
      </c>
      <c r="O414" s="182">
        <f t="shared" si="39"/>
        <v>0</v>
      </c>
    </row>
    <row r="415" spans="1:15" hidden="1" x14ac:dyDescent="0.2">
      <c r="A415" s="182">
        <f>'32'!A6</f>
        <v>0</v>
      </c>
      <c r="B415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C415" s="186">
        <f>IFERROR(INDEX(Lookup!$BH$9:$BH$3000,MATCH($A415,Lookup!$A$9:$A$3000,0)),0)</f>
        <v>0</v>
      </c>
      <c r="D415" s="186">
        <f>IFERROR(INDEX(Lookup!$BJ$9:$BJ$3000,MATCH($A415,Lookup!$A$9:$A$3000,0)),0)</f>
        <v>0</v>
      </c>
      <c r="E415" s="201">
        <f t="shared" si="44"/>
        <v>0</v>
      </c>
      <c r="O415" s="182">
        <f t="shared" si="39"/>
        <v>0</v>
      </c>
    </row>
    <row r="416" spans="1:15" hidden="1" x14ac:dyDescent="0.2">
      <c r="A416" s="182">
        <f>'32'!A7</f>
        <v>0</v>
      </c>
      <c r="B416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C416" s="186">
        <f>IFERROR(INDEX(Lookup!$BH$9:$BH$3000,MATCH($A416,Lookup!$A$9:$A$3000,0)),0)</f>
        <v>0</v>
      </c>
      <c r="D416" s="186">
        <f>IFERROR(INDEX(Lookup!$BJ$9:$BJ$3000,MATCH($A416,Lookup!$A$9:$A$3000,0)),0)</f>
        <v>0</v>
      </c>
      <c r="E416" s="201">
        <f t="shared" si="44"/>
        <v>0</v>
      </c>
      <c r="O416" s="182">
        <f t="shared" si="39"/>
        <v>0</v>
      </c>
    </row>
    <row r="417" spans="1:15" hidden="1" x14ac:dyDescent="0.2">
      <c r="A417" s="182">
        <f>'32'!A8</f>
        <v>0</v>
      </c>
      <c r="B417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C417" s="186">
        <f>IFERROR(INDEX(Lookup!$BH$9:$BH$3000,MATCH($A417,Lookup!$A$9:$A$3000,0)),0)</f>
        <v>0</v>
      </c>
      <c r="D417" s="186">
        <f>IFERROR(INDEX(Lookup!$BJ$9:$BJ$3000,MATCH($A417,Lookup!$A$9:$A$3000,0)),0)</f>
        <v>0</v>
      </c>
      <c r="E417" s="201">
        <f t="shared" si="44"/>
        <v>0</v>
      </c>
      <c r="O417" s="182">
        <f t="shared" si="39"/>
        <v>0</v>
      </c>
    </row>
    <row r="418" spans="1:15" hidden="1" x14ac:dyDescent="0.2">
      <c r="A418" s="182">
        <f>'32'!A9</f>
        <v>0</v>
      </c>
      <c r="B418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C418" s="186">
        <f>IFERROR(INDEX(Lookup!$BH$9:$BH$3000,MATCH($A418,Lookup!$A$9:$A$3000,0)),0)</f>
        <v>0</v>
      </c>
      <c r="D418" s="186">
        <f>IFERROR(INDEX(Lookup!$BJ$9:$BJ$3000,MATCH($A418,Lookup!$A$9:$A$3000,0)),0)</f>
        <v>0</v>
      </c>
      <c r="E418" s="201">
        <f t="shared" si="44"/>
        <v>0</v>
      </c>
      <c r="O418" s="182">
        <f t="shared" si="39"/>
        <v>0</v>
      </c>
    </row>
    <row r="419" spans="1:15" hidden="1" x14ac:dyDescent="0.2">
      <c r="A419" s="182">
        <f>'32'!A10</f>
        <v>0</v>
      </c>
      <c r="B419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C419" s="186">
        <f>IFERROR(INDEX(Lookup!$BH$9:$BH$3000,MATCH($A419,Lookup!$A$9:$A$3000,0)),0)</f>
        <v>0</v>
      </c>
      <c r="D419" s="186">
        <f>IFERROR(INDEX(Lookup!$BJ$9:$BJ$3000,MATCH($A419,Lookup!$A$9:$A$3000,0)),0)</f>
        <v>0</v>
      </c>
      <c r="E419" s="201">
        <f t="shared" si="44"/>
        <v>0</v>
      </c>
      <c r="O419" s="182">
        <f t="shared" si="39"/>
        <v>0</v>
      </c>
    </row>
    <row r="420" spans="1:15" hidden="1" x14ac:dyDescent="0.2">
      <c r="A420" s="182">
        <f>'32'!A11</f>
        <v>0</v>
      </c>
      <c r="B420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C420" s="186">
        <f>IFERROR(INDEX(Lookup!$BH$9:$BH$3000,MATCH($A420,Lookup!$A$9:$A$3000,0)),0)</f>
        <v>0</v>
      </c>
      <c r="D420" s="186">
        <f>IFERROR(INDEX(Lookup!$BJ$9:$BJ$3000,MATCH($A420,Lookup!$A$9:$A$3000,0)),0)</f>
        <v>0</v>
      </c>
      <c r="E420" s="201">
        <f t="shared" si="44"/>
        <v>0</v>
      </c>
      <c r="O420" s="182">
        <f t="shared" si="39"/>
        <v>0</v>
      </c>
    </row>
    <row r="421" spans="1:15" hidden="1" x14ac:dyDescent="0.2">
      <c r="A421" s="182">
        <f>'32'!A12</f>
        <v>0</v>
      </c>
      <c r="B421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C421" s="186">
        <f>IFERROR(INDEX(Lookup!$BH$9:$BH$3000,MATCH($A421,Lookup!$A$9:$A$3000,0)),0)</f>
        <v>0</v>
      </c>
      <c r="D421" s="186">
        <f>IFERROR(INDEX(Lookup!$BJ$9:$BJ$3000,MATCH($A421,Lookup!$A$9:$A$3000,0)),0)</f>
        <v>0</v>
      </c>
      <c r="E421" s="201">
        <f t="shared" si="44"/>
        <v>0</v>
      </c>
      <c r="O421" s="182">
        <f t="shared" si="39"/>
        <v>0</v>
      </c>
    </row>
    <row r="422" spans="1:15" hidden="1" x14ac:dyDescent="0.2">
      <c r="A422" s="182">
        <f>'32'!A13</f>
        <v>0</v>
      </c>
      <c r="B42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C422" s="186">
        <f>IFERROR(INDEX(Lookup!$BH$9:$BH$3000,MATCH($A422,Lookup!$A$9:$A$3000,0)),0)</f>
        <v>0</v>
      </c>
      <c r="D422" s="186">
        <f>IFERROR(INDEX(Lookup!$BJ$9:$BJ$3000,MATCH($A422,Lookup!$A$9:$A$3000,0)),0)</f>
        <v>0</v>
      </c>
      <c r="E422" s="201">
        <f t="shared" si="44"/>
        <v>0</v>
      </c>
      <c r="O422" s="182">
        <f t="shared" si="39"/>
        <v>0</v>
      </c>
    </row>
    <row r="423" spans="1:15" hidden="1" x14ac:dyDescent="0.2">
      <c r="A423" s="182">
        <f>'32'!A14</f>
        <v>0</v>
      </c>
      <c r="B423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C423" s="186">
        <f>IFERROR(INDEX(Lookup!$BH$9:$BH$3000,MATCH($A423,Lookup!$A$9:$A$3000,0)),0)</f>
        <v>0</v>
      </c>
      <c r="D423" s="186">
        <f>IFERROR(INDEX(Lookup!$BJ$9:$BJ$3000,MATCH($A423,Lookup!$A$9:$A$3000,0)),0)</f>
        <v>0</v>
      </c>
      <c r="E423" s="201">
        <f t="shared" si="44"/>
        <v>0</v>
      </c>
      <c r="O423" s="182">
        <f t="shared" si="39"/>
        <v>0</v>
      </c>
    </row>
    <row r="424" spans="1:15" hidden="1" x14ac:dyDescent="0.2">
      <c r="A424" s="182">
        <f>'32'!A15</f>
        <v>0</v>
      </c>
      <c r="B424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C424" s="186">
        <f>IFERROR(INDEX(Lookup!$BH$9:$BH$3000,MATCH($A424,Lookup!$A$9:$A$3000,0)),0)</f>
        <v>0</v>
      </c>
      <c r="D424" s="186">
        <f>IFERROR(INDEX(Lookup!$BJ$9:$BJ$3000,MATCH($A424,Lookup!$A$9:$A$3000,0)),0)</f>
        <v>0</v>
      </c>
      <c r="E424" s="201">
        <f t="shared" si="44"/>
        <v>0</v>
      </c>
      <c r="O424" s="182">
        <f t="shared" si="39"/>
        <v>0</v>
      </c>
    </row>
    <row r="425" spans="1:15" hidden="1" x14ac:dyDescent="0.2">
      <c r="A425" s="182">
        <f>'32'!A16</f>
        <v>0</v>
      </c>
      <c r="B425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C425" s="186">
        <f>IFERROR(INDEX(Lookup!$BH$9:$BH$3000,MATCH($A425,Lookup!$A$9:$A$3000,0)),0)</f>
        <v>0</v>
      </c>
      <c r="D425" s="186">
        <f>IFERROR(INDEX(Lookup!$BJ$9:$BJ$3000,MATCH($A425,Lookup!$A$9:$A$3000,0)),0)</f>
        <v>0</v>
      </c>
      <c r="E425" s="201">
        <f t="shared" si="44"/>
        <v>0</v>
      </c>
      <c r="O425" s="182">
        <f t="shared" si="39"/>
        <v>0</v>
      </c>
    </row>
    <row r="426" spans="1:15" hidden="1" x14ac:dyDescent="0.2">
      <c r="A426" s="182">
        <f>'32'!A17</f>
        <v>0</v>
      </c>
      <c r="B426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C426" s="186">
        <f>IFERROR(INDEX(Lookup!$BH$9:$BH$3000,MATCH($A426,Lookup!$A$9:$A$3000,0)),0)</f>
        <v>0</v>
      </c>
      <c r="D426" s="186">
        <f>IFERROR(INDEX(Lookup!$BJ$9:$BJ$3000,MATCH($A426,Lookup!$A$9:$A$3000,0)),0)</f>
        <v>0</v>
      </c>
      <c r="E426" s="201">
        <f t="shared" si="44"/>
        <v>0</v>
      </c>
      <c r="O426" s="182">
        <f t="shared" si="39"/>
        <v>0</v>
      </c>
    </row>
    <row r="427" spans="1:15" hidden="1" x14ac:dyDescent="0.2">
      <c r="A427" s="182">
        <f>'32'!A18</f>
        <v>0</v>
      </c>
      <c r="B427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C427" s="186">
        <f>IFERROR(INDEX(Lookup!$BH$9:$BH$3000,MATCH($A427,Lookup!$A$9:$A$3000,0)),0)</f>
        <v>0</v>
      </c>
      <c r="D427" s="186">
        <f>IFERROR(INDEX(Lookup!$BJ$9:$BJ$3000,MATCH($A427,Lookup!$A$9:$A$3000,0)),0)</f>
        <v>0</v>
      </c>
      <c r="E427" s="201">
        <f t="shared" si="44"/>
        <v>0</v>
      </c>
      <c r="O427" s="182">
        <f t="shared" si="39"/>
        <v>0</v>
      </c>
    </row>
    <row r="428" spans="1:15" hidden="1" x14ac:dyDescent="0.2">
      <c r="A428" s="182">
        <f>'32'!A19</f>
        <v>0</v>
      </c>
      <c r="B428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C428" s="186">
        <f>IFERROR(INDEX(Lookup!$BH$9:$BH$3000,MATCH($A428,Lookup!$A$9:$A$3000,0)),0)</f>
        <v>0</v>
      </c>
      <c r="D428" s="186">
        <f>IFERROR(INDEX(Lookup!$BJ$9:$BJ$3000,MATCH($A428,Lookup!$A$9:$A$3000,0)),0)</f>
        <v>0</v>
      </c>
      <c r="E428" s="201">
        <f t="shared" si="44"/>
        <v>0</v>
      </c>
      <c r="O428" s="182">
        <f t="shared" si="39"/>
        <v>0</v>
      </c>
    </row>
    <row r="429" spans="1:15" hidden="1" x14ac:dyDescent="0.2">
      <c r="A429" s="182">
        <f>'32'!A20</f>
        <v>0</v>
      </c>
      <c r="B429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C429" s="186">
        <f>IFERROR(INDEX(Lookup!$BH$9:$BH$3000,MATCH($A429,Lookup!$A$9:$A$3000,0)),0)</f>
        <v>0</v>
      </c>
      <c r="D429" s="186">
        <f>IFERROR(INDEX(Lookup!$BJ$9:$BJ$3000,MATCH($A429,Lookup!$A$9:$A$3000,0)),0)</f>
        <v>0</v>
      </c>
      <c r="E429" s="201">
        <f t="shared" si="44"/>
        <v>0</v>
      </c>
      <c r="O429" s="182">
        <f t="shared" si="39"/>
        <v>0</v>
      </c>
    </row>
    <row r="430" spans="1:15" hidden="1" x14ac:dyDescent="0.2">
      <c r="A430" s="182">
        <f>'32'!A21</f>
        <v>0</v>
      </c>
      <c r="B430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C430" s="186">
        <f>IFERROR(INDEX(Lookup!$BH$9:$BH$3000,MATCH($A430,Lookup!$A$9:$A$3000,0)),0)</f>
        <v>0</v>
      </c>
      <c r="D430" s="186">
        <f>IFERROR(INDEX(Lookup!$BJ$9:$BJ$3000,MATCH($A430,Lookup!$A$9:$A$3000,0)),0)</f>
        <v>0</v>
      </c>
      <c r="E430" s="201">
        <f t="shared" si="44"/>
        <v>0</v>
      </c>
      <c r="O430" s="182">
        <f t="shared" si="39"/>
        <v>0</v>
      </c>
    </row>
    <row r="431" spans="1:15" hidden="1" x14ac:dyDescent="0.2">
      <c r="A431" s="182">
        <f>'32'!A22</f>
        <v>0</v>
      </c>
      <c r="B431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C431" s="186">
        <f>IFERROR(INDEX(Lookup!$BH$9:$BH$3000,MATCH($A431,Lookup!$A$9:$A$3000,0)),0)</f>
        <v>0</v>
      </c>
      <c r="D431" s="186">
        <f>IFERROR(INDEX(Lookup!$BJ$9:$BJ$3000,MATCH($A431,Lookup!$A$9:$A$3000,0)),0)</f>
        <v>0</v>
      </c>
      <c r="E431" s="201">
        <f t="shared" si="44"/>
        <v>0</v>
      </c>
      <c r="O431" s="182">
        <f t="shared" si="39"/>
        <v>0</v>
      </c>
    </row>
    <row r="432" spans="1:15" hidden="1" x14ac:dyDescent="0.2">
      <c r="A432" s="182">
        <f>'32'!A23</f>
        <v>0</v>
      </c>
      <c r="B43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C432" s="186">
        <f>IFERROR(INDEX(Lookup!$BH$9:$BH$3000,MATCH($A432,Lookup!$A$9:$A$3000,0)),0)</f>
        <v>0</v>
      </c>
      <c r="D432" s="186">
        <f>IFERROR(INDEX(Lookup!$BJ$9:$BJ$3000,MATCH($A432,Lookup!$A$9:$A$3000,0)),0)</f>
        <v>0</v>
      </c>
      <c r="E432" s="201">
        <f t="shared" si="44"/>
        <v>0</v>
      </c>
      <c r="O432" s="182">
        <f t="shared" si="39"/>
        <v>0</v>
      </c>
    </row>
    <row r="433" spans="1:15" hidden="1" x14ac:dyDescent="0.2">
      <c r="A433" s="182">
        <f>'32'!A24</f>
        <v>0</v>
      </c>
      <c r="B433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C433" s="186">
        <f>IFERROR(INDEX(Lookup!$BH$9:$BH$3000,MATCH($A433,Lookup!$A$9:$A$3000,0)),0)</f>
        <v>0</v>
      </c>
      <c r="D433" s="186">
        <f>IFERROR(INDEX(Lookup!$BJ$9:$BJ$3000,MATCH($A433,Lookup!$A$9:$A$3000,0)),0)</f>
        <v>0</v>
      </c>
      <c r="E433" s="201">
        <f t="shared" si="44"/>
        <v>0</v>
      </c>
      <c r="O433" s="182">
        <f t="shared" si="39"/>
        <v>0</v>
      </c>
    </row>
    <row r="434" spans="1:15" hidden="1" x14ac:dyDescent="0.2">
      <c r="A434" s="182">
        <f>'32'!A25</f>
        <v>0</v>
      </c>
      <c r="B434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C434" s="186">
        <f>IFERROR(INDEX(Lookup!$BH$9:$BH$3000,MATCH($A434,Lookup!$A$9:$A$3000,0)),0)</f>
        <v>0</v>
      </c>
      <c r="D434" s="186">
        <f>IFERROR(INDEX(Lookup!$BJ$9:$BJ$3000,MATCH($A434,Lookup!$A$9:$A$3000,0)),0)</f>
        <v>0</v>
      </c>
      <c r="E434" s="201">
        <f t="shared" si="44"/>
        <v>0</v>
      </c>
      <c r="O434" s="182">
        <f t="shared" si="39"/>
        <v>0</v>
      </c>
    </row>
    <row r="435" spans="1:15" hidden="1" x14ac:dyDescent="0.2">
      <c r="A435" s="182">
        <f>'32'!A26</f>
        <v>0</v>
      </c>
      <c r="B435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C435" s="186">
        <f>IFERROR(INDEX(Lookup!$BH$9:$BH$3000,MATCH($A435,Lookup!$A$9:$A$3000,0)),0)</f>
        <v>0</v>
      </c>
      <c r="D435" s="186">
        <f>IFERROR(INDEX(Lookup!$BJ$9:$BJ$3000,MATCH($A435,Lookup!$A$9:$A$3000,0)),0)</f>
        <v>0</v>
      </c>
      <c r="E435" s="201">
        <f t="shared" si="44"/>
        <v>0</v>
      </c>
      <c r="O435" s="182">
        <f t="shared" si="39"/>
        <v>0</v>
      </c>
    </row>
    <row r="436" spans="1:15" hidden="1" x14ac:dyDescent="0.2">
      <c r="A436" s="182">
        <f>'32'!A27</f>
        <v>0</v>
      </c>
      <c r="B436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C436" s="186">
        <f>IFERROR(INDEX(Lookup!$BH$9:$BH$3000,MATCH($A436,Lookup!$A$9:$A$3000,0)),0)</f>
        <v>0</v>
      </c>
      <c r="D436" s="186">
        <f>IFERROR(INDEX(Lookup!$BJ$9:$BJ$3000,MATCH($A436,Lookup!$A$9:$A$3000,0)),0)</f>
        <v>0</v>
      </c>
      <c r="E436" s="201">
        <f t="shared" si="44"/>
        <v>0</v>
      </c>
      <c r="O436" s="182">
        <f t="shared" si="39"/>
        <v>0</v>
      </c>
    </row>
    <row r="437" spans="1:15" hidden="1" x14ac:dyDescent="0.2">
      <c r="A437" s="182">
        <f>'32'!A28</f>
        <v>0</v>
      </c>
      <c r="B437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C437" s="186">
        <f>IFERROR(INDEX(Lookup!$BH$9:$BH$3000,MATCH($A437,Lookup!$A$9:$A$3000,0)),0)</f>
        <v>0</v>
      </c>
      <c r="D437" s="186">
        <f>IFERROR(INDEX(Lookup!$BJ$9:$BJ$3000,MATCH($A437,Lookup!$A$9:$A$3000,0)),0)</f>
        <v>0</v>
      </c>
      <c r="E437" s="201">
        <f t="shared" si="44"/>
        <v>0</v>
      </c>
      <c r="O437" s="182">
        <f t="shared" si="39"/>
        <v>0</v>
      </c>
    </row>
    <row r="438" spans="1:15" hidden="1" x14ac:dyDescent="0.2">
      <c r="A438" s="182">
        <f>'32'!A29</f>
        <v>0</v>
      </c>
      <c r="B438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C438" s="186">
        <f>IFERROR(INDEX(Lookup!$BH$9:$BH$3000,MATCH($A438,Lookup!$A$9:$A$3000,0)),0)</f>
        <v>0</v>
      </c>
      <c r="D438" s="186">
        <f>IFERROR(INDEX(Lookup!$BJ$9:$BJ$3000,MATCH($A438,Lookup!$A$9:$A$3000,0)),0)</f>
        <v>0</v>
      </c>
      <c r="E438" s="201">
        <f t="shared" si="44"/>
        <v>0</v>
      </c>
      <c r="O438" s="182">
        <f t="shared" si="39"/>
        <v>0</v>
      </c>
    </row>
    <row r="439" spans="1:15" hidden="1" x14ac:dyDescent="0.2">
      <c r="A439" s="182">
        <f>'32'!A30</f>
        <v>0</v>
      </c>
      <c r="B439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C439" s="186">
        <f>IFERROR(INDEX(Lookup!$BH$9:$BH$3000,MATCH($A439,Lookup!$A$9:$A$3000,0)),0)</f>
        <v>0</v>
      </c>
      <c r="D439" s="186">
        <f>IFERROR(INDEX(Lookup!$BJ$9:$BJ$3000,MATCH($A439,Lookup!$A$9:$A$3000,0)),0)</f>
        <v>0</v>
      </c>
      <c r="E439" s="201">
        <f t="shared" si="44"/>
        <v>0</v>
      </c>
      <c r="O439" s="182">
        <f t="shared" ref="O439" si="45">+IF(A439&gt;0,1,0)</f>
        <v>0</v>
      </c>
    </row>
    <row r="440" spans="1:15" x14ac:dyDescent="0.2">
      <c r="B440" s="184" t="s">
        <v>522</v>
      </c>
      <c r="C440" s="185">
        <f>-SUM(C413:C439)</f>
        <v>-1</v>
      </c>
      <c r="D440" s="185">
        <f>(D406-D411)-D413</f>
        <v>-1316432.620000001</v>
      </c>
      <c r="E440" s="183">
        <f t="shared" si="41"/>
        <v>1316431.620000001</v>
      </c>
      <c r="O440" s="182">
        <v>1</v>
      </c>
    </row>
    <row r="441" spans="1:15" x14ac:dyDescent="0.2">
      <c r="B441" s="184" t="s">
        <v>448</v>
      </c>
      <c r="C441" s="185">
        <f>-(SUM(C414:C440)+(C411+C412))</f>
        <v>17457500.459999997</v>
      </c>
      <c r="D441" s="185">
        <f>-(SUM(D414:D440)+(D411+D412))</f>
        <v>17457499.450000003</v>
      </c>
      <c r="E441" s="183">
        <f t="shared" si="41"/>
        <v>1.0099999941885471</v>
      </c>
      <c r="O441" s="182">
        <f>+IF(A443&gt;0,1,0)</f>
        <v>1</v>
      </c>
    </row>
    <row r="442" spans="1:15" x14ac:dyDescent="0.2">
      <c r="C442" s="185">
        <f>C406</f>
        <v>-18625259.440000001</v>
      </c>
      <c r="D442" s="185">
        <f>D406</f>
        <v>-17457498.460000001</v>
      </c>
    </row>
    <row r="443" spans="1:15" x14ac:dyDescent="0.2">
      <c r="A443" s="182" t="str">
        <f>'32'!A4</f>
        <v>90140-G06</v>
      </c>
      <c r="C443" s="186">
        <f>IFERROR(-INDEX(Lookup!$BH$9:$BH$3000,MATCH($A443,Lookup!$A$9:$A$3000,0)),0)</f>
        <v>-1</v>
      </c>
      <c r="D443" s="186">
        <f>IFERROR(-INDEX(Lookup!$BJ$9:$BJ$3000,MATCH($A443,Lookup!$A$9:$A$3000,0)),0)</f>
        <v>-1</v>
      </c>
    </row>
    <row r="444" spans="1:15" x14ac:dyDescent="0.2">
      <c r="C444" s="185">
        <f>SUM(C440:C443)</f>
        <v>-1167760.9800000042</v>
      </c>
      <c r="D444" s="185">
        <f>SUM(D440:D443)</f>
        <v>-1316432.629999999</v>
      </c>
    </row>
    <row r="447" spans="1:15" x14ac:dyDescent="0.2">
      <c r="B447" s="241" t="s">
        <v>544</v>
      </c>
      <c r="C447" s="240">
        <f>'Detail Income'!K1277</f>
        <v>-1167760.9800000004</v>
      </c>
      <c r="D447" s="240">
        <f>'Detail Income'!I1277</f>
        <v>-1316432.6300000001</v>
      </c>
    </row>
    <row r="448" spans="1:15" x14ac:dyDescent="0.2">
      <c r="B448" s="241" t="s">
        <v>545</v>
      </c>
      <c r="C448" s="240">
        <f>C447-C444</f>
        <v>3.7252902984619141E-9</v>
      </c>
      <c r="D448" s="240">
        <f>D447-D444</f>
        <v>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93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506</v>
      </c>
      <c r="B2" t="s">
        <v>366</v>
      </c>
    </row>
    <row r="3" spans="1:2" x14ac:dyDescent="0.2">
      <c r="A3" t="s">
        <v>507</v>
      </c>
      <c r="B3" t="s">
        <v>366</v>
      </c>
    </row>
    <row r="4" spans="1:2" x14ac:dyDescent="0.2">
      <c r="A4" t="s">
        <v>508</v>
      </c>
      <c r="B4" t="s">
        <v>366</v>
      </c>
    </row>
    <row r="5" spans="1:2" x14ac:dyDescent="0.2">
      <c r="A5" t="s">
        <v>509</v>
      </c>
      <c r="B5" t="s">
        <v>366</v>
      </c>
    </row>
    <row r="6" spans="1:2" x14ac:dyDescent="0.2">
      <c r="A6" t="s">
        <v>548</v>
      </c>
      <c r="B6" t="s">
        <v>366</v>
      </c>
    </row>
    <row r="7" spans="1:2" x14ac:dyDescent="0.2">
      <c r="A7" t="s">
        <v>541</v>
      </c>
      <c r="B7" t="s">
        <v>366</v>
      </c>
    </row>
    <row r="8" spans="1:2" x14ac:dyDescent="0.2">
      <c r="A8" t="s">
        <v>510</v>
      </c>
      <c r="B8" t="s">
        <v>366</v>
      </c>
    </row>
    <row r="9" spans="1:2" x14ac:dyDescent="0.2">
      <c r="A9" t="s">
        <v>511</v>
      </c>
      <c r="B9" t="s">
        <v>366</v>
      </c>
    </row>
    <row r="10" spans="1:2" x14ac:dyDescent="0.2">
      <c r="A10" t="s">
        <v>512</v>
      </c>
      <c r="B10" t="s">
        <v>366</v>
      </c>
    </row>
    <row r="11" spans="1:2" x14ac:dyDescent="0.2">
      <c r="A11" t="s">
        <v>513</v>
      </c>
      <c r="B11" t="s">
        <v>366</v>
      </c>
    </row>
    <row r="12" spans="1:2" x14ac:dyDescent="0.2">
      <c r="A12" t="s">
        <v>514</v>
      </c>
      <c r="B12" t="s">
        <v>366</v>
      </c>
    </row>
    <row r="13" spans="1:2" x14ac:dyDescent="0.2">
      <c r="A13" t="s">
        <v>576</v>
      </c>
      <c r="B13" t="s">
        <v>366</v>
      </c>
    </row>
    <row r="14" spans="1:2" x14ac:dyDescent="0.2">
      <c r="A14" t="s">
        <v>515</v>
      </c>
      <c r="B14" t="s">
        <v>366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7:D40"/>
  <sheetViews>
    <sheetView topLeftCell="A13" workbookViewId="0">
      <selection activeCell="C41" sqref="C41"/>
    </sheetView>
  </sheetViews>
  <sheetFormatPr defaultRowHeight="12.75" x14ac:dyDescent="0.2"/>
  <cols>
    <col min="2" max="2" width="44.7109375" bestFit="1" customWidth="1"/>
  </cols>
  <sheetData>
    <row r="7" spans="1:4" x14ac:dyDescent="0.2">
      <c r="A7" s="254"/>
      <c r="B7" s="255"/>
      <c r="C7" s="256" t="s">
        <v>745</v>
      </c>
      <c r="D7" s="257" t="s">
        <v>437</v>
      </c>
    </row>
    <row r="8" spans="1:4" x14ac:dyDescent="0.2">
      <c r="A8" s="258" t="s">
        <v>529</v>
      </c>
      <c r="B8" s="259"/>
      <c r="C8" s="260"/>
      <c r="D8" s="260"/>
    </row>
    <row r="9" spans="1:4" x14ac:dyDescent="0.2">
      <c r="A9" s="259"/>
      <c r="B9" s="258" t="s">
        <v>528</v>
      </c>
      <c r="C9" s="250">
        <f>+'Accpac BS'!C25</f>
        <v>28342.579999999991</v>
      </c>
      <c r="D9" s="250">
        <f>+'Accpac BS'!D25</f>
        <v>2995.3399999999965</v>
      </c>
    </row>
    <row r="10" spans="1:4" x14ac:dyDescent="0.2">
      <c r="A10" s="259"/>
      <c r="B10" s="258" t="s">
        <v>516</v>
      </c>
      <c r="C10" s="250">
        <f>+'Accpac BS'!C31</f>
        <v>0</v>
      </c>
      <c r="D10" s="250">
        <f>+'Accpac BS'!D31</f>
        <v>0</v>
      </c>
    </row>
    <row r="11" spans="1:4" x14ac:dyDescent="0.2">
      <c r="A11" s="259"/>
      <c r="B11" s="258" t="s">
        <v>749</v>
      </c>
      <c r="C11" s="250">
        <v>0</v>
      </c>
      <c r="D11" s="250">
        <v>0</v>
      </c>
    </row>
    <row r="12" spans="1:4" x14ac:dyDescent="0.2">
      <c r="A12" s="259"/>
      <c r="B12" s="258" t="s">
        <v>517</v>
      </c>
      <c r="C12" s="250">
        <f>+'Accpac BS'!C139</f>
        <v>781.75</v>
      </c>
      <c r="D12" s="250">
        <f>+'Accpac BS'!D139</f>
        <v>781.75</v>
      </c>
    </row>
    <row r="13" spans="1:4" x14ac:dyDescent="0.2">
      <c r="A13" s="258" t="s">
        <v>750</v>
      </c>
      <c r="B13" s="258"/>
      <c r="C13" s="250"/>
      <c r="D13" s="250"/>
    </row>
    <row r="14" spans="1:4" x14ac:dyDescent="0.2">
      <c r="A14" s="258"/>
      <c r="B14" s="258" t="s">
        <v>516</v>
      </c>
      <c r="C14" s="250">
        <v>0</v>
      </c>
      <c r="D14" s="250">
        <v>0</v>
      </c>
    </row>
    <row r="15" spans="1:4" x14ac:dyDescent="0.2">
      <c r="A15" s="259"/>
      <c r="B15" s="258" t="s">
        <v>518</v>
      </c>
      <c r="C15" s="250">
        <f>+'Accpac BS'!C217</f>
        <v>3680077.4700000016</v>
      </c>
      <c r="D15" s="250">
        <f>+'Accpac BS'!D217</f>
        <v>3854704.0600000005</v>
      </c>
    </row>
    <row r="16" spans="1:4" x14ac:dyDescent="0.2">
      <c r="A16" s="259"/>
      <c r="B16" s="258" t="s">
        <v>751</v>
      </c>
      <c r="C16" s="250">
        <v>0</v>
      </c>
      <c r="D16" s="250">
        <v>0</v>
      </c>
    </row>
    <row r="17" spans="1:4" x14ac:dyDescent="0.2">
      <c r="A17" s="259"/>
      <c r="B17" s="258" t="s">
        <v>519</v>
      </c>
      <c r="C17" s="250">
        <f>+'Accpac BS'!C240</f>
        <v>0</v>
      </c>
      <c r="D17" s="250">
        <f>+'Accpac BS'!D240</f>
        <v>2252547.52</v>
      </c>
    </row>
    <row r="18" spans="1:4" x14ac:dyDescent="0.2">
      <c r="A18" s="259"/>
      <c r="B18" s="258" t="s">
        <v>517</v>
      </c>
      <c r="C18" s="250">
        <f>+'Accpac BS'!C299</f>
        <v>0</v>
      </c>
      <c r="D18" s="250">
        <f>+'Accpac BS'!D299</f>
        <v>0</v>
      </c>
    </row>
    <row r="19" spans="1:4" x14ac:dyDescent="0.2">
      <c r="A19" s="258" t="s">
        <v>527</v>
      </c>
      <c r="B19" s="259"/>
      <c r="C19" s="251">
        <f>SUM(C9:C18)</f>
        <v>3709201.8000000017</v>
      </c>
      <c r="D19" s="251">
        <f>SUM(D9:D18)</f>
        <v>6111028.6699999999</v>
      </c>
    </row>
    <row r="20" spans="1:4" x14ac:dyDescent="0.2">
      <c r="A20" s="258" t="s">
        <v>227</v>
      </c>
      <c r="B20" s="259"/>
      <c r="C20" s="261"/>
      <c r="D20" s="261"/>
    </row>
    <row r="21" spans="1:4" x14ac:dyDescent="0.2">
      <c r="A21" s="259"/>
      <c r="B21" s="258" t="s">
        <v>520</v>
      </c>
      <c r="C21" s="250">
        <f>+'Accpac BS'!C307</f>
        <v>0</v>
      </c>
      <c r="D21" s="250">
        <f>+'Accpac BS'!D307</f>
        <v>0</v>
      </c>
    </row>
    <row r="22" spans="1:4" x14ac:dyDescent="0.2">
      <c r="A22" s="259"/>
      <c r="B22" s="258" t="s">
        <v>521</v>
      </c>
      <c r="C22" s="250">
        <f>+'Accpac BS'!C334</f>
        <v>68632.5</v>
      </c>
      <c r="D22" s="250">
        <f>+'Accpac BS'!D334</f>
        <v>60961.11</v>
      </c>
    </row>
    <row r="23" spans="1:4" x14ac:dyDescent="0.2">
      <c r="A23" s="259"/>
      <c r="B23" s="258" t="s">
        <v>517</v>
      </c>
      <c r="C23" s="250">
        <f>+'Accpac BS'!C345</f>
        <v>0</v>
      </c>
      <c r="D23" s="250">
        <f>+'Accpac BS'!D345</f>
        <v>0</v>
      </c>
    </row>
    <row r="24" spans="1:4" x14ac:dyDescent="0.2">
      <c r="A24" s="258" t="s">
        <v>526</v>
      </c>
      <c r="B24" s="258"/>
      <c r="C24" s="261"/>
      <c r="D24" s="261"/>
    </row>
    <row r="25" spans="1:4" x14ac:dyDescent="0.2">
      <c r="A25" s="259"/>
      <c r="B25" s="258" t="s">
        <v>520</v>
      </c>
      <c r="C25" s="250">
        <f>+'Accpac BS'!C374</f>
        <v>0</v>
      </c>
      <c r="D25" s="250">
        <f>+'Accpac BS'!D374</f>
        <v>0</v>
      </c>
    </row>
    <row r="26" spans="1:4" x14ac:dyDescent="0.2">
      <c r="A26" s="259"/>
      <c r="B26" s="258" t="s">
        <v>521</v>
      </c>
      <c r="C26" s="250">
        <v>0</v>
      </c>
      <c r="D26" s="250">
        <v>0</v>
      </c>
    </row>
    <row r="27" spans="1:4" x14ac:dyDescent="0.2">
      <c r="A27" s="259"/>
      <c r="B27" s="258" t="s">
        <v>519</v>
      </c>
      <c r="C27" s="250">
        <f>+'Accpac BS'!C395</f>
        <v>-20017017.030000001</v>
      </c>
      <c r="D27" s="250">
        <f>+'Accpac BS'!D395</f>
        <v>-21388373.090000004</v>
      </c>
    </row>
    <row r="28" spans="1:4" x14ac:dyDescent="0.2">
      <c r="A28" s="259"/>
      <c r="B28" s="258" t="s">
        <v>517</v>
      </c>
      <c r="C28" s="250">
        <f>+'Accpac BS'!C403</f>
        <v>-2386076.71</v>
      </c>
      <c r="D28" s="250">
        <f>+'Accpac BS'!D403</f>
        <v>-2241115.15</v>
      </c>
    </row>
    <row r="29" spans="1:4" x14ac:dyDescent="0.2">
      <c r="A29" s="258" t="s">
        <v>525</v>
      </c>
      <c r="B29" s="259"/>
      <c r="C29" s="251">
        <f>SUM(C21:C28)</f>
        <v>-22334461.240000002</v>
      </c>
      <c r="D29" s="251">
        <f>SUM(D21:D28)</f>
        <v>-23568527.130000003</v>
      </c>
    </row>
    <row r="30" spans="1:4" x14ac:dyDescent="0.2">
      <c r="A30" s="259"/>
      <c r="B30" s="259"/>
      <c r="C30" s="250"/>
      <c r="D30" s="250"/>
    </row>
    <row r="31" spans="1:4" ht="13.5" thickBot="1" x14ac:dyDescent="0.25">
      <c r="A31" s="258" t="s">
        <v>524</v>
      </c>
      <c r="B31" s="259"/>
      <c r="C31" s="253">
        <f>+C29+C19</f>
        <v>-18625259.440000001</v>
      </c>
      <c r="D31" s="253">
        <f>+D29+D19</f>
        <v>-17457498.460000001</v>
      </c>
    </row>
    <row r="32" spans="1:4" ht="13.5" thickTop="1" x14ac:dyDescent="0.2">
      <c r="A32" s="259"/>
      <c r="B32" s="259"/>
      <c r="C32" s="250"/>
      <c r="D32" s="250"/>
    </row>
    <row r="33" spans="1:4" x14ac:dyDescent="0.2">
      <c r="A33" s="258" t="s">
        <v>523</v>
      </c>
      <c r="B33" s="259"/>
      <c r="C33" s="250"/>
      <c r="D33" s="250"/>
    </row>
    <row r="34" spans="1:4" x14ac:dyDescent="0.2">
      <c r="A34" s="259"/>
      <c r="B34" s="258" t="s">
        <v>752</v>
      </c>
      <c r="C34" s="262">
        <f>+'Accpac BS'!C411</f>
        <v>-17457499.469999999</v>
      </c>
      <c r="D34" s="262">
        <f>+'Accpac BS'!D411</f>
        <v>-16141066.84</v>
      </c>
    </row>
    <row r="35" spans="1:4" x14ac:dyDescent="0.2">
      <c r="A35" s="259"/>
      <c r="B35" s="258" t="s">
        <v>753</v>
      </c>
      <c r="C35" s="262">
        <f>+'Accpac BS'!C412</f>
        <v>0.01</v>
      </c>
      <c r="D35" s="262">
        <f>+'Accpac BS'!D412</f>
        <v>0.01</v>
      </c>
    </row>
    <row r="36" spans="1:4" x14ac:dyDescent="0.2">
      <c r="B36" s="258" t="s">
        <v>754</v>
      </c>
      <c r="C36" s="262">
        <f>+'Accpac BS'!C413</f>
        <v>1</v>
      </c>
      <c r="D36" s="262">
        <f>+'Accpac BS'!D413</f>
        <v>1</v>
      </c>
    </row>
    <row r="37" spans="1:4" x14ac:dyDescent="0.2">
      <c r="B37" s="258" t="s">
        <v>522</v>
      </c>
      <c r="C37" s="262">
        <f>+'Accpac BS'!C444</f>
        <v>-1167760.9800000042</v>
      </c>
      <c r="D37" s="262">
        <f>+'Accpac BS'!D444</f>
        <v>-1316432.629999999</v>
      </c>
    </row>
    <row r="38" spans="1:4" ht="13.5" thickBot="1" x14ac:dyDescent="0.25">
      <c r="B38" s="258" t="s">
        <v>448</v>
      </c>
      <c r="C38" s="253">
        <f>SUM(C34:C37)</f>
        <v>-18625259.440000001</v>
      </c>
      <c r="D38" s="253">
        <f>SUM(D34:D37)</f>
        <v>-17457498.460000001</v>
      </c>
    </row>
    <row r="39" spans="1:4" ht="13.5" thickTop="1" x14ac:dyDescent="0.2"/>
    <row r="40" spans="1:4" x14ac:dyDescent="0.2">
      <c r="B40" s="258" t="s">
        <v>439</v>
      </c>
      <c r="C40" s="263">
        <f>+C31-C38</f>
        <v>0</v>
      </c>
      <c r="D40" s="263">
        <f>+D31-D38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214</vt:i4>
      </vt:variant>
    </vt:vector>
  </HeadingPairs>
  <TitlesOfParts>
    <vt:vector size="270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29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F006_20210118_13_35_27_3535.xls</dc:title>
  <dc:creator>Sage 300 Intelligence Reporting</dc:creator>
  <dc:description>Report Parameters_x000d_
Financial Year : 2020</dc:description>
  <cp:lastModifiedBy>Evan Rickards</cp:lastModifiedBy>
  <cp:lastPrinted>2015-01-20T04:10:39Z</cp:lastPrinted>
  <dcterms:created xsi:type="dcterms:W3CDTF">2004-03-31T14:41:27Z</dcterms:created>
  <dcterms:modified xsi:type="dcterms:W3CDTF">2021-01-18T03:06:15Z</dcterms:modified>
</cp:coreProperties>
</file>