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/>
  <mc:AlternateContent xmlns:mc="http://schemas.openxmlformats.org/markup-compatibility/2006">
    <mc:Choice Requires="x15">
      <x15ac:absPath xmlns:x15ac="http://schemas.microsoft.com/office/spreadsheetml/2010/11/ac" url="C:\Users\dsste\Documents\AAATax Individuals\Andrew Simon\Andrew Simon 2018\"/>
    </mc:Choice>
  </mc:AlternateContent>
  <xr:revisionPtr revIDLastSave="0" documentId="13_ncr:1_{183987A5-0193-4F67-8EC6-6DA76683C41A}" xr6:coauthVersionLast="43" xr6:coauthVersionMax="43" xr10:uidLastSave="{00000000-0000-0000-0000-000000000000}"/>
  <bookViews>
    <workbookView xWindow="-120" yWindow="-120" windowWidth="29040" windowHeight="15840" activeTab="2" xr2:uid="{00000000-000D-0000-FFFF-FFFF00000000}"/>
  </bookViews>
  <sheets>
    <sheet name="Investments" sheetId="1" r:id="rId1"/>
    <sheet name="Income Tax" sheetId="2" r:id="rId2"/>
    <sheet name="Capital Gain" sheetId="3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8" i="2" l="1"/>
  <c r="G36" i="2"/>
  <c r="G35" i="2"/>
  <c r="F36" i="2"/>
  <c r="E36" i="2"/>
  <c r="H36" i="2" s="1"/>
  <c r="H12" i="2" l="1"/>
  <c r="H8" i="2"/>
  <c r="H14" i="2" s="1"/>
  <c r="G6" i="3"/>
  <c r="G4" i="3"/>
  <c r="G8" i="3" s="1"/>
  <c r="H29" i="2" l="1"/>
  <c r="H15" i="2"/>
  <c r="H17" i="2" s="1"/>
  <c r="G9" i="3"/>
  <c r="G11" i="3" s="1"/>
  <c r="H26" i="2"/>
  <c r="F20" i="1" l="1"/>
  <c r="H60" i="1" l="1"/>
  <c r="H61" i="1"/>
  <c r="H62" i="1"/>
  <c r="H59" i="1"/>
  <c r="H40" i="1" l="1"/>
  <c r="G52" i="1" l="1"/>
  <c r="F68" i="1" s="1"/>
  <c r="D52" i="1"/>
  <c r="I50" i="1"/>
  <c r="I51" i="1"/>
  <c r="I49" i="1"/>
  <c r="H51" i="1"/>
  <c r="I55" i="1" s="1"/>
  <c r="H84" i="1" s="1"/>
  <c r="H50" i="1"/>
  <c r="H49" i="1"/>
  <c r="F44" i="1"/>
  <c r="F27" i="1"/>
  <c r="F21" i="1"/>
  <c r="F22" i="1" s="1"/>
  <c r="F24" i="1" s="1"/>
  <c r="E31" i="1" s="1"/>
  <c r="F63" i="1" l="1"/>
  <c r="F69" i="1"/>
  <c r="F70" i="1"/>
  <c r="F28" i="1"/>
  <c r="H52" i="1"/>
  <c r="F75" i="1" s="1"/>
  <c r="I54" i="1"/>
  <c r="I56" i="1" s="1"/>
  <c r="E43" i="1"/>
  <c r="F32" i="1" l="1"/>
  <c r="E33" i="1" s="1"/>
  <c r="H83" i="1"/>
  <c r="H85" i="1" s="1"/>
  <c r="F74" i="1"/>
  <c r="F64" i="1"/>
  <c r="F66" i="1" s="1"/>
  <c r="E76" i="1" s="1"/>
  <c r="E79" i="1" s="1"/>
  <c r="F15" i="1"/>
  <c r="E11" i="1"/>
  <c r="E6" i="1"/>
  <c r="F79" i="1"/>
  <c r="H7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</author>
  </authors>
  <commentList>
    <comment ref="F77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Balancing Figure</t>
        </r>
      </text>
    </comment>
  </commentList>
</comments>
</file>

<file path=xl/sharedStrings.xml><?xml version="1.0" encoding="utf-8"?>
<sst xmlns="http://schemas.openxmlformats.org/spreadsheetml/2006/main" count="99" uniqueCount="76">
  <si>
    <t>Dr</t>
  </si>
  <si>
    <t>Cr</t>
  </si>
  <si>
    <t>Accnt</t>
  </si>
  <si>
    <t>Macquarie Bank</t>
  </si>
  <si>
    <t xml:space="preserve">Comsec </t>
  </si>
  <si>
    <t>Exchange Gain/(Loss)</t>
  </si>
  <si>
    <t>Comsec</t>
  </si>
  <si>
    <t>Brokerage</t>
  </si>
  <si>
    <t>Shares in Listsed Companies</t>
  </si>
  <si>
    <t>Date Purchased</t>
  </si>
  <si>
    <t>Cost Price</t>
  </si>
  <si>
    <t>Date Sold</t>
  </si>
  <si>
    <t>Sale Value</t>
  </si>
  <si>
    <t>Gain/(Loss)</t>
  </si>
  <si>
    <t>SHARES IN LISTED COMPAMIES</t>
  </si>
  <si>
    <t>Opening Balance</t>
  </si>
  <si>
    <t xml:space="preserve">Less Sale </t>
  </si>
  <si>
    <t>Current Value as per Commsec</t>
  </si>
  <si>
    <t>Aconex Limited - at cost</t>
  </si>
  <si>
    <t>Sales Value</t>
  </si>
  <si>
    <t>Capital Gain</t>
  </si>
  <si>
    <t>Commsec Market Value Movment</t>
  </si>
  <si>
    <t>Realised profit / (loss) on sale of investments</t>
  </si>
  <si>
    <t>VGI PARTNERS MASTER FUND</t>
  </si>
  <si>
    <t>Opening Balance - 1st Jul 17</t>
  </si>
  <si>
    <t>Market Value - 30 Jun 18</t>
  </si>
  <si>
    <t>Increase in market value</t>
  </si>
  <si>
    <t>Change in Market Value VGI Fund</t>
  </si>
  <si>
    <t>COMMSEC INT'L ACCOUNT 426964</t>
  </si>
  <si>
    <t>Opening Bal Cost</t>
  </si>
  <si>
    <t>Twilio Inc</t>
  </si>
  <si>
    <t>Zillow Group Inc</t>
  </si>
  <si>
    <t>MINDBODY Inc</t>
  </si>
  <si>
    <t>Length Held (Yrs)</t>
  </si>
  <si>
    <t>Less than 1 Yr</t>
  </si>
  <si>
    <t>Greater than 1 Yr</t>
  </si>
  <si>
    <t>MACQUARIE BANK TRANSACTIONS - SPLIT TRANSACTIONS</t>
  </si>
  <si>
    <t>Unrealised Capital Gain/(Loss)</t>
  </si>
  <si>
    <t>Commsec Account OAC - 472964</t>
  </si>
  <si>
    <t>at cost</t>
  </si>
  <si>
    <t>Shares Sold</t>
  </si>
  <si>
    <t>Market value movement -Commsec OAC 472964</t>
  </si>
  <si>
    <t>Cash in</t>
  </si>
  <si>
    <t>Cash out</t>
  </si>
  <si>
    <t>Unrealised profit / (loss) on sale of investments</t>
  </si>
  <si>
    <t>INCOME TAX PAYABLE</t>
  </si>
  <si>
    <t>Income</t>
  </si>
  <si>
    <t>.</t>
  </si>
  <si>
    <t>Employers Contribution</t>
  </si>
  <si>
    <t>Interest</t>
  </si>
  <si>
    <t>Foreign Exchange Gain/(Loss)</t>
  </si>
  <si>
    <t>INCOME TAX EXPENSE</t>
  </si>
  <si>
    <t>Balance 1st Jul 17</t>
  </si>
  <si>
    <t>Instalments</t>
  </si>
  <si>
    <t>Tax Payable 2018</t>
  </si>
  <si>
    <t>Capital Gains</t>
  </si>
  <si>
    <t>Aconex Shares</t>
  </si>
  <si>
    <t>Date Purhased</t>
  </si>
  <si>
    <t>Cost Base</t>
  </si>
  <si>
    <t>Profit/(Loss)</t>
  </si>
  <si>
    <t>Mindbody Inc</t>
  </si>
  <si>
    <t>Less Discount</t>
  </si>
  <si>
    <t>Net Capital Gain</t>
  </si>
  <si>
    <t>CAPITAL GAINS</t>
  </si>
  <si>
    <t>Expenses</t>
  </si>
  <si>
    <t>CGT on Shares Held&gt;12 Mths</t>
  </si>
  <si>
    <t>CGT on Shares Held&lt;12 Mths</t>
  </si>
  <si>
    <t>Tax on Taxable Income</t>
  </si>
  <si>
    <t>Change in Market value of investments</t>
  </si>
  <si>
    <t>Taxable Income (excluding change in Market Value)</t>
  </si>
  <si>
    <t>Other Income &amp; Expense</t>
  </si>
  <si>
    <t>Deferred Tax Liability</t>
  </si>
  <si>
    <t>Unrealised Gain</t>
  </si>
  <si>
    <t>Tax @ 10%</t>
  </si>
  <si>
    <t>Balance</t>
  </si>
  <si>
    <t>Balance 30th June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</si>
</sst>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d/mm/yy;@"/>
    <numFmt numFmtId="165" formatCode="#,##0.00;[Red]\(#,##0.00\)"/>
    <numFmt numFmtId="166" formatCode="#,##0.00;[Red]#,##0.00"/>
    <numFmt numFmtId="167" formatCode="_-* #,##0_-;\-* #,##0_-;_-* &quot;-&quot;??_-;_-@_-"/>
    <numFmt numFmtId="168" formatCode="#,##0;[Red]\(#,##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name val="Arial"/>
      <family val="1"/>
    </font>
    <font>
      <b/>
      <u/>
      <sz val="11"/>
      <color theme="1"/>
      <name val="Calibri"/>
      <family val="2"/>
      <scheme val="minor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3">
    <xf numFmtId="0" fontId="0" fillId="0" borderId="0" xfId="0"/>
    <xf numFmtId="14" fontId="0" fillId="0" borderId="0" xfId="0" applyNumberFormat="1"/>
    <xf numFmtId="43" fontId="0" fillId="0" borderId="0" xfId="1" applyFont="1"/>
    <xf numFmtId="0" fontId="2" fillId="0" borderId="0" xfId="0" applyFont="1" applyAlignment="1">
      <alignment horizontal="center"/>
    </xf>
    <xf numFmtId="0" fontId="3" fillId="0" borderId="0" xfId="0" applyFont="1"/>
    <xf numFmtId="164" fontId="0" fillId="0" borderId="0" xfId="0" applyNumberFormat="1"/>
    <xf numFmtId="43" fontId="0" fillId="0" borderId="1" xfId="1" applyFont="1" applyBorder="1"/>
    <xf numFmtId="43" fontId="0" fillId="0" borderId="0" xfId="0" applyNumberFormat="1"/>
    <xf numFmtId="39" fontId="4" fillId="0" borderId="0" xfId="0" applyNumberFormat="1" applyFont="1"/>
    <xf numFmtId="0" fontId="0" fillId="0" borderId="0" xfId="0" applyAlignment="1" applyProtection="1">
      <alignment horizontal="right"/>
      <protection locked="0"/>
    </xf>
    <xf numFmtId="165" fontId="0" fillId="0" borderId="0" xfId="1" applyNumberFormat="1" applyFont="1"/>
    <xf numFmtId="165" fontId="0" fillId="0" borderId="1" xfId="1" applyNumberFormat="1" applyFont="1" applyBorder="1"/>
    <xf numFmtId="165" fontId="0" fillId="0" borderId="0" xfId="0" applyNumberFormat="1"/>
    <xf numFmtId="0" fontId="4" fillId="0" borderId="0" xfId="0" applyNumberFormat="1" applyFont="1" applyAlignment="1">
      <alignment horizontal="left"/>
    </xf>
    <xf numFmtId="0" fontId="2" fillId="0" borderId="0" xfId="0" applyFont="1" applyAlignment="1">
      <alignment horizontal="right" wrapText="1"/>
    </xf>
    <xf numFmtId="39" fontId="4" fillId="0" borderId="1" xfId="0" applyNumberFormat="1" applyFont="1" applyBorder="1"/>
    <xf numFmtId="164" fontId="0" fillId="0" borderId="1" xfId="0" applyNumberFormat="1" applyBorder="1"/>
    <xf numFmtId="0" fontId="0" fillId="0" borderId="0" xfId="0" applyAlignment="1">
      <alignment horizontal="right"/>
    </xf>
    <xf numFmtId="43" fontId="0" fillId="0" borderId="1" xfId="0" applyNumberFormat="1" applyBorder="1"/>
    <xf numFmtId="0" fontId="5" fillId="0" borderId="0" xfId="0" applyFont="1"/>
    <xf numFmtId="0" fontId="0" fillId="0" borderId="0" xfId="0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0" fillId="2" borderId="5" xfId="0" applyFill="1" applyBorder="1"/>
    <xf numFmtId="0" fontId="0" fillId="2" borderId="0" xfId="0" applyFill="1" applyBorder="1"/>
    <xf numFmtId="0" fontId="0" fillId="2" borderId="6" xfId="0" applyFill="1" applyBorder="1"/>
    <xf numFmtId="0" fontId="0" fillId="2" borderId="5" xfId="0" applyFill="1" applyBorder="1" applyAlignment="1">
      <alignment horizontal="center"/>
    </xf>
    <xf numFmtId="43" fontId="0" fillId="2" borderId="0" xfId="1" applyFont="1" applyFill="1" applyBorder="1"/>
    <xf numFmtId="43" fontId="0" fillId="2" borderId="6" xfId="1" applyFont="1" applyFill="1" applyBorder="1"/>
    <xf numFmtId="0" fontId="0" fillId="2" borderId="7" xfId="0" applyFill="1" applyBorder="1" applyAlignment="1">
      <alignment horizontal="center"/>
    </xf>
    <xf numFmtId="43" fontId="0" fillId="2" borderId="8" xfId="1" applyFont="1" applyFill="1" applyBorder="1"/>
    <xf numFmtId="43" fontId="0" fillId="2" borderId="9" xfId="1" applyFont="1" applyFill="1" applyBorder="1"/>
    <xf numFmtId="43" fontId="0" fillId="2" borderId="0" xfId="0" applyNumberFormat="1" applyFill="1" applyBorder="1"/>
    <xf numFmtId="43" fontId="0" fillId="2" borderId="6" xfId="0" applyNumberFormat="1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165" fontId="0" fillId="2" borderId="0" xfId="0" applyNumberFormat="1" applyFill="1" applyBorder="1"/>
    <xf numFmtId="165" fontId="0" fillId="2" borderId="6" xfId="1" applyNumberFormat="1" applyFont="1" applyFill="1" applyBorder="1"/>
    <xf numFmtId="165" fontId="0" fillId="2" borderId="9" xfId="1" applyNumberFormat="1" applyFont="1" applyFill="1" applyBorder="1"/>
    <xf numFmtId="165" fontId="0" fillId="2" borderId="6" xfId="0" applyNumberFormat="1" applyFill="1" applyBorder="1"/>
    <xf numFmtId="166" fontId="0" fillId="2" borderId="6" xfId="0" applyNumberFormat="1" applyFill="1" applyBorder="1"/>
    <xf numFmtId="165" fontId="0" fillId="2" borderId="9" xfId="0" applyNumberFormat="1" applyFill="1" applyBorder="1"/>
    <xf numFmtId="165" fontId="0" fillId="2" borderId="8" xfId="0" applyNumberFormat="1" applyFill="1" applyBorder="1"/>
    <xf numFmtId="0" fontId="2" fillId="0" borderId="0" xfId="0" applyFont="1"/>
    <xf numFmtId="9" fontId="0" fillId="0" borderId="0" xfId="0" applyNumberFormat="1"/>
    <xf numFmtId="0" fontId="0" fillId="0" borderId="0" xfId="0" applyAlignment="1">
      <alignment horizontal="left"/>
    </xf>
    <xf numFmtId="165" fontId="0" fillId="0" borderId="1" xfId="0" applyNumberFormat="1" applyBorder="1"/>
    <xf numFmtId="165" fontId="0" fillId="0" borderId="0" xfId="0" applyNumberFormat="1" applyBorder="1"/>
    <xf numFmtId="0" fontId="0" fillId="0" borderId="0" xfId="0" applyAlignment="1">
      <alignment wrapText="1"/>
    </xf>
    <xf numFmtId="167" fontId="0" fillId="0" borderId="0" xfId="1" applyNumberFormat="1" applyFont="1"/>
    <xf numFmtId="167" fontId="0" fillId="0" borderId="1" xfId="1" applyNumberFormat="1" applyFont="1" applyBorder="1"/>
    <xf numFmtId="0" fontId="2" fillId="0" borderId="0" xfId="0" applyFont="1" applyAlignment="1">
      <alignment horizontal="center" wrapText="1"/>
    </xf>
    <xf numFmtId="168" fontId="0" fillId="0" borderId="0" xfId="1" applyNumberFormat="1" applyFont="1"/>
    <xf numFmtId="168" fontId="0" fillId="0" borderId="1" xfId="1" applyNumberFormat="1" applyFont="1" applyBorder="1"/>
    <xf numFmtId="0" fontId="2" fillId="0" borderId="0" xfId="0" applyFont="1" applyAlignment="1">
      <alignment wrapText="1"/>
    </xf>
    <xf numFmtId="0" fontId="0" fillId="0" borderId="2" xfId="0" applyBorder="1"/>
    <xf numFmtId="0" fontId="0" fillId="0" borderId="3" xfId="0" applyBorder="1"/>
    <xf numFmtId="43" fontId="0" fillId="0" borderId="4" xfId="0" applyNumberFormat="1" applyBorder="1"/>
    <xf numFmtId="0" fontId="0" fillId="0" borderId="5" xfId="0" applyBorder="1"/>
    <xf numFmtId="0" fontId="0" fillId="0" borderId="0" xfId="0" applyBorder="1"/>
    <xf numFmtId="43" fontId="0" fillId="0" borderId="10" xfId="0" applyNumberFormat="1" applyBorder="1"/>
    <xf numFmtId="0" fontId="0" fillId="0" borderId="7" xfId="0" applyBorder="1"/>
    <xf numFmtId="0" fontId="0" fillId="0" borderId="8" xfId="0" applyBorder="1"/>
    <xf numFmtId="43" fontId="0" fillId="0" borderId="9" xfId="0" applyNumberFormat="1" applyBorder="1"/>
    <xf numFmtId="0" fontId="0" fillId="0" borderId="0" xfId="0" applyFont="1"/>
    <xf numFmtId="168" fontId="0" fillId="0" borderId="0" xfId="0" applyNumberFormat="1"/>
    <xf numFmtId="167" fontId="0" fillId="0" borderId="0" xfId="0" applyNumberFormat="1"/>
    <xf numFmtId="165" fontId="2" fillId="0" borderId="0" xfId="0" applyNumberFormat="1" applyFont="1" applyAlignment="1">
      <alignment horizontal="right"/>
    </xf>
    <xf numFmtId="168" fontId="0" fillId="0" borderId="1" xfId="0" applyNumberFormat="1" applyBorder="1"/>
    <xf numFmtId="168" fontId="0" fillId="0" borderId="11" xfId="0" applyNumberForma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py%20of%20capital_gains_tax%20FY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pital Gains Taxes Report"/>
    </sheetNames>
    <sheetDataSet>
      <sheetData sheetId="0">
        <row r="13">
          <cell r="G13">
            <v>8880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85"/>
  <sheetViews>
    <sheetView zoomScaleNormal="100" workbookViewId="0">
      <selection activeCell="K81" sqref="K81"/>
    </sheetView>
  </sheetViews>
  <sheetFormatPr defaultRowHeight="15" x14ac:dyDescent="0.25"/>
  <cols>
    <col min="1" max="1" width="10.7109375" bestFit="1" customWidth="1"/>
    <col min="2" max="2" width="10.85546875" customWidth="1"/>
    <col min="3" max="3" width="29.85546875" customWidth="1"/>
    <col min="4" max="4" width="10.42578125" customWidth="1"/>
    <col min="5" max="6" width="10.5703125" bestFit="1" customWidth="1"/>
    <col min="8" max="8" width="10.85546875" customWidth="1"/>
    <col min="9" max="9" width="14.140625" customWidth="1"/>
    <col min="10" max="10" width="10.7109375" customWidth="1"/>
    <col min="12" max="12" width="10.5703125" bestFit="1" customWidth="1"/>
  </cols>
  <sheetData>
    <row r="1" spans="1:6" ht="19.5" thickBot="1" x14ac:dyDescent="0.35">
      <c r="A1" s="4" t="s">
        <v>36</v>
      </c>
    </row>
    <row r="2" spans="1:6" x14ac:dyDescent="0.25">
      <c r="D2" s="22" t="s">
        <v>2</v>
      </c>
      <c r="E2" s="23" t="s">
        <v>0</v>
      </c>
      <c r="F2" s="24" t="s">
        <v>1</v>
      </c>
    </row>
    <row r="3" spans="1:6" x14ac:dyDescent="0.25">
      <c r="D3" s="25"/>
      <c r="E3" s="26"/>
      <c r="F3" s="27"/>
    </row>
    <row r="4" spans="1:6" x14ac:dyDescent="0.25">
      <c r="A4" s="1">
        <v>42955</v>
      </c>
      <c r="C4" t="s">
        <v>3</v>
      </c>
      <c r="D4" s="28">
        <v>1460</v>
      </c>
      <c r="E4" s="29">
        <v>250.22</v>
      </c>
      <c r="F4" s="30"/>
    </row>
    <row r="5" spans="1:6" x14ac:dyDescent="0.25">
      <c r="C5" t="s">
        <v>4</v>
      </c>
      <c r="D5" s="28">
        <v>1461</v>
      </c>
      <c r="E5" s="29"/>
      <c r="F5" s="30">
        <v>253</v>
      </c>
    </row>
    <row r="6" spans="1:6" x14ac:dyDescent="0.25">
      <c r="C6" t="s">
        <v>5</v>
      </c>
      <c r="D6" s="28">
        <v>7607</v>
      </c>
      <c r="E6" s="29">
        <f>F5-E4</f>
        <v>2.7800000000000011</v>
      </c>
      <c r="F6" s="30"/>
    </row>
    <row r="7" spans="1:6" x14ac:dyDescent="0.25">
      <c r="D7" s="28"/>
      <c r="E7" s="29"/>
      <c r="F7" s="30"/>
    </row>
    <row r="8" spans="1:6" x14ac:dyDescent="0.25">
      <c r="D8" s="28"/>
      <c r="E8" s="29"/>
      <c r="F8" s="30"/>
    </row>
    <row r="9" spans="1:6" x14ac:dyDescent="0.25">
      <c r="A9" s="1">
        <v>43138</v>
      </c>
      <c r="C9" t="s">
        <v>6</v>
      </c>
      <c r="D9" s="28">
        <v>1461</v>
      </c>
      <c r="E9" s="29">
        <v>5995.41</v>
      </c>
      <c r="F9" s="30"/>
    </row>
    <row r="10" spans="1:6" x14ac:dyDescent="0.25">
      <c r="C10" t="s">
        <v>3</v>
      </c>
      <c r="D10" s="28">
        <v>1460</v>
      </c>
      <c r="E10" s="29"/>
      <c r="F10" s="30">
        <v>6000</v>
      </c>
    </row>
    <row r="11" spans="1:6" x14ac:dyDescent="0.25">
      <c r="C11" t="s">
        <v>5</v>
      </c>
      <c r="D11" s="28">
        <v>7607</v>
      </c>
      <c r="E11" s="29">
        <f>F10-E9</f>
        <v>4.5900000000001455</v>
      </c>
      <c r="F11" s="30"/>
    </row>
    <row r="12" spans="1:6" x14ac:dyDescent="0.25">
      <c r="D12" s="28"/>
      <c r="E12" s="29"/>
      <c r="F12" s="30"/>
    </row>
    <row r="13" spans="1:6" x14ac:dyDescent="0.25">
      <c r="A13" s="1">
        <v>43154</v>
      </c>
      <c r="C13" t="s">
        <v>3</v>
      </c>
      <c r="D13" s="28">
        <v>1460</v>
      </c>
      <c r="E13" s="29">
        <v>18518.41</v>
      </c>
      <c r="F13" s="30"/>
    </row>
    <row r="14" spans="1:6" x14ac:dyDescent="0.25">
      <c r="C14" t="s">
        <v>7</v>
      </c>
      <c r="D14" s="28">
        <v>7440</v>
      </c>
      <c r="E14" s="29">
        <v>57.59</v>
      </c>
      <c r="F14" s="30"/>
    </row>
    <row r="15" spans="1:6" ht="15.75" thickBot="1" x14ac:dyDescent="0.3">
      <c r="C15" t="s">
        <v>8</v>
      </c>
      <c r="D15" s="31">
        <v>1430</v>
      </c>
      <c r="E15" s="32"/>
      <c r="F15" s="33">
        <f>SUM(E13:E14)</f>
        <v>18576</v>
      </c>
    </row>
    <row r="16" spans="1:6" x14ac:dyDescent="0.25">
      <c r="E16" s="2"/>
      <c r="F16" s="2"/>
    </row>
    <row r="17" spans="1:10" x14ac:dyDescent="0.25">
      <c r="E17" s="2"/>
      <c r="F17" s="2"/>
    </row>
    <row r="18" spans="1:10" ht="18.75" x14ac:dyDescent="0.3">
      <c r="A18" s="4" t="s">
        <v>14</v>
      </c>
      <c r="E18" s="2"/>
      <c r="F18" s="10"/>
      <c r="J18" s="57"/>
    </row>
    <row r="19" spans="1:10" x14ac:dyDescent="0.25">
      <c r="E19" s="2"/>
      <c r="F19" s="10"/>
    </row>
    <row r="20" spans="1:10" x14ac:dyDescent="0.25">
      <c r="B20" t="s">
        <v>15</v>
      </c>
      <c r="E20" s="2"/>
      <c r="F20" s="10">
        <f>16764.87+162.87</f>
        <v>16927.739999999998</v>
      </c>
    </row>
    <row r="21" spans="1:10" x14ac:dyDescent="0.25">
      <c r="B21" t="s">
        <v>16</v>
      </c>
      <c r="C21" t="s">
        <v>18</v>
      </c>
      <c r="F21" s="11">
        <f>-'[1]Capital Gains Taxes Report'!$G$13</f>
        <v>-8880</v>
      </c>
    </row>
    <row r="22" spans="1:10" x14ac:dyDescent="0.25">
      <c r="F22" s="10">
        <f>SUM(F20:F21)</f>
        <v>8047.739999999998</v>
      </c>
      <c r="J22" s="8"/>
    </row>
    <row r="23" spans="1:10" x14ac:dyDescent="0.25">
      <c r="B23" t="s">
        <v>17</v>
      </c>
      <c r="F23" s="11">
        <v>5500</v>
      </c>
      <c r="J23" s="7"/>
    </row>
    <row r="24" spans="1:10" x14ac:dyDescent="0.25">
      <c r="F24" s="10">
        <f>F23-F22</f>
        <v>-2547.739999999998</v>
      </c>
      <c r="J24" s="7"/>
    </row>
    <row r="25" spans="1:10" x14ac:dyDescent="0.25">
      <c r="F25" s="10"/>
      <c r="J25" s="7"/>
    </row>
    <row r="26" spans="1:10" x14ac:dyDescent="0.25">
      <c r="B26" t="s">
        <v>19</v>
      </c>
      <c r="F26" s="10">
        <v>18576</v>
      </c>
    </row>
    <row r="27" spans="1:10" x14ac:dyDescent="0.25">
      <c r="B27" t="s">
        <v>10</v>
      </c>
      <c r="F27" s="11">
        <f>'[1]Capital Gains Taxes Report'!$G$13</f>
        <v>8880</v>
      </c>
    </row>
    <row r="28" spans="1:10" x14ac:dyDescent="0.25">
      <c r="B28" t="s">
        <v>20</v>
      </c>
      <c r="F28" s="10">
        <f>F26-F27</f>
        <v>9696</v>
      </c>
      <c r="J28" s="12"/>
    </row>
    <row r="29" spans="1:10" ht="15.75" thickBot="1" x14ac:dyDescent="0.3">
      <c r="F29" s="2"/>
    </row>
    <row r="30" spans="1:10" x14ac:dyDescent="0.25">
      <c r="D30" s="22" t="s">
        <v>2</v>
      </c>
      <c r="E30" s="23" t="s">
        <v>0</v>
      </c>
      <c r="F30" s="24" t="s">
        <v>1</v>
      </c>
    </row>
    <row r="31" spans="1:10" x14ac:dyDescent="0.25">
      <c r="C31" t="s">
        <v>21</v>
      </c>
      <c r="D31" s="25">
        <v>1431</v>
      </c>
      <c r="E31" s="34">
        <f>-F24</f>
        <v>2547.739999999998</v>
      </c>
      <c r="F31" s="27"/>
    </row>
    <row r="32" spans="1:10" x14ac:dyDescent="0.25">
      <c r="C32" s="9" t="s">
        <v>22</v>
      </c>
      <c r="D32" s="25">
        <v>7980</v>
      </c>
      <c r="E32" s="26"/>
      <c r="F32" s="35">
        <f>F28</f>
        <v>9696</v>
      </c>
    </row>
    <row r="33" spans="1:10" x14ac:dyDescent="0.25">
      <c r="D33" s="25">
        <v>1430</v>
      </c>
      <c r="E33" s="34">
        <f>F32-E31</f>
        <v>7148.260000000002</v>
      </c>
      <c r="F33" s="27"/>
      <c r="J33" s="7"/>
    </row>
    <row r="34" spans="1:10" ht="15.75" thickBot="1" x14ac:dyDescent="0.3">
      <c r="D34" s="36"/>
      <c r="E34" s="37"/>
      <c r="F34" s="38"/>
      <c r="J34" s="7"/>
    </row>
    <row r="35" spans="1:10" x14ac:dyDescent="0.25">
      <c r="E35" s="2"/>
      <c r="F35" s="10"/>
    </row>
    <row r="36" spans="1:10" ht="18.75" x14ac:dyDescent="0.3">
      <c r="A36" s="4" t="s">
        <v>23</v>
      </c>
      <c r="F36" s="10"/>
    </row>
    <row r="37" spans="1:10" x14ac:dyDescent="0.25">
      <c r="B37" t="s">
        <v>24</v>
      </c>
      <c r="H37" s="10">
        <v>38134.71</v>
      </c>
    </row>
    <row r="38" spans="1:10" x14ac:dyDescent="0.25">
      <c r="H38" s="10">
        <v>6083.44</v>
      </c>
    </row>
    <row r="39" spans="1:10" x14ac:dyDescent="0.25">
      <c r="B39" t="s">
        <v>25</v>
      </c>
      <c r="H39" s="11">
        <v>53511.63</v>
      </c>
    </row>
    <row r="40" spans="1:10" x14ac:dyDescent="0.25">
      <c r="B40" t="s">
        <v>26</v>
      </c>
      <c r="H40" s="10">
        <f>H39-H38-H37</f>
        <v>9293.4799999999959</v>
      </c>
    </row>
    <row r="41" spans="1:10" ht="15.75" thickBot="1" x14ac:dyDescent="0.3">
      <c r="F41" s="10"/>
    </row>
    <row r="42" spans="1:10" x14ac:dyDescent="0.25">
      <c r="D42" s="22" t="s">
        <v>2</v>
      </c>
      <c r="E42" s="23" t="s">
        <v>0</v>
      </c>
      <c r="F42" s="24" t="s">
        <v>1</v>
      </c>
    </row>
    <row r="43" spans="1:10" x14ac:dyDescent="0.25">
      <c r="C43" s="17" t="s">
        <v>27</v>
      </c>
      <c r="D43" s="25">
        <v>1451</v>
      </c>
      <c r="E43" s="39">
        <f>H40</f>
        <v>9293.4799999999959</v>
      </c>
      <c r="F43" s="40"/>
    </row>
    <row r="44" spans="1:10" x14ac:dyDescent="0.25">
      <c r="C44" s="17" t="s">
        <v>37</v>
      </c>
      <c r="D44" s="25">
        <v>8201</v>
      </c>
      <c r="E44" s="26"/>
      <c r="F44" s="40">
        <f>H40</f>
        <v>9293.4799999999959</v>
      </c>
    </row>
    <row r="45" spans="1:10" ht="15.75" thickBot="1" x14ac:dyDescent="0.3">
      <c r="D45" s="36"/>
      <c r="E45" s="37"/>
      <c r="F45" s="41"/>
    </row>
    <row r="46" spans="1:10" ht="18.75" x14ac:dyDescent="0.3">
      <c r="A46" s="4" t="s">
        <v>28</v>
      </c>
    </row>
    <row r="47" spans="1:10" ht="30" x14ac:dyDescent="0.25">
      <c r="D47" s="14" t="s">
        <v>29</v>
      </c>
      <c r="E47" s="14" t="s">
        <v>9</v>
      </c>
      <c r="F47" s="14" t="s">
        <v>11</v>
      </c>
      <c r="G47" s="14" t="s">
        <v>12</v>
      </c>
      <c r="H47" s="14" t="s">
        <v>13</v>
      </c>
      <c r="I47" s="14" t="s">
        <v>33</v>
      </c>
    </row>
    <row r="48" spans="1:10" x14ac:dyDescent="0.25">
      <c r="B48" s="19" t="s">
        <v>40</v>
      </c>
    </row>
    <row r="49" spans="2:9" x14ac:dyDescent="0.25">
      <c r="B49" t="s">
        <v>30</v>
      </c>
      <c r="D49" s="10">
        <v>6210</v>
      </c>
      <c r="E49" s="5">
        <v>43080</v>
      </c>
      <c r="F49" s="5">
        <v>43171</v>
      </c>
      <c r="G49" s="10">
        <v>12982.072070690032</v>
      </c>
      <c r="H49" s="2">
        <f>G49-D49</f>
        <v>6772.072070690032</v>
      </c>
      <c r="I49" s="2">
        <f>(F49-E49)/365</f>
        <v>0.24931506849315069</v>
      </c>
    </row>
    <row r="50" spans="2:9" x14ac:dyDescent="0.25">
      <c r="B50" t="s">
        <v>31</v>
      </c>
      <c r="D50" s="10">
        <v>11254.630916580323</v>
      </c>
      <c r="E50" s="5">
        <v>42937</v>
      </c>
      <c r="F50" s="5">
        <v>43171</v>
      </c>
      <c r="G50" s="10">
        <v>14425.531879828286</v>
      </c>
      <c r="H50" s="2">
        <f>G50-D50</f>
        <v>3170.9009632479629</v>
      </c>
      <c r="I50" s="2">
        <f>(F50-E50)/365</f>
        <v>0.64109589041095894</v>
      </c>
    </row>
    <row r="51" spans="2:9" x14ac:dyDescent="0.25">
      <c r="B51" s="13" t="s">
        <v>32</v>
      </c>
      <c r="D51" s="15">
        <v>4556.5157912736931</v>
      </c>
      <c r="E51" s="16">
        <v>42606</v>
      </c>
      <c r="F51" s="16">
        <v>43056</v>
      </c>
      <c r="G51" s="11">
        <v>9054.2650015874697</v>
      </c>
      <c r="H51" s="6">
        <f>G51-D51</f>
        <v>4497.7492103137765</v>
      </c>
      <c r="I51" s="6">
        <f>(F51-E51)/365</f>
        <v>1.2328767123287672</v>
      </c>
    </row>
    <row r="52" spans="2:9" x14ac:dyDescent="0.25">
      <c r="D52" s="12">
        <f>SUM(D49:D51)</f>
        <v>22021.146707854019</v>
      </c>
      <c r="G52" s="10">
        <f>SUM(G49:G51)</f>
        <v>36461.86895210579</v>
      </c>
      <c r="H52" s="12">
        <f>SUM(H49:H51)</f>
        <v>14440.72224425177</v>
      </c>
    </row>
    <row r="54" spans="2:9" x14ac:dyDescent="0.25">
      <c r="H54" s="17" t="s">
        <v>34</v>
      </c>
      <c r="I54" s="7">
        <f>H49+H50</f>
        <v>9942.9730339379948</v>
      </c>
    </row>
    <row r="55" spans="2:9" x14ac:dyDescent="0.25">
      <c r="H55" s="17" t="s">
        <v>35</v>
      </c>
      <c r="I55" s="18">
        <f>H51</f>
        <v>4497.7492103137765</v>
      </c>
    </row>
    <row r="56" spans="2:9" x14ac:dyDescent="0.25">
      <c r="I56" s="7">
        <f>SUM(I54:I55)</f>
        <v>14440.72224425177</v>
      </c>
    </row>
    <row r="58" spans="2:9" x14ac:dyDescent="0.25">
      <c r="D58" s="3" t="s">
        <v>2</v>
      </c>
    </row>
    <row r="59" spans="2:9" x14ac:dyDescent="0.25">
      <c r="B59" t="s">
        <v>15</v>
      </c>
      <c r="D59">
        <v>1460</v>
      </c>
      <c r="F59" s="10">
        <v>39998.089999999997</v>
      </c>
      <c r="H59" s="12">
        <f>F59</f>
        <v>39998.089999999997</v>
      </c>
      <c r="I59" s="12"/>
    </row>
    <row r="60" spans="2:9" x14ac:dyDescent="0.25">
      <c r="D60">
        <v>1461</v>
      </c>
      <c r="F60" s="10">
        <v>-658.84</v>
      </c>
      <c r="H60" s="12">
        <f t="shared" ref="H60:H62" si="0">F60</f>
        <v>-658.84</v>
      </c>
      <c r="I60" s="12"/>
    </row>
    <row r="61" spans="2:9" x14ac:dyDescent="0.25">
      <c r="E61" t="s">
        <v>42</v>
      </c>
      <c r="F61" s="10">
        <v>5995.41</v>
      </c>
      <c r="H61" s="12">
        <f t="shared" si="0"/>
        <v>5995.41</v>
      </c>
      <c r="I61" s="12"/>
    </row>
    <row r="62" spans="2:9" x14ac:dyDescent="0.25">
      <c r="E62" t="s">
        <v>43</v>
      </c>
      <c r="F62" s="10">
        <v>-253</v>
      </c>
      <c r="H62" s="12">
        <f t="shared" si="0"/>
        <v>-253</v>
      </c>
      <c r="I62" s="12"/>
    </row>
    <row r="63" spans="2:9" x14ac:dyDescent="0.25">
      <c r="B63" t="s">
        <v>16</v>
      </c>
      <c r="C63" t="s">
        <v>39</v>
      </c>
      <c r="F63" s="11">
        <f>-D52</f>
        <v>-22021.146707854019</v>
      </c>
      <c r="I63" s="12"/>
    </row>
    <row r="64" spans="2:9" x14ac:dyDescent="0.25">
      <c r="F64" s="10">
        <f>SUM(F59:F63)</f>
        <v>23060.513292145984</v>
      </c>
    </row>
    <row r="65" spans="2:12" x14ac:dyDescent="0.25">
      <c r="B65" t="s">
        <v>17</v>
      </c>
      <c r="F65" s="11">
        <v>71554.41</v>
      </c>
      <c r="H65" s="12"/>
    </row>
    <row r="66" spans="2:12" x14ac:dyDescent="0.25">
      <c r="F66" s="10">
        <f>F65-F64</f>
        <v>48493.896707854015</v>
      </c>
    </row>
    <row r="67" spans="2:12" x14ac:dyDescent="0.25">
      <c r="F67" s="10"/>
    </row>
    <row r="68" spans="2:12" x14ac:dyDescent="0.25">
      <c r="B68" t="s">
        <v>19</v>
      </c>
      <c r="F68" s="10">
        <f>G52</f>
        <v>36461.86895210579</v>
      </c>
    </row>
    <row r="69" spans="2:12" x14ac:dyDescent="0.25">
      <c r="B69" t="s">
        <v>10</v>
      </c>
      <c r="F69" s="11">
        <f>D52</f>
        <v>22021.146707854019</v>
      </c>
      <c r="I69" s="12"/>
    </row>
    <row r="70" spans="2:12" x14ac:dyDescent="0.25">
      <c r="B70" t="s">
        <v>20</v>
      </c>
      <c r="F70" s="10">
        <f>F68-F69</f>
        <v>14440.72224425177</v>
      </c>
      <c r="I70" s="12"/>
    </row>
    <row r="71" spans="2:12" ht="15.75" thickBot="1" x14ac:dyDescent="0.3">
      <c r="I71" s="12"/>
      <c r="L71" s="10"/>
    </row>
    <row r="72" spans="2:12" x14ac:dyDescent="0.25">
      <c r="D72" s="22" t="s">
        <v>2</v>
      </c>
      <c r="E72" s="23" t="s">
        <v>0</v>
      </c>
      <c r="F72" s="24" t="s">
        <v>1</v>
      </c>
      <c r="I72" s="12"/>
      <c r="L72" s="10"/>
    </row>
    <row r="73" spans="2:12" x14ac:dyDescent="0.25">
      <c r="D73" s="25"/>
      <c r="E73" s="26"/>
      <c r="F73" s="27"/>
      <c r="I73" s="12"/>
      <c r="J73" s="10"/>
    </row>
    <row r="74" spans="2:12" x14ac:dyDescent="0.25">
      <c r="C74" t="s">
        <v>38</v>
      </c>
      <c r="D74" s="28">
        <v>1460</v>
      </c>
      <c r="E74" s="26"/>
      <c r="F74" s="42">
        <f>-F63</f>
        <v>22021.146707854019</v>
      </c>
      <c r="J74" s="10"/>
    </row>
    <row r="75" spans="2:12" ht="27" customHeight="1" x14ac:dyDescent="0.25">
      <c r="C75" s="20" t="s">
        <v>22</v>
      </c>
      <c r="D75" s="28">
        <v>7980</v>
      </c>
      <c r="E75" s="26"/>
      <c r="F75" s="42">
        <f>H52</f>
        <v>14440.72224425177</v>
      </c>
      <c r="J75" s="10"/>
    </row>
    <row r="76" spans="2:12" ht="28.5" customHeight="1" x14ac:dyDescent="0.25">
      <c r="C76" s="21" t="s">
        <v>41</v>
      </c>
      <c r="D76" s="28">
        <v>1461</v>
      </c>
      <c r="E76" s="39">
        <f>F66</f>
        <v>48493.896707854015</v>
      </c>
      <c r="F76" s="27"/>
      <c r="J76" s="10"/>
    </row>
    <row r="77" spans="2:12" ht="30" x14ac:dyDescent="0.25">
      <c r="C77" s="20" t="s">
        <v>44</v>
      </c>
      <c r="D77" s="28">
        <v>8201</v>
      </c>
      <c r="E77" s="26"/>
      <c r="F77" s="43">
        <v>12032.03</v>
      </c>
      <c r="J77" s="10"/>
    </row>
    <row r="78" spans="2:12" x14ac:dyDescent="0.25">
      <c r="D78" s="25"/>
      <c r="E78" s="26"/>
      <c r="F78" s="27"/>
      <c r="L78" s="10"/>
    </row>
    <row r="79" spans="2:12" ht="15.75" thickBot="1" x14ac:dyDescent="0.3">
      <c r="D79" s="36"/>
      <c r="E79" s="45">
        <f>SUM(E74:E77)</f>
        <v>48493.896707854015</v>
      </c>
      <c r="F79" s="44">
        <f>SUM(F74:F77)</f>
        <v>48493.898952105788</v>
      </c>
      <c r="G79" s="12"/>
      <c r="H79" s="12">
        <f>E79-F79</f>
        <v>-2.2442517729359679E-3</v>
      </c>
      <c r="I79" s="12"/>
      <c r="L79" s="10"/>
    </row>
    <row r="82" spans="3:10" ht="15.75" thickBot="1" x14ac:dyDescent="0.3"/>
    <row r="83" spans="3:10" x14ac:dyDescent="0.25">
      <c r="C83" s="58" t="s">
        <v>65</v>
      </c>
      <c r="D83" s="59"/>
      <c r="E83" s="59"/>
      <c r="F83" s="59"/>
      <c r="G83" s="59"/>
      <c r="H83" s="60">
        <f>F28+I54</f>
        <v>19638.973033937997</v>
      </c>
      <c r="J83" s="7"/>
    </row>
    <row r="84" spans="3:10" x14ac:dyDescent="0.25">
      <c r="C84" s="61" t="s">
        <v>66</v>
      </c>
      <c r="D84" s="62"/>
      <c r="E84" s="62"/>
      <c r="F84" s="62"/>
      <c r="G84" s="62"/>
      <c r="H84" s="63">
        <f>I55</f>
        <v>4497.7492103137765</v>
      </c>
    </row>
    <row r="85" spans="3:10" ht="15.75" thickBot="1" x14ac:dyDescent="0.3">
      <c r="C85" s="64"/>
      <c r="D85" s="65"/>
      <c r="E85" s="65"/>
      <c r="F85" s="65"/>
      <c r="G85" s="65"/>
      <c r="H85" s="66">
        <f>SUM(H83:H84)</f>
        <v>24136.722244251774</v>
      </c>
    </row>
  </sheetData>
  <pageMargins left="0.7" right="0.7" top="0.75" bottom="0.75" header="0.3" footer="0.3"/>
  <pageSetup paperSize="9" scale="88" orientation="landscape" horizontalDpi="4294967293" verticalDpi="0" r:id="rId1"/>
  <rowBreaks count="1" manualBreakCount="1">
    <brk id="34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7"/>
  <sheetViews>
    <sheetView topLeftCell="A13" workbookViewId="0">
      <selection activeCell="L24" sqref="L24"/>
    </sheetView>
  </sheetViews>
  <sheetFormatPr defaultRowHeight="15" x14ac:dyDescent="0.25"/>
  <cols>
    <col min="2" max="2" width="13.28515625" customWidth="1"/>
    <col min="3" max="3" width="15" customWidth="1"/>
    <col min="4" max="4" width="11.140625" customWidth="1"/>
    <col min="5" max="5" width="9.5703125" bestFit="1" customWidth="1"/>
    <col min="6" max="6" width="10.7109375" bestFit="1" customWidth="1"/>
    <col min="7" max="7" width="10.5703125" bestFit="1" customWidth="1"/>
    <col min="8" max="8" width="10.5703125" style="12" bestFit="1" customWidth="1"/>
    <col min="9" max="10" width="9.5703125" bestFit="1" customWidth="1"/>
    <col min="11" max="11" width="10.5703125" bestFit="1" customWidth="1"/>
    <col min="12" max="12" width="9.5703125" bestFit="1" customWidth="1"/>
  </cols>
  <sheetData>
    <row r="1" spans="1:12" x14ac:dyDescent="0.25">
      <c r="A1" s="46" t="s">
        <v>51</v>
      </c>
    </row>
    <row r="2" spans="1:12" x14ac:dyDescent="0.25">
      <c r="H2" s="10"/>
    </row>
    <row r="3" spans="1:12" x14ac:dyDescent="0.25">
      <c r="A3" s="46" t="s">
        <v>46</v>
      </c>
      <c r="H3" s="55"/>
      <c r="I3" s="2" t="s">
        <v>47</v>
      </c>
      <c r="J3" s="2"/>
      <c r="K3" s="2"/>
    </row>
    <row r="4" spans="1:12" x14ac:dyDescent="0.25">
      <c r="B4" t="s">
        <v>48</v>
      </c>
      <c r="H4" s="55">
        <v>20696.75</v>
      </c>
      <c r="I4" s="2"/>
      <c r="J4" s="2"/>
      <c r="K4" s="2"/>
    </row>
    <row r="5" spans="1:12" x14ac:dyDescent="0.25">
      <c r="B5" t="s">
        <v>49</v>
      </c>
      <c r="H5" s="55">
        <v>121</v>
      </c>
      <c r="I5" s="2"/>
      <c r="J5" s="2"/>
      <c r="K5" s="2"/>
    </row>
    <row r="6" spans="1:12" x14ac:dyDescent="0.25">
      <c r="B6" t="s">
        <v>68</v>
      </c>
      <c r="H6" s="55">
        <v>21197</v>
      </c>
      <c r="I6" s="2"/>
      <c r="J6" s="2"/>
      <c r="K6" s="2"/>
    </row>
    <row r="7" spans="1:12" x14ac:dyDescent="0.25">
      <c r="B7" t="s">
        <v>55</v>
      </c>
      <c r="H7" s="56">
        <v>19405</v>
      </c>
      <c r="I7" s="2"/>
      <c r="J7" s="2"/>
      <c r="K7" s="2"/>
    </row>
    <row r="8" spans="1:12" x14ac:dyDescent="0.25">
      <c r="D8" s="51"/>
      <c r="H8" s="55">
        <f>SUM(H4:H7)</f>
        <v>61419.75</v>
      </c>
      <c r="I8" s="2"/>
      <c r="J8" s="2"/>
      <c r="K8" s="2"/>
    </row>
    <row r="9" spans="1:12" x14ac:dyDescent="0.25">
      <c r="A9" s="46" t="s">
        <v>64</v>
      </c>
      <c r="D9" s="1"/>
      <c r="F9" s="1"/>
      <c r="H9" s="55"/>
      <c r="I9" s="2"/>
      <c r="J9" s="2"/>
      <c r="K9" s="2"/>
    </row>
    <row r="10" spans="1:12" x14ac:dyDescent="0.25">
      <c r="A10" s="67"/>
      <c r="B10" t="s">
        <v>7</v>
      </c>
      <c r="H10" s="55">
        <v>117.58</v>
      </c>
      <c r="I10" s="2"/>
      <c r="J10" s="2"/>
      <c r="K10" s="2"/>
    </row>
    <row r="11" spans="1:12" x14ac:dyDescent="0.25">
      <c r="B11" t="s">
        <v>50</v>
      </c>
      <c r="H11" s="56">
        <v>7.37</v>
      </c>
      <c r="I11" s="2"/>
      <c r="J11" s="2"/>
      <c r="K11" s="2"/>
    </row>
    <row r="12" spans="1:12" x14ac:dyDescent="0.25">
      <c r="H12" s="55">
        <f>SUM(H10:H11)</f>
        <v>124.95</v>
      </c>
      <c r="I12" s="2"/>
      <c r="J12" s="2"/>
      <c r="K12" s="2"/>
    </row>
    <row r="13" spans="1:12" x14ac:dyDescent="0.25">
      <c r="H13" s="55"/>
      <c r="I13" s="2"/>
      <c r="J13" s="2"/>
      <c r="K13" s="2"/>
    </row>
    <row r="14" spans="1:12" x14ac:dyDescent="0.25">
      <c r="H14" s="55">
        <f>H8-H12</f>
        <v>61294.8</v>
      </c>
      <c r="I14" s="2"/>
      <c r="J14" s="2"/>
      <c r="K14" s="2"/>
    </row>
    <row r="15" spans="1:12" ht="24" customHeight="1" x14ac:dyDescent="0.25">
      <c r="B15" s="46" t="s">
        <v>69</v>
      </c>
      <c r="H15" s="56">
        <f>(H14-H6)</f>
        <v>40097.800000000003</v>
      </c>
      <c r="I15" s="2"/>
      <c r="J15" s="2"/>
      <c r="K15" s="2"/>
      <c r="L15" s="7"/>
    </row>
    <row r="16" spans="1:12" ht="20.25" customHeight="1" x14ac:dyDescent="0.25">
      <c r="B16" t="s">
        <v>67</v>
      </c>
      <c r="F16" s="68"/>
      <c r="H16" s="55"/>
      <c r="I16" s="2"/>
      <c r="J16" s="2"/>
      <c r="K16" s="2"/>
    </row>
    <row r="17" spans="1:11" x14ac:dyDescent="0.25">
      <c r="D17" s="47">
        <v>0.15</v>
      </c>
      <c r="E17" t="s">
        <v>70</v>
      </c>
      <c r="F17" s="68"/>
      <c r="H17" s="55">
        <f>D17*H15</f>
        <v>6014.67</v>
      </c>
      <c r="I17" s="2"/>
      <c r="J17" s="2"/>
      <c r="K17" s="2"/>
    </row>
    <row r="18" spans="1:11" x14ac:dyDescent="0.25">
      <c r="H18"/>
      <c r="J18" s="2"/>
      <c r="K18" s="2"/>
    </row>
    <row r="19" spans="1:11" x14ac:dyDescent="0.25">
      <c r="H19" s="55"/>
      <c r="I19" s="2"/>
      <c r="J19" s="2"/>
      <c r="K19" s="2"/>
    </row>
    <row r="20" spans="1:11" x14ac:dyDescent="0.25">
      <c r="A20" s="46" t="s">
        <v>45</v>
      </c>
      <c r="I20" s="2"/>
      <c r="J20" s="2"/>
      <c r="K20" s="2"/>
    </row>
    <row r="21" spans="1:11" x14ac:dyDescent="0.25">
      <c r="B21" t="s">
        <v>52</v>
      </c>
      <c r="H21" s="68">
        <v>-1393.7</v>
      </c>
      <c r="I21" s="2"/>
      <c r="J21" s="2"/>
      <c r="K21" s="2"/>
    </row>
    <row r="22" spans="1:11" x14ac:dyDescent="0.25">
      <c r="H22" s="68"/>
      <c r="I22" s="2"/>
      <c r="J22" s="2"/>
      <c r="K22" s="2"/>
    </row>
    <row r="23" spans="1:11" x14ac:dyDescent="0.25">
      <c r="B23" s="48" t="s">
        <v>53</v>
      </c>
      <c r="C23" s="1">
        <v>42962</v>
      </c>
      <c r="D23" s="12">
        <v>860</v>
      </c>
      <c r="E23" s="12"/>
      <c r="F23" s="12"/>
      <c r="G23" s="12"/>
      <c r="H23" s="68"/>
      <c r="I23" s="2"/>
      <c r="J23" s="2"/>
      <c r="K23" s="2"/>
    </row>
    <row r="24" spans="1:11" x14ac:dyDescent="0.25">
      <c r="C24" s="1">
        <v>43052</v>
      </c>
      <c r="D24" s="12">
        <v>878</v>
      </c>
      <c r="E24" s="12"/>
      <c r="F24" s="12"/>
      <c r="G24" s="12"/>
      <c r="H24" s="68"/>
      <c r="I24" s="2"/>
      <c r="J24" s="2"/>
      <c r="K24" s="2"/>
    </row>
    <row r="25" spans="1:11" x14ac:dyDescent="0.25">
      <c r="C25" s="1">
        <v>43089</v>
      </c>
      <c r="D25" s="12">
        <v>878</v>
      </c>
      <c r="E25" s="12"/>
      <c r="F25" s="12"/>
      <c r="G25" s="12"/>
      <c r="H25" s="68"/>
      <c r="I25" s="2"/>
      <c r="J25" s="2"/>
      <c r="K25" s="2"/>
    </row>
    <row r="26" spans="1:11" x14ac:dyDescent="0.25">
      <c r="C26" s="1">
        <v>43193</v>
      </c>
      <c r="D26" s="49">
        <v>878</v>
      </c>
      <c r="E26" s="50"/>
      <c r="F26" s="50"/>
      <c r="G26" s="50"/>
      <c r="H26" s="68">
        <f>SUM(D23:D26)</f>
        <v>3494</v>
      </c>
      <c r="I26" s="2"/>
      <c r="J26" s="2"/>
      <c r="K26" s="2"/>
    </row>
    <row r="27" spans="1:11" x14ac:dyDescent="0.25">
      <c r="D27" s="12"/>
      <c r="E27" s="12"/>
      <c r="F27" s="12"/>
      <c r="G27" s="12"/>
      <c r="H27" s="68"/>
      <c r="I27" s="2"/>
      <c r="J27" s="2"/>
      <c r="K27" s="2"/>
    </row>
    <row r="28" spans="1:11" x14ac:dyDescent="0.25">
      <c r="B28" t="s">
        <v>54</v>
      </c>
      <c r="H28" s="71">
        <f>-H17</f>
        <v>-6014.67</v>
      </c>
      <c r="I28" s="2"/>
      <c r="J28" s="2"/>
      <c r="K28" s="2"/>
    </row>
    <row r="29" spans="1:11" ht="21.75" customHeight="1" x14ac:dyDescent="0.25">
      <c r="B29" t="s">
        <v>75</v>
      </c>
      <c r="H29" s="72">
        <f>SUM(H21:H28)</f>
        <v>-3914.37</v>
      </c>
      <c r="I29" s="2"/>
      <c r="J29" s="2"/>
      <c r="K29" s="2"/>
    </row>
    <row r="33" spans="1:9" x14ac:dyDescent="0.25">
      <c r="A33" s="46" t="s">
        <v>71</v>
      </c>
      <c r="E33" s="46">
        <v>2016</v>
      </c>
      <c r="F33" s="46">
        <v>2017</v>
      </c>
      <c r="G33" s="46">
        <v>2018</v>
      </c>
      <c r="H33" s="70" t="s">
        <v>74</v>
      </c>
    </row>
    <row r="35" spans="1:9" x14ac:dyDescent="0.25">
      <c r="C35" t="s">
        <v>72</v>
      </c>
      <c r="E35" s="52">
        <v>7731.64</v>
      </c>
      <c r="F35" s="52">
        <v>5261.73</v>
      </c>
      <c r="G35" s="52">
        <f>H6</f>
        <v>21197</v>
      </c>
      <c r="H35" s="52"/>
      <c r="I35" s="69"/>
    </row>
    <row r="36" spans="1:9" x14ac:dyDescent="0.25">
      <c r="C36" t="s">
        <v>73</v>
      </c>
      <c r="E36" s="52">
        <f>E35*0.1</f>
        <v>773.1640000000001</v>
      </c>
      <c r="F36" s="52">
        <f>F35*0.1</f>
        <v>526.173</v>
      </c>
      <c r="G36" s="52">
        <f>G35*0.1</f>
        <v>2119.7000000000003</v>
      </c>
      <c r="H36" s="52">
        <f>SUM(E36:G36)</f>
        <v>3419.0370000000003</v>
      </c>
      <c r="I36" s="69"/>
    </row>
    <row r="37" spans="1:9" x14ac:dyDescent="0.25">
      <c r="E37" s="52"/>
      <c r="F37" s="52"/>
      <c r="G37" s="52"/>
      <c r="H37" s="52"/>
      <c r="I37" s="69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1"/>
  <sheetViews>
    <sheetView tabSelected="1" workbookViewId="0">
      <selection activeCell="G4" sqref="G4"/>
    </sheetView>
  </sheetViews>
  <sheetFormatPr defaultRowHeight="15" x14ac:dyDescent="0.25"/>
  <cols>
    <col min="3" max="3" width="10.7109375" bestFit="1" customWidth="1"/>
    <col min="5" max="5" width="10.7109375" bestFit="1" customWidth="1"/>
    <col min="6" max="6" width="10.5703125" bestFit="1" customWidth="1"/>
    <col min="7" max="7" width="11.85546875" customWidth="1"/>
  </cols>
  <sheetData>
    <row r="1" spans="1:7" x14ac:dyDescent="0.25">
      <c r="A1" s="46" t="s">
        <v>63</v>
      </c>
    </row>
    <row r="2" spans="1:7" ht="30" x14ac:dyDescent="0.25">
      <c r="C2" s="54" t="s">
        <v>57</v>
      </c>
      <c r="D2" s="54" t="s">
        <v>58</v>
      </c>
      <c r="E2" s="54" t="s">
        <v>11</v>
      </c>
      <c r="F2" s="54" t="s">
        <v>12</v>
      </c>
      <c r="G2" s="54" t="s">
        <v>59</v>
      </c>
    </row>
    <row r="4" spans="1:7" x14ac:dyDescent="0.25">
      <c r="A4" t="s">
        <v>56</v>
      </c>
      <c r="C4" s="1">
        <v>42783</v>
      </c>
      <c r="D4">
        <v>8880</v>
      </c>
      <c r="E4" s="1">
        <v>43152</v>
      </c>
      <c r="F4" s="52">
        <v>18518</v>
      </c>
      <c r="G4" s="52">
        <f>F4-D4</f>
        <v>9638</v>
      </c>
    </row>
    <row r="5" spans="1:7" x14ac:dyDescent="0.25">
      <c r="F5" s="52"/>
      <c r="G5" s="52"/>
    </row>
    <row r="6" spans="1:7" x14ac:dyDescent="0.25">
      <c r="A6" t="s">
        <v>60</v>
      </c>
      <c r="C6" s="1">
        <v>42606</v>
      </c>
      <c r="D6">
        <v>4557</v>
      </c>
      <c r="E6" s="1">
        <v>43056</v>
      </c>
      <c r="F6" s="52">
        <v>9054</v>
      </c>
      <c r="G6" s="53">
        <f>F6-D6</f>
        <v>4497</v>
      </c>
    </row>
    <row r="7" spans="1:7" x14ac:dyDescent="0.25">
      <c r="F7" s="52"/>
      <c r="G7" s="52"/>
    </row>
    <row r="8" spans="1:7" x14ac:dyDescent="0.25">
      <c r="F8" s="52"/>
      <c r="G8" s="52">
        <f>SUM(G4:G7)</f>
        <v>14135</v>
      </c>
    </row>
    <row r="9" spans="1:7" x14ac:dyDescent="0.25">
      <c r="C9" t="s">
        <v>61</v>
      </c>
      <c r="E9" s="47">
        <v>0.33333299999999999</v>
      </c>
      <c r="F9" s="52"/>
      <c r="G9" s="53">
        <f>E9*G8</f>
        <v>4711.6619549999996</v>
      </c>
    </row>
    <row r="10" spans="1:7" x14ac:dyDescent="0.25">
      <c r="F10" s="52"/>
    </row>
    <row r="11" spans="1:7" x14ac:dyDescent="0.25">
      <c r="C11" t="s">
        <v>62</v>
      </c>
      <c r="F11" s="52"/>
      <c r="G11" s="52">
        <f>G8-G9</f>
        <v>9423.3380450000004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Investments</vt:lpstr>
      <vt:lpstr>Income Tax</vt:lpstr>
      <vt:lpstr>Capital Gain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 Stephens</cp:lastModifiedBy>
  <cp:lastPrinted>2019-06-14T05:47:29Z</cp:lastPrinted>
  <dcterms:created xsi:type="dcterms:W3CDTF">2019-06-02T23:42:27Z</dcterms:created>
  <dcterms:modified xsi:type="dcterms:W3CDTF">2019-07-16T05:07:59Z</dcterms:modified>
</cp:coreProperties>
</file>