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sionaryadvisors.sharepoint.com/sites/Clients/Shared Documents/MCLE0201 - S &amp; C McLean Retirement Fund/YE 2021/Compliance &amp; WP/EOY/Workpapers/"/>
    </mc:Choice>
  </mc:AlternateContent>
  <xr:revisionPtr revIDLastSave="256" documentId="8_{09367C80-C49D-4150-8933-388B7B1F5EED}" xr6:coauthVersionLast="47" xr6:coauthVersionMax="47" xr10:uidLastSave="{2FA55B00-D47B-4D6A-A44C-443FE96C612C}"/>
  <bookViews>
    <workbookView xWindow="35310" yWindow="2055" windowWidth="21600" windowHeight="11340" activeTab="2" xr2:uid="{6E57A064-3BE9-4327-A81F-10E6E0300645}"/>
  </bookViews>
  <sheets>
    <sheet name="Rent" sheetId="1" r:id="rId1"/>
    <sheet name="Expenses" sheetId="2" r:id="rId2"/>
    <sheet name="GST" sheetId="3" r:id="rId3"/>
    <sheet name="Depreciation" sheetId="4" r:id="rId4"/>
  </sheets>
  <definedNames>
    <definedName name="_xlnm.Print_Area" localSheetId="2">GST!$A$1:$J$48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3" l="1"/>
  <c r="D4" i="3"/>
  <c r="B8" i="3"/>
  <c r="F5" i="4"/>
  <c r="F4" i="4"/>
  <c r="E5" i="4"/>
  <c r="E4" i="4"/>
  <c r="I10" i="3"/>
  <c r="I13" i="3"/>
  <c r="I12" i="3"/>
  <c r="I11" i="3"/>
  <c r="C19" i="3"/>
  <c r="C18" i="3"/>
  <c r="C16" i="3"/>
  <c r="C17" i="3"/>
  <c r="C13" i="3"/>
  <c r="C11" i="3"/>
  <c r="C12" i="3"/>
  <c r="D28" i="3"/>
  <c r="G48" i="1"/>
  <c r="G50" i="1"/>
  <c r="G52" i="1" s="1"/>
  <c r="H50" i="1"/>
  <c r="H52" i="1" s="1"/>
  <c r="H12" i="1"/>
  <c r="I34" i="2"/>
  <c r="H34" i="2"/>
  <c r="G34" i="2"/>
  <c r="F34" i="2"/>
  <c r="E34" i="2"/>
  <c r="D34" i="2"/>
  <c r="C34" i="2"/>
  <c r="B34" i="2"/>
  <c r="M30" i="2"/>
  <c r="N33" i="2" s="1"/>
  <c r="I28" i="2"/>
  <c r="H28" i="2"/>
  <c r="G28" i="2"/>
  <c r="F28" i="2"/>
  <c r="E28" i="2"/>
  <c r="D28" i="2"/>
  <c r="C28" i="2"/>
  <c r="B28" i="2"/>
  <c r="I19" i="2"/>
  <c r="H19" i="2"/>
  <c r="G19" i="2"/>
  <c r="F19" i="2"/>
  <c r="E19" i="2"/>
  <c r="D19" i="2"/>
  <c r="C19" i="2"/>
  <c r="B19" i="2"/>
  <c r="I10" i="2"/>
  <c r="I37" i="2" s="1"/>
  <c r="I41" i="2" s="1"/>
  <c r="H10" i="2"/>
  <c r="H37" i="2" s="1"/>
  <c r="G10" i="2"/>
  <c r="F10" i="2"/>
  <c r="F37" i="2" s="1"/>
  <c r="F41" i="2" s="1"/>
  <c r="E10" i="2"/>
  <c r="D10" i="2"/>
  <c r="C10" i="2"/>
  <c r="C37" i="2" s="1"/>
  <c r="C41" i="2" s="1"/>
  <c r="B10" i="2"/>
  <c r="C58" i="1"/>
  <c r="B48" i="1"/>
  <c r="C48" i="1"/>
  <c r="D48" i="1"/>
  <c r="E48" i="1"/>
  <c r="D58" i="1"/>
  <c r="E58" i="1" s="1"/>
  <c r="B12" i="1"/>
  <c r="C12" i="1"/>
  <c r="D12" i="1"/>
  <c r="E12" i="1"/>
  <c r="B30" i="1"/>
  <c r="C30" i="1"/>
  <c r="D30" i="1"/>
  <c r="E30" i="1"/>
  <c r="B38" i="1"/>
  <c r="C38" i="1"/>
  <c r="D38" i="1"/>
  <c r="E38" i="1"/>
  <c r="G58" i="1"/>
  <c r="F56" i="1"/>
  <c r="G56" i="1" s="1"/>
  <c r="F57" i="1"/>
  <c r="F58" i="1" s="1"/>
  <c r="F48" i="1"/>
  <c r="F38" i="1"/>
  <c r="F30" i="1"/>
  <c r="F12" i="1"/>
  <c r="C10" i="3" s="1"/>
  <c r="F12" i="3" l="1"/>
  <c r="J12" i="3" s="1"/>
  <c r="F10" i="3"/>
  <c r="J10" i="3" s="1"/>
  <c r="F13" i="3"/>
  <c r="J13" i="3" s="1"/>
  <c r="F11" i="3"/>
  <c r="J11" i="3" s="1"/>
  <c r="D19" i="3"/>
  <c r="D13" i="3"/>
  <c r="F50" i="1"/>
  <c r="F52" i="1" s="1"/>
  <c r="G57" i="1"/>
  <c r="E50" i="1"/>
  <c r="E52" i="1" s="1"/>
  <c r="G37" i="2"/>
  <c r="G39" i="2" s="1"/>
  <c r="G41" i="2" s="1"/>
  <c r="B37" i="2"/>
  <c r="B39" i="2" s="1"/>
  <c r="E37" i="2"/>
  <c r="E39" i="2" s="1"/>
  <c r="E41" i="2" s="1"/>
  <c r="D37" i="2"/>
  <c r="D39" i="2" s="1"/>
  <c r="D41" i="2" s="1"/>
  <c r="H39" i="2"/>
  <c r="H41" i="2" s="1"/>
  <c r="D50" i="1"/>
  <c r="D52" i="1" s="1"/>
  <c r="C50" i="1"/>
  <c r="C52" i="1" s="1"/>
  <c r="B50" i="1"/>
  <c r="B52" i="1" s="1"/>
  <c r="J15" i="3" l="1"/>
  <c r="C37" i="3" s="1"/>
  <c r="C39" i="3" s="1"/>
  <c r="D20" i="3"/>
  <c r="D22" i="3" s="1"/>
  <c r="D30" i="3" s="1"/>
  <c r="I52" i="1"/>
  <c r="K39" i="2"/>
  <c r="B41" i="2"/>
  <c r="D34" i="3" l="1"/>
  <c r="B47" i="3" s="1"/>
</calcChain>
</file>

<file path=xl/sharedStrings.xml><?xml version="1.0" encoding="utf-8"?>
<sst xmlns="http://schemas.openxmlformats.org/spreadsheetml/2006/main" count="284" uniqueCount="71">
  <si>
    <t>Rent</t>
  </si>
  <si>
    <t>J &amp; T Duncan lawn</t>
  </si>
  <si>
    <t>Water</t>
  </si>
  <si>
    <t>Fire Safety</t>
  </si>
  <si>
    <t>Loan</t>
  </si>
  <si>
    <t>Roofing</t>
  </si>
  <si>
    <t>Electrician</t>
  </si>
  <si>
    <t>Air Conditioning</t>
  </si>
  <si>
    <t>water</t>
  </si>
  <si>
    <t>Council rates</t>
  </si>
  <si>
    <t>Withdrawal</t>
  </si>
  <si>
    <t>GJ Mechanical</t>
  </si>
  <si>
    <t>Repco</t>
  </si>
  <si>
    <t>ECS</t>
  </si>
  <si>
    <t>Outgoings</t>
  </si>
  <si>
    <t>Jeremy</t>
  </si>
  <si>
    <t>16.4% outgoings</t>
  </si>
  <si>
    <t>Lease Agreements</t>
  </si>
  <si>
    <t>silent</t>
  </si>
  <si>
    <t>S &amp; C MCLEAN RETIREMENT FUND</t>
  </si>
  <si>
    <t>RENT EXPENSES</t>
  </si>
  <si>
    <t>Gardening</t>
  </si>
  <si>
    <t>Fire</t>
  </si>
  <si>
    <t>Repairs</t>
  </si>
  <si>
    <t>Council</t>
  </si>
  <si>
    <t>Legals</t>
  </si>
  <si>
    <t>Software</t>
  </si>
  <si>
    <t>Insurance</t>
  </si>
  <si>
    <t>Q01</t>
  </si>
  <si>
    <t>Q02</t>
  </si>
  <si>
    <t>Q03</t>
  </si>
  <si>
    <t>Total</t>
  </si>
  <si>
    <t>Paid</t>
  </si>
  <si>
    <t>Air conditioning</t>
  </si>
  <si>
    <t>Q04</t>
  </si>
  <si>
    <t>TOTAL GROSS</t>
  </si>
  <si>
    <t>GST</t>
  </si>
  <si>
    <t>NET</t>
  </si>
  <si>
    <t>2021 RENT EXPENSES</t>
  </si>
  <si>
    <t>Balance at 30.6.2021</t>
  </si>
  <si>
    <t>OTHER - 2020</t>
  </si>
  <si>
    <t>GST COLLECTED</t>
  </si>
  <si>
    <t>GST PAID</t>
  </si>
  <si>
    <t>NET GST PAYABLE</t>
  </si>
  <si>
    <t>LESS BAS'S LODGED</t>
  </si>
  <si>
    <t>September</t>
  </si>
  <si>
    <t>December</t>
  </si>
  <si>
    <t>March</t>
  </si>
  <si>
    <t>GST IN JUNE BAS</t>
  </si>
  <si>
    <t>Adjustment payable</t>
  </si>
  <si>
    <t>Being:</t>
  </si>
  <si>
    <t>BALANCE IN CLASS</t>
  </si>
  <si>
    <t>2021 GST RECONCILIATION</t>
  </si>
  <si>
    <t>Opening Balance 1.7.20</t>
  </si>
  <si>
    <t>BALANCE AS AT 30 JUNE 2021</t>
  </si>
  <si>
    <t>2020 GST Adjustment payable</t>
  </si>
  <si>
    <t>Net</t>
  </si>
  <si>
    <t>Client</t>
  </si>
  <si>
    <t>Variance</t>
  </si>
  <si>
    <t>Collected</t>
  </si>
  <si>
    <t>Air Conditioner</t>
  </si>
  <si>
    <t>Installed ready for use</t>
  </si>
  <si>
    <t>Rate</t>
  </si>
  <si>
    <t>Depreciation</t>
  </si>
  <si>
    <t>CWDV</t>
  </si>
  <si>
    <t>GST in Airconditioning balance</t>
  </si>
  <si>
    <t>Adjustments payable</t>
  </si>
  <si>
    <t>2021 GST Payable</t>
  </si>
  <si>
    <t xml:space="preserve">2021 Adjustment </t>
  </si>
  <si>
    <t>Add June PAYG Instalment</t>
  </si>
  <si>
    <t>Adjusted Closing Balance 30.6.2021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</si>
</sst>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10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2" fillId="0" borderId="0" xfId="0" applyFont="1" applyAlignment="1">
      <alignment horizontal="center"/>
    </xf>
    <xf numFmtId="44" fontId="0" fillId="0" borderId="1" xfId="1" applyFont="1" applyBorder="1"/>
    <xf numFmtId="44" fontId="0" fillId="0" borderId="0" xfId="1" applyFont="1" applyBorder="1"/>
    <xf numFmtId="44" fontId="0" fillId="2" borderId="0" xfId="1" applyFont="1" applyFill="1"/>
    <xf numFmtId="44" fontId="2" fillId="0" borderId="2" xfId="1" applyFont="1" applyBorder="1"/>
    <xf numFmtId="44" fontId="0" fillId="0" borderId="2" xfId="1" applyFont="1" applyBorder="1"/>
    <xf numFmtId="0" fontId="0" fillId="0" borderId="2" xfId="0" applyBorder="1"/>
    <xf numFmtId="0" fontId="0" fillId="2" borderId="0" xfId="0" applyFill="1"/>
    <xf numFmtId="0" fontId="0" fillId="0" borderId="3" xfId="0" applyBorder="1"/>
    <xf numFmtId="44" fontId="0" fillId="0" borderId="1" xfId="0" applyNumberFormat="1" applyBorder="1"/>
    <xf numFmtId="44" fontId="2" fillId="0" borderId="2" xfId="0" applyNumberFormat="1" applyFont="1" applyBorder="1"/>
    <xf numFmtId="44" fontId="2" fillId="0" borderId="0" xfId="0" applyNumberFormat="1" applyFont="1"/>
    <xf numFmtId="44" fontId="2" fillId="0" borderId="0" xfId="1" applyFont="1"/>
    <xf numFmtId="44" fontId="0" fillId="0" borderId="3" xfId="0" applyNumberFormat="1" applyBorder="1"/>
    <xf numFmtId="2" fontId="0" fillId="0" borderId="0" xfId="0" applyNumberFormat="1"/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7BD3E-F7E6-46A4-9BC4-CC4286B72055}">
  <dimension ref="A3:N104"/>
  <sheetViews>
    <sheetView workbookViewId="0">
      <selection activeCell="B12" sqref="B12:H12"/>
    </sheetView>
  </sheetViews>
  <sheetFormatPr defaultRowHeight="15" x14ac:dyDescent="0.25"/>
  <cols>
    <col min="3" max="3" width="11" customWidth="1"/>
    <col min="5" max="5" width="10.140625" customWidth="1"/>
    <col min="6" max="6" width="15.7109375" customWidth="1"/>
    <col min="7" max="7" width="11.5703125" customWidth="1"/>
    <col min="9" max="9" width="11" customWidth="1"/>
    <col min="11" max="11" width="14.140625" customWidth="1"/>
    <col min="12" max="12" width="23.85546875" customWidth="1"/>
  </cols>
  <sheetData>
    <row r="3" spans="2:14" x14ac:dyDescent="0.25">
      <c r="B3" s="25" t="s">
        <v>11</v>
      </c>
      <c r="C3" s="25"/>
      <c r="D3" s="25" t="s">
        <v>12</v>
      </c>
      <c r="E3" s="25"/>
      <c r="F3" s="25" t="s">
        <v>13</v>
      </c>
      <c r="G3" s="25"/>
      <c r="H3" s="25" t="s">
        <v>15</v>
      </c>
      <c r="I3" s="25"/>
      <c r="J3" s="2"/>
    </row>
    <row r="4" spans="2:14" x14ac:dyDescent="0.25">
      <c r="B4" t="s">
        <v>0</v>
      </c>
      <c r="C4" t="s">
        <v>14</v>
      </c>
      <c r="D4" t="s">
        <v>0</v>
      </c>
      <c r="E4" t="s">
        <v>14</v>
      </c>
      <c r="F4" t="s">
        <v>0</v>
      </c>
      <c r="G4" t="s">
        <v>14</v>
      </c>
      <c r="H4" t="s">
        <v>0</v>
      </c>
      <c r="I4" t="s">
        <v>14</v>
      </c>
      <c r="K4" s="1">
        <v>44013</v>
      </c>
      <c r="L4" t="s">
        <v>0</v>
      </c>
      <c r="N4">
        <v>2053.34</v>
      </c>
    </row>
    <row r="5" spans="2:14" x14ac:dyDescent="0.25">
      <c r="B5">
        <v>2053.34</v>
      </c>
      <c r="D5">
        <v>11874.86</v>
      </c>
      <c r="F5">
        <v>1070.45</v>
      </c>
      <c r="H5">
        <v>3575</v>
      </c>
      <c r="K5" s="1">
        <v>44013</v>
      </c>
      <c r="L5" t="s">
        <v>0</v>
      </c>
      <c r="N5">
        <v>11874.86</v>
      </c>
    </row>
    <row r="6" spans="2:14" x14ac:dyDescent="0.25">
      <c r="B6">
        <v>3575</v>
      </c>
      <c r="D6">
        <v>11874.86</v>
      </c>
      <c r="F6">
        <v>3232.76</v>
      </c>
      <c r="H6">
        <v>3446.66</v>
      </c>
      <c r="K6" s="1">
        <v>44013</v>
      </c>
      <c r="L6" t="s">
        <v>1</v>
      </c>
      <c r="M6">
        <v>132</v>
      </c>
    </row>
    <row r="7" spans="2:14" x14ac:dyDescent="0.25">
      <c r="D7">
        <v>11874.86</v>
      </c>
      <c r="F7">
        <v>3174.91</v>
      </c>
      <c r="H7">
        <v>3446.66</v>
      </c>
      <c r="K7" s="1">
        <v>44019</v>
      </c>
      <c r="L7" t="s">
        <v>0</v>
      </c>
      <c r="N7">
        <v>1070.45</v>
      </c>
    </row>
    <row r="8" spans="2:14" x14ac:dyDescent="0.25">
      <c r="F8">
        <v>1068.3</v>
      </c>
      <c r="H8">
        <v>936.6</v>
      </c>
      <c r="K8" s="1">
        <v>44026</v>
      </c>
      <c r="L8" t="s">
        <v>0</v>
      </c>
      <c r="N8">
        <v>3232.76</v>
      </c>
    </row>
    <row r="9" spans="2:14" x14ac:dyDescent="0.25">
      <c r="F9">
        <v>1068.3</v>
      </c>
      <c r="K9" s="1">
        <v>44041</v>
      </c>
      <c r="L9" t="s">
        <v>1</v>
      </c>
      <c r="M9">
        <v>132</v>
      </c>
    </row>
    <row r="10" spans="2:14" x14ac:dyDescent="0.25">
      <c r="K10" s="1"/>
    </row>
    <row r="11" spans="2:14" x14ac:dyDescent="0.25">
      <c r="B11" s="3"/>
      <c r="D11" s="3"/>
      <c r="F11" s="3">
        <v>1068.3</v>
      </c>
      <c r="H11" s="3"/>
      <c r="K11" s="1">
        <v>44041</v>
      </c>
      <c r="L11" t="s">
        <v>9</v>
      </c>
      <c r="M11">
        <v>6539.17</v>
      </c>
    </row>
    <row r="12" spans="2:14" x14ac:dyDescent="0.25">
      <c r="B12">
        <f t="shared" ref="B12:E12" si="0">SUM(B5:B11)</f>
        <v>5628.34</v>
      </c>
      <c r="C12">
        <f t="shared" si="0"/>
        <v>0</v>
      </c>
      <c r="D12">
        <f t="shared" si="0"/>
        <v>35624.58</v>
      </c>
      <c r="E12">
        <f t="shared" si="0"/>
        <v>0</v>
      </c>
      <c r="F12">
        <f>SUM(F5:F11)</f>
        <v>10683.019999999999</v>
      </c>
      <c r="H12">
        <f>SUM(H5:H11)</f>
        <v>11404.92</v>
      </c>
      <c r="K12" s="1">
        <v>44041</v>
      </c>
      <c r="L12" t="s">
        <v>10</v>
      </c>
      <c r="M12">
        <v>8660</v>
      </c>
    </row>
    <row r="13" spans="2:14" x14ac:dyDescent="0.25">
      <c r="K13" s="1">
        <v>44042</v>
      </c>
      <c r="L13" t="s">
        <v>0</v>
      </c>
      <c r="N13">
        <v>3575</v>
      </c>
    </row>
    <row r="14" spans="2:14" x14ac:dyDescent="0.25">
      <c r="B14">
        <v>256.68</v>
      </c>
      <c r="D14">
        <v>11874.86</v>
      </c>
      <c r="F14">
        <v>700</v>
      </c>
      <c r="K14" s="1">
        <v>44046</v>
      </c>
      <c r="L14" t="s">
        <v>0</v>
      </c>
      <c r="N14">
        <v>11874.86</v>
      </c>
    </row>
    <row r="15" spans="2:14" x14ac:dyDescent="0.25">
      <c r="B15">
        <v>3575</v>
      </c>
      <c r="D15">
        <v>11000</v>
      </c>
      <c r="F15">
        <v>500</v>
      </c>
      <c r="K15" s="1">
        <v>44054</v>
      </c>
      <c r="L15" t="s">
        <v>0</v>
      </c>
      <c r="N15">
        <v>3174.91</v>
      </c>
    </row>
    <row r="16" spans="2:14" x14ac:dyDescent="0.25">
      <c r="D16">
        <v>10125.14</v>
      </c>
      <c r="F16">
        <v>2136.6</v>
      </c>
      <c r="K16" s="1">
        <v>44062</v>
      </c>
      <c r="L16" t="s">
        <v>7</v>
      </c>
      <c r="M16">
        <v>16275.6</v>
      </c>
    </row>
    <row r="17" spans="2:14" x14ac:dyDescent="0.25">
      <c r="F17">
        <v>1800</v>
      </c>
      <c r="K17" s="1">
        <v>44062</v>
      </c>
      <c r="L17" t="s">
        <v>7</v>
      </c>
      <c r="M17">
        <v>16275.6</v>
      </c>
    </row>
    <row r="18" spans="2:14" x14ac:dyDescent="0.25">
      <c r="F18">
        <v>336.6</v>
      </c>
      <c r="K18" s="1">
        <v>44069</v>
      </c>
      <c r="L18" t="s">
        <v>0</v>
      </c>
      <c r="N18">
        <v>1068.3</v>
      </c>
    </row>
    <row r="19" spans="2:14" x14ac:dyDescent="0.25">
      <c r="F19">
        <v>1068.3</v>
      </c>
      <c r="K19" s="1">
        <v>44074</v>
      </c>
      <c r="L19" t="s">
        <v>0</v>
      </c>
      <c r="N19">
        <v>3446.66</v>
      </c>
    </row>
    <row r="20" spans="2:14" x14ac:dyDescent="0.25">
      <c r="F20">
        <v>1068.3</v>
      </c>
      <c r="K20" s="1">
        <v>44075</v>
      </c>
      <c r="L20" t="s">
        <v>0</v>
      </c>
      <c r="N20">
        <v>3575</v>
      </c>
    </row>
    <row r="21" spans="2:14" x14ac:dyDescent="0.25">
      <c r="F21">
        <v>2136.61</v>
      </c>
      <c r="K21" s="1">
        <v>44075</v>
      </c>
      <c r="L21" t="s">
        <v>0</v>
      </c>
      <c r="N21">
        <v>11874.86</v>
      </c>
    </row>
    <row r="22" spans="2:14" x14ac:dyDescent="0.25">
      <c r="F22">
        <v>2136.6</v>
      </c>
      <c r="K22" s="1">
        <v>44075</v>
      </c>
      <c r="L22" t="s">
        <v>1</v>
      </c>
      <c r="M22">
        <v>132</v>
      </c>
    </row>
    <row r="23" spans="2:14" x14ac:dyDescent="0.25">
      <c r="F23">
        <v>73.22</v>
      </c>
      <c r="K23" s="1">
        <v>44077</v>
      </c>
      <c r="L23" t="s">
        <v>0</v>
      </c>
      <c r="N23">
        <v>1068.3</v>
      </c>
    </row>
    <row r="24" spans="2:14" x14ac:dyDescent="0.25">
      <c r="F24">
        <v>2136.6</v>
      </c>
      <c r="K24" s="1">
        <v>44097</v>
      </c>
      <c r="L24" t="s">
        <v>0</v>
      </c>
      <c r="N24">
        <v>1068.3</v>
      </c>
    </row>
    <row r="25" spans="2:14" x14ac:dyDescent="0.25">
      <c r="F25">
        <v>995.09</v>
      </c>
      <c r="K25" s="1">
        <v>44102</v>
      </c>
      <c r="L25" t="s">
        <v>8</v>
      </c>
      <c r="M25">
        <v>542.13</v>
      </c>
    </row>
    <row r="26" spans="2:14" x14ac:dyDescent="0.25">
      <c r="F26">
        <v>1504.9</v>
      </c>
      <c r="K26" s="1">
        <v>44104</v>
      </c>
      <c r="L26" t="s">
        <v>0</v>
      </c>
      <c r="N26">
        <v>3446.66</v>
      </c>
    </row>
    <row r="27" spans="2:14" x14ac:dyDescent="0.25">
      <c r="F27">
        <v>800</v>
      </c>
      <c r="K27" s="1">
        <v>44104</v>
      </c>
      <c r="L27" t="s">
        <v>0</v>
      </c>
      <c r="N27">
        <v>936.6</v>
      </c>
    </row>
    <row r="28" spans="2:14" x14ac:dyDescent="0.25">
      <c r="F28">
        <v>10.02</v>
      </c>
      <c r="K28" s="1">
        <v>44105</v>
      </c>
      <c r="L28" t="s">
        <v>0</v>
      </c>
      <c r="N28">
        <v>11874.86</v>
      </c>
    </row>
    <row r="29" spans="2:14" x14ac:dyDescent="0.25">
      <c r="B29" s="3"/>
      <c r="D29" s="3"/>
      <c r="F29" s="3">
        <v>900</v>
      </c>
      <c r="K29" s="1">
        <v>44106</v>
      </c>
      <c r="L29" t="s">
        <v>1</v>
      </c>
      <c r="M29">
        <v>132</v>
      </c>
    </row>
    <row r="30" spans="2:14" x14ac:dyDescent="0.25">
      <c r="B30">
        <f t="shared" ref="B30:E30" si="1">SUM(B14:B29)</f>
        <v>3831.68</v>
      </c>
      <c r="C30">
        <f t="shared" si="1"/>
        <v>0</v>
      </c>
      <c r="D30">
        <f t="shared" si="1"/>
        <v>33000</v>
      </c>
      <c r="E30">
        <f t="shared" si="1"/>
        <v>0</v>
      </c>
      <c r="F30">
        <f>SUM(F14:F29)</f>
        <v>18302.840000000004</v>
      </c>
      <c r="K30" s="1">
        <v>44109</v>
      </c>
      <c r="L30" t="s">
        <v>0</v>
      </c>
      <c r="N30">
        <v>700</v>
      </c>
    </row>
    <row r="31" spans="2:14" x14ac:dyDescent="0.25">
      <c r="K31" s="1">
        <v>44110</v>
      </c>
      <c r="L31" t="s">
        <v>0</v>
      </c>
      <c r="N31">
        <v>500</v>
      </c>
    </row>
    <row r="32" spans="2:14" x14ac:dyDescent="0.25">
      <c r="K32" s="1">
        <v>44110</v>
      </c>
      <c r="L32" t="s">
        <v>0</v>
      </c>
      <c r="N32">
        <v>2136.6</v>
      </c>
    </row>
    <row r="33" spans="2:14" x14ac:dyDescent="0.25">
      <c r="B33">
        <v>3575</v>
      </c>
      <c r="D33">
        <v>11000</v>
      </c>
      <c r="F33">
        <v>2603.2199999999998</v>
      </c>
      <c r="K33" s="1">
        <v>44110</v>
      </c>
      <c r="L33" t="s">
        <v>4</v>
      </c>
      <c r="M33">
        <v>7774</v>
      </c>
    </row>
    <row r="34" spans="2:14" x14ac:dyDescent="0.25">
      <c r="B34">
        <v>3575</v>
      </c>
      <c r="D34">
        <v>11000</v>
      </c>
      <c r="F34">
        <v>560</v>
      </c>
      <c r="K34" s="1">
        <v>44111</v>
      </c>
      <c r="L34" t="s">
        <v>0</v>
      </c>
      <c r="N34">
        <v>1800</v>
      </c>
    </row>
    <row r="35" spans="2:14" x14ac:dyDescent="0.25">
      <c r="B35">
        <v>3575</v>
      </c>
      <c r="D35">
        <v>11000</v>
      </c>
      <c r="F35">
        <v>1100</v>
      </c>
      <c r="K35" s="1">
        <v>44112</v>
      </c>
      <c r="L35" t="s">
        <v>0</v>
      </c>
      <c r="N35">
        <v>336.6</v>
      </c>
    </row>
    <row r="36" spans="2:14" x14ac:dyDescent="0.25">
      <c r="F36">
        <v>4273.21</v>
      </c>
      <c r="K36" s="1">
        <v>44120</v>
      </c>
      <c r="L36" t="s">
        <v>3</v>
      </c>
      <c r="M36">
        <v>242</v>
      </c>
    </row>
    <row r="37" spans="2:14" x14ac:dyDescent="0.25">
      <c r="B37" s="3"/>
      <c r="D37" s="3"/>
      <c r="F37" s="3">
        <v>4273.21</v>
      </c>
      <c r="K37" s="1">
        <v>44124</v>
      </c>
      <c r="L37" t="s">
        <v>0</v>
      </c>
      <c r="N37">
        <v>1068.3</v>
      </c>
    </row>
    <row r="38" spans="2:14" x14ac:dyDescent="0.25">
      <c r="B38">
        <f t="shared" ref="B38:E38" si="2">SUM(B33:B37)</f>
        <v>10725</v>
      </c>
      <c r="C38">
        <f t="shared" si="2"/>
        <v>0</v>
      </c>
      <c r="D38">
        <f t="shared" si="2"/>
        <v>33000</v>
      </c>
      <c r="E38">
        <f t="shared" si="2"/>
        <v>0</v>
      </c>
      <c r="F38">
        <f>SUM(F33:F37)</f>
        <v>12809.64</v>
      </c>
      <c r="K38" s="1">
        <v>44124</v>
      </c>
      <c r="L38" t="s">
        <v>1</v>
      </c>
      <c r="M38">
        <v>132</v>
      </c>
    </row>
    <row r="39" spans="2:14" x14ac:dyDescent="0.25">
      <c r="K39" s="1">
        <v>44130</v>
      </c>
      <c r="L39" t="s">
        <v>0</v>
      </c>
      <c r="N39">
        <v>256.68</v>
      </c>
    </row>
    <row r="40" spans="2:14" x14ac:dyDescent="0.25">
      <c r="B40">
        <v>3612.4</v>
      </c>
      <c r="D40">
        <v>11000</v>
      </c>
      <c r="F40">
        <v>700</v>
      </c>
      <c r="K40" s="1">
        <v>44130</v>
      </c>
      <c r="L40" t="s">
        <v>0</v>
      </c>
      <c r="N40">
        <v>1068.3</v>
      </c>
    </row>
    <row r="41" spans="2:14" x14ac:dyDescent="0.25">
      <c r="B41">
        <v>3612.4</v>
      </c>
      <c r="E41">
        <v>145.22999999999999</v>
      </c>
      <c r="F41">
        <v>2273.21</v>
      </c>
      <c r="K41" s="1">
        <v>44131</v>
      </c>
      <c r="L41" t="s">
        <v>0</v>
      </c>
      <c r="N41">
        <v>2136.61</v>
      </c>
    </row>
    <row r="42" spans="2:14" x14ac:dyDescent="0.25">
      <c r="B42">
        <v>3612.4</v>
      </c>
      <c r="D42">
        <v>11000</v>
      </c>
      <c r="F42">
        <v>1300</v>
      </c>
      <c r="K42" s="1">
        <v>44137</v>
      </c>
      <c r="L42" t="s">
        <v>0</v>
      </c>
      <c r="N42">
        <v>10125.14</v>
      </c>
    </row>
    <row r="43" spans="2:14" x14ac:dyDescent="0.25">
      <c r="D43">
        <v>11000</v>
      </c>
      <c r="F43">
        <v>1200</v>
      </c>
      <c r="K43" s="1">
        <v>44137</v>
      </c>
      <c r="L43" t="s">
        <v>5</v>
      </c>
      <c r="M43">
        <v>357.5</v>
      </c>
    </row>
    <row r="44" spans="2:14" x14ac:dyDescent="0.25">
      <c r="F44">
        <v>2373.21</v>
      </c>
      <c r="K44" s="1">
        <v>44138</v>
      </c>
      <c r="L44" t="s">
        <v>1</v>
      </c>
      <c r="M44">
        <v>132</v>
      </c>
    </row>
    <row r="45" spans="2:14" x14ac:dyDescent="0.25">
      <c r="F45">
        <v>700</v>
      </c>
      <c r="K45" s="1">
        <v>44147</v>
      </c>
      <c r="L45" t="s">
        <v>1</v>
      </c>
      <c r="M45">
        <v>132</v>
      </c>
    </row>
    <row r="46" spans="2:14" x14ac:dyDescent="0.25">
      <c r="F46">
        <v>1106.82</v>
      </c>
      <c r="G46">
        <v>286</v>
      </c>
      <c r="K46" s="1">
        <v>44155</v>
      </c>
      <c r="L46" t="s">
        <v>0</v>
      </c>
      <c r="N46">
        <v>2136.6</v>
      </c>
    </row>
    <row r="47" spans="2:14" x14ac:dyDescent="0.25">
      <c r="B47" s="3"/>
      <c r="D47" s="3"/>
      <c r="F47" s="3">
        <v>1000</v>
      </c>
      <c r="H47" s="3"/>
      <c r="K47" s="1">
        <v>44160</v>
      </c>
      <c r="L47" t="s">
        <v>0</v>
      </c>
      <c r="N47">
        <v>73.22</v>
      </c>
    </row>
    <row r="48" spans="2:14" x14ac:dyDescent="0.25">
      <c r="B48">
        <f t="shared" ref="B48:E48" si="3">SUM(B40:B47)</f>
        <v>10837.2</v>
      </c>
      <c r="C48">
        <f t="shared" si="3"/>
        <v>0</v>
      </c>
      <c r="D48">
        <f t="shared" si="3"/>
        <v>33000</v>
      </c>
      <c r="E48">
        <f t="shared" si="3"/>
        <v>145.22999999999999</v>
      </c>
      <c r="F48">
        <f>SUM(F40:F47)</f>
        <v>10653.24</v>
      </c>
      <c r="G48">
        <f>SUM(G40:G47)</f>
        <v>286</v>
      </c>
      <c r="K48" s="1">
        <v>44160</v>
      </c>
      <c r="L48" t="s">
        <v>0</v>
      </c>
      <c r="N48">
        <v>2136.6</v>
      </c>
    </row>
    <row r="49" spans="1:14" x14ac:dyDescent="0.25">
      <c r="B49" s="9"/>
      <c r="D49" s="3"/>
      <c r="F49" s="3"/>
      <c r="H49" s="3"/>
      <c r="K49" s="1">
        <v>44160</v>
      </c>
      <c r="L49" t="s">
        <v>1</v>
      </c>
      <c r="M49">
        <v>132</v>
      </c>
    </row>
    <row r="50" spans="1:14" x14ac:dyDescent="0.25">
      <c r="B50">
        <f t="shared" ref="B50:E50" si="4">B12+B30+B38+B48</f>
        <v>31022.22</v>
      </c>
      <c r="C50">
        <f t="shared" si="4"/>
        <v>0</v>
      </c>
      <c r="D50">
        <f t="shared" si="4"/>
        <v>134624.58000000002</v>
      </c>
      <c r="E50">
        <f t="shared" si="4"/>
        <v>145.22999999999999</v>
      </c>
      <c r="F50">
        <f>F12+F30+F38+F48</f>
        <v>52448.74</v>
      </c>
      <c r="G50">
        <f t="shared" ref="G50:H50" si="5">G12+G30+G38+G48</f>
        <v>286</v>
      </c>
      <c r="H50">
        <f t="shared" si="5"/>
        <v>11404.92</v>
      </c>
      <c r="K50" s="1">
        <v>44166</v>
      </c>
      <c r="L50" t="s">
        <v>0</v>
      </c>
      <c r="N50">
        <v>3575</v>
      </c>
    </row>
    <row r="51" spans="1:14" x14ac:dyDescent="0.25">
      <c r="K51" s="1">
        <v>44166</v>
      </c>
      <c r="L51" t="s">
        <v>0</v>
      </c>
      <c r="N51">
        <v>11000</v>
      </c>
    </row>
    <row r="52" spans="1:14" ht="15.75" thickBot="1" x14ac:dyDescent="0.3">
      <c r="B52">
        <f>B50/11</f>
        <v>2820.2018181818185</v>
      </c>
      <c r="C52">
        <f t="shared" ref="C52:H52" si="6">C50/11</f>
        <v>0</v>
      </c>
      <c r="D52">
        <f t="shared" si="6"/>
        <v>12238.598181818183</v>
      </c>
      <c r="E52">
        <f t="shared" si="6"/>
        <v>13.202727272727271</v>
      </c>
      <c r="F52">
        <f t="shared" si="6"/>
        <v>4768.0672727272722</v>
      </c>
      <c r="G52">
        <f t="shared" si="6"/>
        <v>26</v>
      </c>
      <c r="H52">
        <f t="shared" si="6"/>
        <v>1036.810909090909</v>
      </c>
      <c r="I52" s="18">
        <f>SUM(B52:H52)</f>
        <v>20902.880909090909</v>
      </c>
      <c r="K52" s="1">
        <v>44181</v>
      </c>
      <c r="L52" t="s">
        <v>1</v>
      </c>
      <c r="M52">
        <v>132</v>
      </c>
    </row>
    <row r="53" spans="1:14" ht="15.75" thickTop="1" x14ac:dyDescent="0.25">
      <c r="K53" s="1">
        <v>44183</v>
      </c>
      <c r="L53" t="s">
        <v>0</v>
      </c>
      <c r="N53">
        <v>995.09</v>
      </c>
    </row>
    <row r="54" spans="1:14" x14ac:dyDescent="0.25">
      <c r="A54" s="8" t="s">
        <v>17</v>
      </c>
      <c r="B54" s="8"/>
      <c r="K54" s="1">
        <v>44186</v>
      </c>
      <c r="L54" t="s">
        <v>0</v>
      </c>
      <c r="N54">
        <v>1504.9</v>
      </c>
    </row>
    <row r="55" spans="1:14" x14ac:dyDescent="0.25">
      <c r="B55" t="s">
        <v>16</v>
      </c>
      <c r="D55" t="s">
        <v>18</v>
      </c>
      <c r="F55" t="s">
        <v>16</v>
      </c>
      <c r="K55" s="1">
        <v>44187</v>
      </c>
      <c r="L55" t="s">
        <v>0</v>
      </c>
      <c r="N55">
        <v>800</v>
      </c>
    </row>
    <row r="56" spans="1:14" x14ac:dyDescent="0.25">
      <c r="A56">
        <v>2019</v>
      </c>
      <c r="D56">
        <v>108000</v>
      </c>
      <c r="F56">
        <f>41000</f>
        <v>41000</v>
      </c>
      <c r="G56">
        <f>F56+4100</f>
        <v>45100</v>
      </c>
      <c r="K56" s="1">
        <v>44188</v>
      </c>
      <c r="L56" t="s">
        <v>0</v>
      </c>
      <c r="N56">
        <v>10.02</v>
      </c>
    </row>
    <row r="57" spans="1:14" x14ac:dyDescent="0.25">
      <c r="A57">
        <v>2020</v>
      </c>
      <c r="F57">
        <f>+F56+F56*3%</f>
        <v>42230</v>
      </c>
      <c r="G57">
        <f>F57+4223</f>
        <v>46453</v>
      </c>
      <c r="K57" s="1">
        <v>44188</v>
      </c>
      <c r="L57" t="s">
        <v>0</v>
      </c>
      <c r="N57">
        <v>900</v>
      </c>
    </row>
    <row r="58" spans="1:14" x14ac:dyDescent="0.25">
      <c r="A58">
        <v>2021</v>
      </c>
      <c r="B58">
        <v>36000</v>
      </c>
      <c r="C58">
        <f>B58+3600</f>
        <v>39600</v>
      </c>
      <c r="D58">
        <f>30000*4</f>
        <v>120000</v>
      </c>
      <c r="E58">
        <f>D58+1200</f>
        <v>121200</v>
      </c>
      <c r="F58" s="5">
        <f>F57+(F57*3%)</f>
        <v>43496.9</v>
      </c>
      <c r="G58" s="6">
        <f>F58+4349.7</f>
        <v>47846.6</v>
      </c>
      <c r="K58" s="1">
        <v>44194</v>
      </c>
      <c r="L58" t="s">
        <v>1</v>
      </c>
      <c r="M58">
        <v>132</v>
      </c>
    </row>
    <row r="59" spans="1:14" x14ac:dyDescent="0.25">
      <c r="K59" s="1">
        <v>44200</v>
      </c>
      <c r="L59" t="s">
        <v>0</v>
      </c>
      <c r="N59">
        <v>11000</v>
      </c>
    </row>
    <row r="60" spans="1:14" x14ac:dyDescent="0.25">
      <c r="K60" s="1">
        <v>44207</v>
      </c>
      <c r="L60" t="s">
        <v>1</v>
      </c>
      <c r="M60">
        <v>132</v>
      </c>
    </row>
    <row r="61" spans="1:14" x14ac:dyDescent="0.25">
      <c r="K61" s="1">
        <v>44209</v>
      </c>
      <c r="L61" t="s">
        <v>0</v>
      </c>
      <c r="N61">
        <v>3575</v>
      </c>
    </row>
    <row r="62" spans="1:14" x14ac:dyDescent="0.25">
      <c r="K62" s="1">
        <v>44221</v>
      </c>
      <c r="L62" t="s">
        <v>1</v>
      </c>
      <c r="M62">
        <v>132</v>
      </c>
    </row>
    <row r="63" spans="1:14" x14ac:dyDescent="0.25">
      <c r="K63" s="1">
        <v>44224</v>
      </c>
      <c r="L63" t="s">
        <v>0</v>
      </c>
      <c r="N63">
        <v>2603.2199999999998</v>
      </c>
    </row>
    <row r="64" spans="1:14" x14ac:dyDescent="0.25">
      <c r="K64" s="1">
        <v>44224</v>
      </c>
      <c r="L64" t="s">
        <v>5</v>
      </c>
      <c r="M64">
        <v>198</v>
      </c>
    </row>
    <row r="65" spans="11:14" x14ac:dyDescent="0.25">
      <c r="K65" s="1">
        <v>44228</v>
      </c>
      <c r="L65" t="s">
        <v>0</v>
      </c>
      <c r="N65">
        <v>560</v>
      </c>
    </row>
    <row r="66" spans="11:14" x14ac:dyDescent="0.25">
      <c r="K66" s="1">
        <v>44228</v>
      </c>
      <c r="L66" t="s">
        <v>0</v>
      </c>
      <c r="N66">
        <v>11000</v>
      </c>
    </row>
    <row r="67" spans="11:14" x14ac:dyDescent="0.25">
      <c r="K67" s="1">
        <v>44229</v>
      </c>
      <c r="L67" t="s">
        <v>0</v>
      </c>
      <c r="N67">
        <v>3575</v>
      </c>
    </row>
    <row r="68" spans="11:14" x14ac:dyDescent="0.25">
      <c r="K68" s="1">
        <v>44229</v>
      </c>
      <c r="L68" t="s">
        <v>0</v>
      </c>
      <c r="N68">
        <v>1100</v>
      </c>
    </row>
    <row r="69" spans="11:14" x14ac:dyDescent="0.25">
      <c r="K69" s="1">
        <v>44230</v>
      </c>
      <c r="L69" t="s">
        <v>3</v>
      </c>
      <c r="M69">
        <v>352</v>
      </c>
    </row>
    <row r="70" spans="11:14" x14ac:dyDescent="0.25">
      <c r="K70" s="1">
        <v>44235</v>
      </c>
      <c r="L70" t="s">
        <v>1</v>
      </c>
      <c r="M70">
        <v>132</v>
      </c>
    </row>
    <row r="71" spans="11:14" x14ac:dyDescent="0.25">
      <c r="K71" s="1">
        <v>44237</v>
      </c>
      <c r="L71" t="s">
        <v>2</v>
      </c>
      <c r="M71">
        <v>666.96</v>
      </c>
    </row>
    <row r="72" spans="11:14" x14ac:dyDescent="0.25">
      <c r="K72" s="1">
        <v>44242</v>
      </c>
      <c r="L72" t="s">
        <v>5</v>
      </c>
      <c r="M72">
        <v>1078</v>
      </c>
    </row>
    <row r="73" spans="11:14" x14ac:dyDescent="0.25">
      <c r="K73" s="1">
        <v>44243</v>
      </c>
      <c r="L73" t="s">
        <v>6</v>
      </c>
      <c r="M73">
        <v>740.83</v>
      </c>
    </row>
    <row r="74" spans="11:14" x14ac:dyDescent="0.25">
      <c r="K74" s="1">
        <v>44249</v>
      </c>
      <c r="L74" t="s">
        <v>1</v>
      </c>
      <c r="M74">
        <v>132</v>
      </c>
    </row>
    <row r="75" spans="11:14" x14ac:dyDescent="0.25">
      <c r="K75" s="1">
        <v>44253</v>
      </c>
      <c r="L75" t="s">
        <v>0</v>
      </c>
      <c r="N75">
        <v>3575</v>
      </c>
    </row>
    <row r="76" spans="11:14" x14ac:dyDescent="0.25">
      <c r="K76" s="1">
        <v>44253</v>
      </c>
      <c r="L76" t="s">
        <v>0</v>
      </c>
      <c r="N76">
        <v>4273.21</v>
      </c>
    </row>
    <row r="77" spans="11:14" x14ac:dyDescent="0.25">
      <c r="K77" s="1">
        <v>44256</v>
      </c>
      <c r="L77" t="s">
        <v>0</v>
      </c>
      <c r="N77">
        <v>11000</v>
      </c>
    </row>
    <row r="78" spans="11:14" x14ac:dyDescent="0.25">
      <c r="K78" s="1">
        <v>44263</v>
      </c>
      <c r="L78" t="s">
        <v>1</v>
      </c>
      <c r="M78">
        <v>132</v>
      </c>
    </row>
    <row r="79" spans="11:14" x14ac:dyDescent="0.25">
      <c r="K79" s="1">
        <v>44277</v>
      </c>
      <c r="L79" t="s">
        <v>1</v>
      </c>
      <c r="M79">
        <v>132</v>
      </c>
    </row>
    <row r="80" spans="11:14" x14ac:dyDescent="0.25">
      <c r="K80" s="1">
        <v>44285</v>
      </c>
      <c r="L80" t="s">
        <v>0</v>
      </c>
      <c r="N80">
        <v>4273.21</v>
      </c>
    </row>
    <row r="81" spans="11:14" x14ac:dyDescent="0.25">
      <c r="K81" s="1">
        <v>44287</v>
      </c>
      <c r="L81" t="s">
        <v>0</v>
      </c>
      <c r="N81">
        <v>3612.4</v>
      </c>
    </row>
    <row r="82" spans="11:14" x14ac:dyDescent="0.25">
      <c r="K82" s="1">
        <v>44287</v>
      </c>
      <c r="L82" t="s">
        <v>0</v>
      </c>
      <c r="N82">
        <v>11000</v>
      </c>
    </row>
    <row r="83" spans="11:14" x14ac:dyDescent="0.25">
      <c r="K83" s="1">
        <v>44292</v>
      </c>
      <c r="L83" t="s">
        <v>1</v>
      </c>
      <c r="M83">
        <v>132</v>
      </c>
    </row>
    <row r="84" spans="11:14" x14ac:dyDescent="0.25">
      <c r="K84" s="1">
        <v>44293</v>
      </c>
      <c r="L84" t="s">
        <v>3</v>
      </c>
      <c r="M84">
        <v>242</v>
      </c>
    </row>
    <row r="85" spans="11:14" x14ac:dyDescent="0.25">
      <c r="K85" s="1">
        <v>44301</v>
      </c>
      <c r="L85" t="s">
        <v>0</v>
      </c>
      <c r="N85">
        <v>145.22999999999999</v>
      </c>
    </row>
    <row r="86" spans="11:14" x14ac:dyDescent="0.25">
      <c r="K86" s="1">
        <v>44305</v>
      </c>
      <c r="L86" t="s">
        <v>1</v>
      </c>
      <c r="M86">
        <v>187</v>
      </c>
    </row>
    <row r="87" spans="11:14" x14ac:dyDescent="0.25">
      <c r="K87" s="1">
        <v>44319</v>
      </c>
      <c r="L87" t="s">
        <v>0</v>
      </c>
      <c r="N87">
        <v>700</v>
      </c>
    </row>
    <row r="88" spans="11:14" x14ac:dyDescent="0.25">
      <c r="K88" s="1">
        <v>44319</v>
      </c>
      <c r="L88" t="s">
        <v>0</v>
      </c>
      <c r="N88">
        <v>2273.21</v>
      </c>
    </row>
    <row r="89" spans="11:14" x14ac:dyDescent="0.25">
      <c r="K89" s="1">
        <v>44319</v>
      </c>
      <c r="L89" t="s">
        <v>0</v>
      </c>
      <c r="N89">
        <v>11000</v>
      </c>
    </row>
    <row r="90" spans="11:14" x14ac:dyDescent="0.25">
      <c r="K90" s="1">
        <v>44319</v>
      </c>
      <c r="L90" t="s">
        <v>1</v>
      </c>
      <c r="M90">
        <v>132</v>
      </c>
    </row>
    <row r="91" spans="11:14" x14ac:dyDescent="0.25">
      <c r="K91" s="1">
        <v>44320</v>
      </c>
      <c r="L91" t="s">
        <v>0</v>
      </c>
      <c r="N91">
        <v>1300</v>
      </c>
    </row>
    <row r="92" spans="11:14" x14ac:dyDescent="0.25">
      <c r="K92" s="1">
        <v>44326</v>
      </c>
      <c r="L92" t="s">
        <v>0</v>
      </c>
      <c r="N92">
        <v>3612.4</v>
      </c>
    </row>
    <row r="93" spans="11:14" x14ac:dyDescent="0.25">
      <c r="K93" s="1">
        <v>44347</v>
      </c>
      <c r="L93" t="s">
        <v>0</v>
      </c>
      <c r="N93">
        <v>1200</v>
      </c>
    </row>
    <row r="94" spans="11:14" x14ac:dyDescent="0.25">
      <c r="K94" s="1">
        <v>44347</v>
      </c>
      <c r="L94" t="s">
        <v>1</v>
      </c>
      <c r="M94">
        <v>132</v>
      </c>
    </row>
    <row r="95" spans="11:14" x14ac:dyDescent="0.25">
      <c r="K95" s="1">
        <v>44348</v>
      </c>
      <c r="L95" t="s">
        <v>0</v>
      </c>
      <c r="N95">
        <v>2373.21</v>
      </c>
    </row>
    <row r="96" spans="11:14" x14ac:dyDescent="0.25">
      <c r="K96" s="1">
        <v>44348</v>
      </c>
      <c r="L96" t="s">
        <v>0</v>
      </c>
      <c r="N96">
        <v>11000</v>
      </c>
    </row>
    <row r="97" spans="11:14" x14ac:dyDescent="0.25">
      <c r="K97" s="1">
        <v>44349</v>
      </c>
      <c r="L97" t="s">
        <v>0</v>
      </c>
      <c r="N97">
        <v>3612.4</v>
      </c>
    </row>
    <row r="98" spans="11:14" x14ac:dyDescent="0.25">
      <c r="K98" s="1">
        <v>44349</v>
      </c>
      <c r="L98" t="s">
        <v>0</v>
      </c>
      <c r="N98">
        <v>700</v>
      </c>
    </row>
    <row r="99" spans="11:14" x14ac:dyDescent="0.25">
      <c r="K99" s="1">
        <v>44363</v>
      </c>
      <c r="L99" t="s">
        <v>2</v>
      </c>
      <c r="M99">
        <v>1055.9100000000001</v>
      </c>
    </row>
    <row r="100" spans="11:14" x14ac:dyDescent="0.25">
      <c r="K100" s="1">
        <v>44370</v>
      </c>
      <c r="L100" t="s">
        <v>3</v>
      </c>
      <c r="M100">
        <v>306</v>
      </c>
    </row>
    <row r="101" spans="11:14" x14ac:dyDescent="0.25">
      <c r="K101" s="1">
        <v>44370</v>
      </c>
      <c r="L101" t="s">
        <v>3</v>
      </c>
      <c r="M101">
        <v>306</v>
      </c>
    </row>
    <row r="102" spans="11:14" x14ac:dyDescent="0.25">
      <c r="K102" s="1">
        <v>44375</v>
      </c>
      <c r="L102" t="s">
        <v>0</v>
      </c>
      <c r="N102">
        <v>286</v>
      </c>
    </row>
    <row r="103" spans="11:14" x14ac:dyDescent="0.25">
      <c r="K103" s="1">
        <v>44376</v>
      </c>
      <c r="L103" t="s">
        <v>0</v>
      </c>
      <c r="N103">
        <v>1106.82</v>
      </c>
    </row>
    <row r="104" spans="11:14" x14ac:dyDescent="0.25">
      <c r="K104" s="1">
        <v>44377</v>
      </c>
      <c r="L104" t="s">
        <v>0</v>
      </c>
      <c r="N104">
        <v>1000</v>
      </c>
    </row>
  </sheetData>
  <sortState xmlns:xlrd2="http://schemas.microsoft.com/office/spreadsheetml/2017/richdata2" ref="K4:N104">
    <sortCondition ref="K4:K104"/>
  </sortState>
  <mergeCells count="4">
    <mergeCell ref="B3:C3"/>
    <mergeCell ref="D3:E3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4D6EE-BA06-4227-980B-EC6BDD8BED99}">
  <dimension ref="A1:S100"/>
  <sheetViews>
    <sheetView workbookViewId="0">
      <selection activeCell="E46" sqref="E46"/>
    </sheetView>
  </sheetViews>
  <sheetFormatPr defaultRowHeight="15" x14ac:dyDescent="0.25"/>
  <cols>
    <col min="1" max="1" width="25.7109375" customWidth="1"/>
    <col min="2" max="2" width="11.28515625" customWidth="1"/>
    <col min="3" max="3" width="10.5703125" bestFit="1" customWidth="1"/>
    <col min="4" max="4" width="12.5703125" customWidth="1"/>
    <col min="5" max="5" width="11.7109375" customWidth="1"/>
    <col min="6" max="6" width="13" customWidth="1"/>
    <col min="7" max="8" width="10.5703125" bestFit="1" customWidth="1"/>
    <col min="9" max="10" width="11.140625" customWidth="1"/>
    <col min="13" max="13" width="18.5703125" customWidth="1"/>
    <col min="14" max="14" width="12.28515625" customWidth="1"/>
    <col min="16" max="16" width="10.7109375" customWidth="1"/>
    <col min="17" max="17" width="25.42578125" customWidth="1"/>
  </cols>
  <sheetData>
    <row r="1" spans="1:19" x14ac:dyDescent="0.25">
      <c r="A1" s="7" t="s">
        <v>19</v>
      </c>
      <c r="B1" t="s">
        <v>20</v>
      </c>
      <c r="P1" s="1">
        <v>44013</v>
      </c>
      <c r="Q1" t="s">
        <v>0</v>
      </c>
      <c r="S1">
        <v>2053.34</v>
      </c>
    </row>
    <row r="2" spans="1:19" x14ac:dyDescent="0.25">
      <c r="A2" s="7" t="s">
        <v>38</v>
      </c>
      <c r="P2" s="1">
        <v>44013</v>
      </c>
      <c r="Q2" t="s">
        <v>0</v>
      </c>
      <c r="S2">
        <v>11874.86</v>
      </c>
    </row>
    <row r="3" spans="1:19" x14ac:dyDescent="0.25">
      <c r="A3" s="7"/>
      <c r="P3" s="1">
        <v>44013</v>
      </c>
      <c r="Q3" t="s">
        <v>1</v>
      </c>
      <c r="R3" s="17">
        <v>132</v>
      </c>
    </row>
    <row r="4" spans="1:19" x14ac:dyDescent="0.25">
      <c r="B4" s="10" t="s">
        <v>21</v>
      </c>
      <c r="C4" s="10" t="s">
        <v>2</v>
      </c>
      <c r="D4" s="10" t="s">
        <v>22</v>
      </c>
      <c r="E4" s="10" t="s">
        <v>23</v>
      </c>
      <c r="F4" s="10" t="s">
        <v>24</v>
      </c>
      <c r="G4" s="10" t="s">
        <v>25</v>
      </c>
      <c r="H4" s="10" t="s">
        <v>26</v>
      </c>
      <c r="I4" s="10" t="s">
        <v>27</v>
      </c>
      <c r="P4" s="1">
        <v>44019</v>
      </c>
      <c r="Q4" t="s">
        <v>0</v>
      </c>
      <c r="S4">
        <v>1070.45</v>
      </c>
    </row>
    <row r="5" spans="1:19" x14ac:dyDescent="0.25">
      <c r="B5" s="5">
        <v>132</v>
      </c>
      <c r="C5" s="5">
        <v>542.13</v>
      </c>
      <c r="D5" s="5"/>
      <c r="E5" s="5"/>
      <c r="F5" s="5">
        <v>6539.17</v>
      </c>
      <c r="G5" s="5"/>
      <c r="H5" s="5">
        <v>1340</v>
      </c>
      <c r="I5" s="5">
        <v>8660</v>
      </c>
      <c r="P5" s="1">
        <v>44026</v>
      </c>
      <c r="Q5" t="s">
        <v>0</v>
      </c>
      <c r="S5">
        <v>3232.76</v>
      </c>
    </row>
    <row r="6" spans="1:19" x14ac:dyDescent="0.25">
      <c r="B6" s="5">
        <v>132</v>
      </c>
      <c r="C6" s="5"/>
      <c r="D6" s="5"/>
      <c r="E6" s="5"/>
      <c r="F6" s="5"/>
      <c r="G6" s="5"/>
      <c r="H6" s="5"/>
      <c r="I6" s="5"/>
      <c r="P6" s="1">
        <v>44041</v>
      </c>
      <c r="Q6" t="s">
        <v>1</v>
      </c>
      <c r="R6" s="17">
        <v>132</v>
      </c>
    </row>
    <row r="7" spans="1:19" x14ac:dyDescent="0.25">
      <c r="B7" s="5">
        <v>132</v>
      </c>
      <c r="C7" s="5"/>
      <c r="D7" s="5"/>
      <c r="E7" s="5"/>
      <c r="F7" s="5"/>
      <c r="G7" s="5"/>
      <c r="H7" s="5"/>
      <c r="I7" s="5"/>
      <c r="P7" s="1">
        <v>44041</v>
      </c>
      <c r="Q7" t="s">
        <v>9</v>
      </c>
      <c r="R7" s="17">
        <v>6539.17</v>
      </c>
    </row>
    <row r="8" spans="1:19" x14ac:dyDescent="0.25">
      <c r="B8" s="5"/>
      <c r="C8" s="5"/>
      <c r="D8" s="5"/>
      <c r="E8" s="5"/>
      <c r="F8" s="5"/>
      <c r="G8" s="5"/>
      <c r="H8" s="5"/>
      <c r="I8" s="5"/>
      <c r="P8" s="1">
        <v>44041</v>
      </c>
      <c r="Q8" t="s">
        <v>10</v>
      </c>
      <c r="R8">
        <v>8660</v>
      </c>
    </row>
    <row r="9" spans="1:19" x14ac:dyDescent="0.25">
      <c r="B9" s="11"/>
      <c r="C9" s="11"/>
      <c r="D9" s="11"/>
      <c r="E9" s="11"/>
      <c r="F9" s="11"/>
      <c r="G9" s="11"/>
      <c r="H9" s="11"/>
      <c r="I9" s="11"/>
      <c r="P9" s="1">
        <v>44042</v>
      </c>
      <c r="Q9" t="s">
        <v>0</v>
      </c>
      <c r="S9">
        <v>3575</v>
      </c>
    </row>
    <row r="10" spans="1:19" x14ac:dyDescent="0.25">
      <c r="A10" t="s">
        <v>28</v>
      </c>
      <c r="B10" s="5">
        <f>SUM(B5:B9)</f>
        <v>396</v>
      </c>
      <c r="C10" s="5">
        <f t="shared" ref="C10:I10" si="0">SUM(C5:C9)</f>
        <v>542.13</v>
      </c>
      <c r="D10" s="5">
        <f t="shared" si="0"/>
        <v>0</v>
      </c>
      <c r="E10" s="5">
        <f t="shared" si="0"/>
        <v>0</v>
      </c>
      <c r="F10" s="5">
        <f t="shared" si="0"/>
        <v>6539.17</v>
      </c>
      <c r="G10" s="5">
        <f t="shared" si="0"/>
        <v>0</v>
      </c>
      <c r="H10" s="5">
        <f t="shared" si="0"/>
        <v>1340</v>
      </c>
      <c r="I10" s="5">
        <f t="shared" si="0"/>
        <v>8660</v>
      </c>
      <c r="P10" s="1">
        <v>44046</v>
      </c>
      <c r="Q10" t="s">
        <v>0</v>
      </c>
      <c r="S10">
        <v>11874.86</v>
      </c>
    </row>
    <row r="11" spans="1:19" x14ac:dyDescent="0.25">
      <c r="B11" s="5"/>
      <c r="C11" s="5"/>
      <c r="D11" s="5"/>
      <c r="E11" s="5"/>
      <c r="F11" s="5"/>
      <c r="G11" s="5"/>
      <c r="H11" s="5"/>
      <c r="I11" s="5"/>
      <c r="P11" s="1">
        <v>44054</v>
      </c>
      <c r="Q11" t="s">
        <v>0</v>
      </c>
      <c r="S11">
        <v>3174.91</v>
      </c>
    </row>
    <row r="12" spans="1:19" x14ac:dyDescent="0.25">
      <c r="B12" s="5">
        <v>132</v>
      </c>
      <c r="C12" s="5"/>
      <c r="D12" s="5">
        <v>242</v>
      </c>
      <c r="E12" s="5">
        <v>357.5</v>
      </c>
      <c r="F12" s="5"/>
      <c r="G12" s="5">
        <v>1211.18</v>
      </c>
      <c r="H12" s="5"/>
      <c r="I12" s="5"/>
      <c r="P12" s="1">
        <v>44062</v>
      </c>
      <c r="Q12" t="s">
        <v>7</v>
      </c>
      <c r="R12" s="17">
        <v>16275.6</v>
      </c>
    </row>
    <row r="13" spans="1:19" x14ac:dyDescent="0.25">
      <c r="B13" s="5">
        <v>132</v>
      </c>
      <c r="C13" s="5"/>
      <c r="D13" s="5"/>
      <c r="E13" s="5"/>
      <c r="F13" s="5"/>
      <c r="G13" s="5"/>
      <c r="H13" s="5"/>
      <c r="I13" s="5"/>
      <c r="P13" s="1">
        <v>44062</v>
      </c>
      <c r="Q13" t="s">
        <v>7</v>
      </c>
      <c r="R13" s="17">
        <v>16275.6</v>
      </c>
    </row>
    <row r="14" spans="1:19" x14ac:dyDescent="0.25">
      <c r="B14" s="5">
        <v>132</v>
      </c>
      <c r="C14" s="5"/>
      <c r="D14" s="5"/>
      <c r="E14" s="5"/>
      <c r="F14" s="5"/>
      <c r="G14" s="5"/>
      <c r="H14" s="5"/>
      <c r="I14" s="5"/>
      <c r="P14" s="1">
        <v>44069</v>
      </c>
      <c r="Q14" t="s">
        <v>0</v>
      </c>
      <c r="S14">
        <v>1068.3</v>
      </c>
    </row>
    <row r="15" spans="1:19" x14ac:dyDescent="0.25">
      <c r="B15" s="5">
        <v>132</v>
      </c>
      <c r="C15" s="5"/>
      <c r="D15" s="5"/>
      <c r="E15" s="5"/>
      <c r="F15" s="5"/>
      <c r="G15" s="5"/>
      <c r="H15" s="5"/>
      <c r="I15" s="5"/>
      <c r="P15" s="1">
        <v>44074</v>
      </c>
      <c r="Q15" t="s">
        <v>0</v>
      </c>
      <c r="S15">
        <v>3446.66</v>
      </c>
    </row>
    <row r="16" spans="1:19" x14ac:dyDescent="0.25">
      <c r="B16" s="5">
        <v>132</v>
      </c>
      <c r="C16" s="5"/>
      <c r="D16" s="5"/>
      <c r="E16" s="5"/>
      <c r="F16" s="5"/>
      <c r="G16" s="5"/>
      <c r="H16" s="5"/>
      <c r="I16" s="5"/>
      <c r="P16" s="1">
        <v>44075</v>
      </c>
      <c r="Q16" t="s">
        <v>0</v>
      </c>
      <c r="S16">
        <v>3575</v>
      </c>
    </row>
    <row r="17" spans="1:19" x14ac:dyDescent="0.25">
      <c r="B17" s="5">
        <v>132</v>
      </c>
      <c r="C17" s="5"/>
      <c r="D17" s="5"/>
      <c r="E17" s="5"/>
      <c r="F17" s="5"/>
      <c r="G17" s="5"/>
      <c r="H17" s="5"/>
      <c r="I17" s="5"/>
      <c r="P17" s="1">
        <v>44075</v>
      </c>
      <c r="Q17" t="s">
        <v>0</v>
      </c>
      <c r="S17">
        <v>11874.86</v>
      </c>
    </row>
    <row r="18" spans="1:19" x14ac:dyDescent="0.25">
      <c r="B18" s="11">
        <v>132</v>
      </c>
      <c r="C18" s="11"/>
      <c r="D18" s="11"/>
      <c r="E18" s="11"/>
      <c r="F18" s="11"/>
      <c r="G18" s="11"/>
      <c r="H18" s="11"/>
      <c r="I18" s="11"/>
      <c r="P18" s="1">
        <v>44075</v>
      </c>
      <c r="Q18" t="s">
        <v>1</v>
      </c>
      <c r="R18" s="17">
        <v>132</v>
      </c>
    </row>
    <row r="19" spans="1:19" x14ac:dyDescent="0.25">
      <c r="A19" t="s">
        <v>29</v>
      </c>
      <c r="B19" s="5">
        <f>SUM(B12:B18)</f>
        <v>924</v>
      </c>
      <c r="C19" s="5">
        <f t="shared" ref="C19:I19" si="1">SUM(C12:C18)</f>
        <v>0</v>
      </c>
      <c r="D19" s="5">
        <f t="shared" si="1"/>
        <v>242</v>
      </c>
      <c r="E19" s="5">
        <f t="shared" si="1"/>
        <v>357.5</v>
      </c>
      <c r="F19" s="5">
        <f t="shared" si="1"/>
        <v>0</v>
      </c>
      <c r="G19" s="5">
        <f t="shared" si="1"/>
        <v>1211.18</v>
      </c>
      <c r="H19" s="5">
        <f t="shared" si="1"/>
        <v>0</v>
      </c>
      <c r="I19" s="5">
        <f t="shared" si="1"/>
        <v>0</v>
      </c>
      <c r="P19" s="1">
        <v>44077</v>
      </c>
      <c r="Q19" t="s">
        <v>0</v>
      </c>
      <c r="S19">
        <v>1068.3</v>
      </c>
    </row>
    <row r="20" spans="1:19" x14ac:dyDescent="0.25">
      <c r="B20" s="5"/>
      <c r="C20" s="5"/>
      <c r="D20" s="5"/>
      <c r="E20" s="5"/>
      <c r="F20" s="5"/>
      <c r="G20" s="5"/>
      <c r="H20" s="5"/>
      <c r="I20" s="5"/>
      <c r="P20" s="1">
        <v>44097</v>
      </c>
      <c r="Q20" t="s">
        <v>0</v>
      </c>
      <c r="S20">
        <v>1068.3</v>
      </c>
    </row>
    <row r="21" spans="1:19" x14ac:dyDescent="0.25">
      <c r="B21" s="5">
        <v>132</v>
      </c>
      <c r="C21" s="5">
        <v>666.96</v>
      </c>
      <c r="D21" s="5">
        <v>352</v>
      </c>
      <c r="E21" s="5">
        <v>198</v>
      </c>
      <c r="F21" s="5"/>
      <c r="G21" s="5"/>
      <c r="H21" s="5"/>
      <c r="I21" s="5"/>
      <c r="P21" s="1">
        <v>44102</v>
      </c>
      <c r="Q21" t="s">
        <v>8</v>
      </c>
      <c r="R21" s="17">
        <v>542.13</v>
      </c>
    </row>
    <row r="22" spans="1:19" x14ac:dyDescent="0.25">
      <c r="B22" s="5">
        <v>132</v>
      </c>
      <c r="C22" s="5"/>
      <c r="D22" s="5"/>
      <c r="E22" s="5">
        <v>1078</v>
      </c>
      <c r="F22" s="5"/>
      <c r="G22" s="5"/>
      <c r="H22" s="5"/>
      <c r="I22" s="5"/>
      <c r="P22" s="1">
        <v>44104</v>
      </c>
      <c r="Q22" t="s">
        <v>0</v>
      </c>
      <c r="S22">
        <v>3446.66</v>
      </c>
    </row>
    <row r="23" spans="1:19" x14ac:dyDescent="0.25">
      <c r="B23" s="5">
        <v>132</v>
      </c>
      <c r="C23" s="5"/>
      <c r="D23" s="5"/>
      <c r="E23" s="5">
        <v>740.83</v>
      </c>
      <c r="F23" s="5"/>
      <c r="G23" s="5"/>
      <c r="H23" s="5"/>
      <c r="I23" s="5"/>
      <c r="P23" s="1">
        <v>44104</v>
      </c>
      <c r="Q23" t="s">
        <v>0</v>
      </c>
      <c r="S23">
        <v>936.6</v>
      </c>
    </row>
    <row r="24" spans="1:19" x14ac:dyDescent="0.25">
      <c r="B24" s="5">
        <v>132</v>
      </c>
      <c r="C24" s="5"/>
      <c r="D24" s="5"/>
      <c r="E24" s="5"/>
      <c r="F24" s="5"/>
      <c r="G24" s="5"/>
      <c r="H24" s="5"/>
      <c r="I24" s="5"/>
      <c r="P24" s="1">
        <v>44105</v>
      </c>
      <c r="Q24" t="s">
        <v>0</v>
      </c>
      <c r="S24">
        <v>11874.86</v>
      </c>
    </row>
    <row r="25" spans="1:19" x14ac:dyDescent="0.25">
      <c r="B25" s="5">
        <v>132</v>
      </c>
      <c r="C25" s="5"/>
      <c r="D25" s="5"/>
      <c r="E25" s="5"/>
      <c r="F25" s="5"/>
      <c r="G25" s="5"/>
      <c r="H25" s="5"/>
      <c r="I25" s="5"/>
      <c r="P25" s="1">
        <v>44106</v>
      </c>
      <c r="Q25" t="s">
        <v>1</v>
      </c>
      <c r="R25">
        <v>132</v>
      </c>
    </row>
    <row r="26" spans="1:19" x14ac:dyDescent="0.25">
      <c r="B26" s="5">
        <v>132</v>
      </c>
      <c r="C26" s="5"/>
      <c r="D26" s="5"/>
      <c r="E26" s="5"/>
      <c r="F26" s="5"/>
      <c r="G26" s="5"/>
      <c r="H26" s="5"/>
      <c r="I26" s="5"/>
      <c r="P26" s="1">
        <v>44109</v>
      </c>
      <c r="Q26" t="s">
        <v>0</v>
      </c>
      <c r="S26">
        <v>700</v>
      </c>
    </row>
    <row r="27" spans="1:19" x14ac:dyDescent="0.25">
      <c r="B27" s="11"/>
      <c r="C27" s="11"/>
      <c r="D27" s="11"/>
      <c r="E27" s="11"/>
      <c r="F27" s="11"/>
      <c r="G27" s="11"/>
      <c r="H27" s="11"/>
      <c r="I27" s="11"/>
      <c r="P27" s="1">
        <v>44110</v>
      </c>
      <c r="Q27" t="s">
        <v>0</v>
      </c>
      <c r="S27">
        <v>500</v>
      </c>
    </row>
    <row r="28" spans="1:19" x14ac:dyDescent="0.25">
      <c r="A28" t="s">
        <v>30</v>
      </c>
      <c r="B28" s="12">
        <f>SUM(B21:B27)</f>
        <v>792</v>
      </c>
      <c r="C28" s="12">
        <f t="shared" ref="C28:I28" si="2">SUM(C21:C27)</f>
        <v>666.96</v>
      </c>
      <c r="D28" s="12">
        <f t="shared" si="2"/>
        <v>352</v>
      </c>
      <c r="E28" s="12">
        <f t="shared" si="2"/>
        <v>2016.83</v>
      </c>
      <c r="F28" s="12">
        <f t="shared" si="2"/>
        <v>0</v>
      </c>
      <c r="G28" s="12">
        <f t="shared" si="2"/>
        <v>0</v>
      </c>
      <c r="H28" s="12">
        <f t="shared" si="2"/>
        <v>0</v>
      </c>
      <c r="I28" s="12">
        <f t="shared" si="2"/>
        <v>0</v>
      </c>
      <c r="P28" s="1">
        <v>44110</v>
      </c>
      <c r="Q28" t="s">
        <v>0</v>
      </c>
      <c r="S28">
        <v>2136.6</v>
      </c>
    </row>
    <row r="29" spans="1:19" x14ac:dyDescent="0.25">
      <c r="B29" s="5"/>
      <c r="C29" s="5"/>
      <c r="D29" s="5"/>
      <c r="E29" s="5"/>
      <c r="F29" s="5"/>
      <c r="G29" s="5"/>
      <c r="H29" s="5"/>
      <c r="I29" s="5"/>
      <c r="K29" s="7" t="s">
        <v>40</v>
      </c>
      <c r="M29" t="s">
        <v>31</v>
      </c>
      <c r="N29" t="s">
        <v>32</v>
      </c>
      <c r="P29" s="1">
        <v>44110</v>
      </c>
      <c r="Q29" t="s">
        <v>4</v>
      </c>
    </row>
    <row r="30" spans="1:19" x14ac:dyDescent="0.25">
      <c r="B30" s="5">
        <v>132</v>
      </c>
      <c r="C30" s="5">
        <v>1055.9100000000001</v>
      </c>
      <c r="D30" s="5">
        <v>242</v>
      </c>
      <c r="E30" s="5"/>
      <c r="F30" s="5"/>
      <c r="G30" s="5"/>
      <c r="H30" s="5"/>
      <c r="I30" s="5"/>
      <c r="K30" t="s">
        <v>33</v>
      </c>
      <c r="M30" s="5">
        <f>18495+1849.5</f>
        <v>20344.5</v>
      </c>
      <c r="N30" s="13">
        <v>20344.5</v>
      </c>
      <c r="P30" s="1">
        <v>44111</v>
      </c>
      <c r="Q30" t="s">
        <v>0</v>
      </c>
      <c r="S30">
        <v>1800</v>
      </c>
    </row>
    <row r="31" spans="1:19" x14ac:dyDescent="0.25">
      <c r="B31" s="5">
        <v>132</v>
      </c>
      <c r="C31" s="5"/>
      <c r="D31" s="5">
        <v>306</v>
      </c>
      <c r="E31" s="5"/>
      <c r="F31" s="5"/>
      <c r="G31" s="5"/>
      <c r="H31" s="5"/>
      <c r="I31" s="5"/>
      <c r="K31" t="s">
        <v>33</v>
      </c>
      <c r="M31" s="5">
        <v>20344.5</v>
      </c>
      <c r="N31" s="13">
        <v>20344.5</v>
      </c>
      <c r="P31" s="1">
        <v>44112</v>
      </c>
      <c r="Q31" t="s">
        <v>0</v>
      </c>
      <c r="S31">
        <v>336.6</v>
      </c>
    </row>
    <row r="32" spans="1:19" x14ac:dyDescent="0.25">
      <c r="B32" s="5">
        <v>132</v>
      </c>
      <c r="C32" s="5"/>
      <c r="D32" s="5">
        <v>306</v>
      </c>
      <c r="E32" s="5"/>
      <c r="F32" s="5"/>
      <c r="G32" s="5"/>
      <c r="H32" s="5"/>
      <c r="I32" s="5"/>
      <c r="M32" s="5"/>
      <c r="N32" s="5"/>
      <c r="P32" s="1">
        <v>44120</v>
      </c>
      <c r="Q32" t="s">
        <v>3</v>
      </c>
      <c r="R32">
        <v>242</v>
      </c>
    </row>
    <row r="33" spans="1:19" ht="15.75" thickBot="1" x14ac:dyDescent="0.3">
      <c r="B33" s="11">
        <v>187</v>
      </c>
      <c r="C33" s="11"/>
      <c r="D33" s="11"/>
      <c r="E33" s="11"/>
      <c r="F33" s="11"/>
      <c r="G33" s="11"/>
      <c r="H33" s="11"/>
      <c r="I33" s="11"/>
      <c r="M33" s="7" t="s">
        <v>39</v>
      </c>
      <c r="N33" s="14">
        <f>M30+M31-N30-N31</f>
        <v>0</v>
      </c>
      <c r="P33" s="1">
        <v>44124</v>
      </c>
      <c r="Q33" t="s">
        <v>0</v>
      </c>
      <c r="S33">
        <v>1068.3</v>
      </c>
    </row>
    <row r="34" spans="1:19" x14ac:dyDescent="0.25">
      <c r="A34" t="s">
        <v>34</v>
      </c>
      <c r="B34" s="5">
        <f>SUM(B30:B33)</f>
        <v>583</v>
      </c>
      <c r="C34" s="5">
        <f t="shared" ref="C34:I34" si="3">SUM(C30:C33)</f>
        <v>1055.9100000000001</v>
      </c>
      <c r="D34" s="5">
        <f t="shared" si="3"/>
        <v>854</v>
      </c>
      <c r="E34" s="5">
        <f t="shared" si="3"/>
        <v>0</v>
      </c>
      <c r="F34" s="5">
        <f t="shared" si="3"/>
        <v>0</v>
      </c>
      <c r="G34" s="5">
        <f t="shared" si="3"/>
        <v>0</v>
      </c>
      <c r="H34" s="5">
        <f t="shared" si="3"/>
        <v>0</v>
      </c>
      <c r="I34" s="5">
        <f t="shared" si="3"/>
        <v>0</v>
      </c>
      <c r="P34" s="1">
        <v>44124</v>
      </c>
      <c r="Q34" t="s">
        <v>1</v>
      </c>
      <c r="R34">
        <v>132</v>
      </c>
    </row>
    <row r="35" spans="1:19" x14ac:dyDescent="0.25">
      <c r="B35" s="5"/>
      <c r="C35" s="5"/>
      <c r="D35" s="5"/>
      <c r="E35" s="5"/>
      <c r="F35" s="5"/>
      <c r="G35" s="5"/>
      <c r="H35" s="5"/>
      <c r="I35" s="5"/>
      <c r="P35" s="1">
        <v>44130</v>
      </c>
      <c r="Q35" t="s">
        <v>0</v>
      </c>
      <c r="S35">
        <v>256.68</v>
      </c>
    </row>
    <row r="36" spans="1:19" x14ac:dyDescent="0.25">
      <c r="B36" s="5"/>
      <c r="C36" s="5"/>
      <c r="D36" s="5"/>
      <c r="E36" s="5"/>
      <c r="F36" s="5"/>
      <c r="G36" s="5"/>
      <c r="H36" s="5"/>
      <c r="I36" s="5"/>
      <c r="P36" s="1">
        <v>44130</v>
      </c>
      <c r="Q36" t="s">
        <v>0</v>
      </c>
      <c r="S36">
        <v>1068.3</v>
      </c>
    </row>
    <row r="37" spans="1:19" ht="15.75" thickBot="1" x14ac:dyDescent="0.3">
      <c r="A37" t="s">
        <v>35</v>
      </c>
      <c r="B37" s="15">
        <f>B10+B19+B28+B34</f>
        <v>2695</v>
      </c>
      <c r="C37" s="15">
        <f t="shared" ref="C37:I37" si="4">C10+C19+C28+C34</f>
        <v>2265</v>
      </c>
      <c r="D37" s="15">
        <f t="shared" si="4"/>
        <v>1448</v>
      </c>
      <c r="E37" s="15">
        <f t="shared" si="4"/>
        <v>2374.33</v>
      </c>
      <c r="F37" s="15">
        <f t="shared" si="4"/>
        <v>6539.17</v>
      </c>
      <c r="G37" s="15">
        <f t="shared" si="4"/>
        <v>1211.18</v>
      </c>
      <c r="H37" s="15">
        <f t="shared" si="4"/>
        <v>1340</v>
      </c>
      <c r="I37" s="15">
        <f t="shared" si="4"/>
        <v>8660</v>
      </c>
      <c r="P37" s="1">
        <v>44131</v>
      </c>
      <c r="Q37" t="s">
        <v>0</v>
      </c>
      <c r="S37">
        <v>2136.61</v>
      </c>
    </row>
    <row r="38" spans="1:19" x14ac:dyDescent="0.25">
      <c r="B38" s="5"/>
      <c r="C38" s="5"/>
      <c r="D38" s="5"/>
      <c r="E38" s="5"/>
      <c r="F38" s="5"/>
      <c r="G38" s="5"/>
      <c r="H38" s="5"/>
      <c r="I38" s="5"/>
      <c r="P38" s="1">
        <v>44137</v>
      </c>
      <c r="Q38" t="s">
        <v>0</v>
      </c>
      <c r="S38">
        <v>10125.14</v>
      </c>
    </row>
    <row r="39" spans="1:19" ht="15.75" thickBot="1" x14ac:dyDescent="0.3">
      <c r="A39" t="s">
        <v>36</v>
      </c>
      <c r="B39" s="5">
        <f>B37/11</f>
        <v>245</v>
      </c>
      <c r="C39" s="5">
        <v>0</v>
      </c>
      <c r="D39" s="5">
        <f t="shared" ref="D39:H39" si="5">D37/11</f>
        <v>131.63636363636363</v>
      </c>
      <c r="E39" s="5">
        <f t="shared" si="5"/>
        <v>215.84818181818181</v>
      </c>
      <c r="F39" s="5">
        <v>0</v>
      </c>
      <c r="G39" s="5">
        <f t="shared" si="5"/>
        <v>110.10727272727273</v>
      </c>
      <c r="H39" s="5">
        <f t="shared" si="5"/>
        <v>121.81818181818181</v>
      </c>
      <c r="I39" s="5">
        <v>723.98</v>
      </c>
      <c r="J39" s="6"/>
      <c r="K39" s="16">
        <f>SUM(B39:J39)</f>
        <v>1548.39</v>
      </c>
      <c r="P39" s="1">
        <v>44137</v>
      </c>
      <c r="Q39" t="s">
        <v>5</v>
      </c>
      <c r="R39">
        <v>357.5</v>
      </c>
    </row>
    <row r="40" spans="1:19" x14ac:dyDescent="0.25">
      <c r="B40" s="5"/>
      <c r="C40" s="5"/>
      <c r="D40" s="5"/>
      <c r="E40" s="5"/>
      <c r="F40" s="5"/>
      <c r="G40" s="5"/>
      <c r="H40" s="5"/>
      <c r="I40" s="5"/>
      <c r="P40" s="1">
        <v>44138</v>
      </c>
      <c r="Q40" t="s">
        <v>1</v>
      </c>
      <c r="R40">
        <v>132</v>
      </c>
    </row>
    <row r="41" spans="1:19" ht="15.75" thickBot="1" x14ac:dyDescent="0.3">
      <c r="A41" t="s">
        <v>37</v>
      </c>
      <c r="B41" s="15">
        <f>B37-B39</f>
        <v>2450</v>
      </c>
      <c r="C41" s="15">
        <f t="shared" ref="C41:I41" si="6">C37-C39</f>
        <v>2265</v>
      </c>
      <c r="D41" s="15">
        <f t="shared" si="6"/>
        <v>1316.3636363636365</v>
      </c>
      <c r="E41" s="15">
        <f t="shared" si="6"/>
        <v>2158.4818181818182</v>
      </c>
      <c r="F41" s="15">
        <f t="shared" si="6"/>
        <v>6539.17</v>
      </c>
      <c r="G41" s="15">
        <f t="shared" si="6"/>
        <v>1101.0727272727274</v>
      </c>
      <c r="H41" s="15">
        <f t="shared" si="6"/>
        <v>1218.1818181818182</v>
      </c>
      <c r="I41" s="15">
        <f t="shared" si="6"/>
        <v>7936.02</v>
      </c>
      <c r="P41" s="1">
        <v>44147</v>
      </c>
      <c r="Q41" t="s">
        <v>1</v>
      </c>
      <c r="R41">
        <v>132</v>
      </c>
    </row>
    <row r="42" spans="1:19" x14ac:dyDescent="0.25">
      <c r="P42" s="1">
        <v>44155</v>
      </c>
      <c r="Q42" t="s">
        <v>0</v>
      </c>
      <c r="S42">
        <v>2136.6</v>
      </c>
    </row>
    <row r="43" spans="1:19" x14ac:dyDescent="0.25">
      <c r="P43" s="1">
        <v>44160</v>
      </c>
      <c r="Q43" t="s">
        <v>0</v>
      </c>
      <c r="S43">
        <v>73.22</v>
      </c>
    </row>
    <row r="44" spans="1:19" x14ac:dyDescent="0.25">
      <c r="P44" s="1">
        <v>44160</v>
      </c>
      <c r="Q44" t="s">
        <v>0</v>
      </c>
      <c r="S44">
        <v>2136.6</v>
      </c>
    </row>
    <row r="45" spans="1:19" x14ac:dyDescent="0.25">
      <c r="P45" s="1">
        <v>44160</v>
      </c>
      <c r="Q45" t="s">
        <v>1</v>
      </c>
      <c r="R45">
        <v>132</v>
      </c>
    </row>
    <row r="46" spans="1:19" x14ac:dyDescent="0.25">
      <c r="P46" s="1">
        <v>44166</v>
      </c>
      <c r="Q46" t="s">
        <v>0</v>
      </c>
      <c r="S46">
        <v>3575</v>
      </c>
    </row>
    <row r="47" spans="1:19" x14ac:dyDescent="0.25">
      <c r="P47" s="1">
        <v>44166</v>
      </c>
      <c r="Q47" t="s">
        <v>0</v>
      </c>
      <c r="S47">
        <v>11000</v>
      </c>
    </row>
    <row r="48" spans="1:19" x14ac:dyDescent="0.25">
      <c r="P48" s="1">
        <v>44181</v>
      </c>
      <c r="Q48" t="s">
        <v>1</v>
      </c>
      <c r="R48">
        <v>132</v>
      </c>
    </row>
    <row r="49" spans="16:19" x14ac:dyDescent="0.25">
      <c r="P49" s="1">
        <v>44183</v>
      </c>
      <c r="Q49" t="s">
        <v>0</v>
      </c>
      <c r="S49">
        <v>995.09</v>
      </c>
    </row>
    <row r="50" spans="16:19" x14ac:dyDescent="0.25">
      <c r="P50" s="1">
        <v>44186</v>
      </c>
      <c r="Q50" t="s">
        <v>0</v>
      </c>
      <c r="S50">
        <v>1504.9</v>
      </c>
    </row>
    <row r="51" spans="16:19" x14ac:dyDescent="0.25">
      <c r="P51" s="1">
        <v>44187</v>
      </c>
      <c r="Q51" t="s">
        <v>0</v>
      </c>
      <c r="S51">
        <v>800</v>
      </c>
    </row>
    <row r="52" spans="16:19" x14ac:dyDescent="0.25">
      <c r="P52" s="1">
        <v>44188</v>
      </c>
      <c r="Q52" t="s">
        <v>0</v>
      </c>
      <c r="S52">
        <v>10.02</v>
      </c>
    </row>
    <row r="53" spans="16:19" x14ac:dyDescent="0.25">
      <c r="P53" s="1">
        <v>44188</v>
      </c>
      <c r="Q53" t="s">
        <v>0</v>
      </c>
      <c r="S53">
        <v>900</v>
      </c>
    </row>
    <row r="54" spans="16:19" x14ac:dyDescent="0.25">
      <c r="P54" s="1">
        <v>44194</v>
      </c>
      <c r="Q54" t="s">
        <v>1</v>
      </c>
      <c r="R54">
        <v>132</v>
      </c>
    </row>
    <row r="55" spans="16:19" x14ac:dyDescent="0.25">
      <c r="P55" s="1">
        <v>44200</v>
      </c>
      <c r="Q55" t="s">
        <v>0</v>
      </c>
      <c r="S55">
        <v>11000</v>
      </c>
    </row>
    <row r="56" spans="16:19" x14ac:dyDescent="0.25">
      <c r="P56" s="1">
        <v>44207</v>
      </c>
      <c r="Q56" t="s">
        <v>1</v>
      </c>
      <c r="R56">
        <v>132</v>
      </c>
    </row>
    <row r="57" spans="16:19" x14ac:dyDescent="0.25">
      <c r="P57" s="1">
        <v>44209</v>
      </c>
      <c r="Q57" t="s">
        <v>0</v>
      </c>
      <c r="S57">
        <v>3575</v>
      </c>
    </row>
    <row r="58" spans="16:19" x14ac:dyDescent="0.25">
      <c r="P58" s="1">
        <v>44221</v>
      </c>
      <c r="Q58" t="s">
        <v>1</v>
      </c>
      <c r="R58">
        <v>132</v>
      </c>
    </row>
    <row r="59" spans="16:19" x14ac:dyDescent="0.25">
      <c r="P59" s="1">
        <v>44224</v>
      </c>
      <c r="Q59" t="s">
        <v>0</v>
      </c>
      <c r="S59">
        <v>2603.2199999999998</v>
      </c>
    </row>
    <row r="60" spans="16:19" x14ac:dyDescent="0.25">
      <c r="P60" s="1">
        <v>44224</v>
      </c>
      <c r="Q60" t="s">
        <v>5</v>
      </c>
      <c r="R60">
        <v>198</v>
      </c>
    </row>
    <row r="61" spans="16:19" x14ac:dyDescent="0.25">
      <c r="P61" s="1">
        <v>44228</v>
      </c>
      <c r="Q61" t="s">
        <v>0</v>
      </c>
      <c r="S61">
        <v>560</v>
      </c>
    </row>
    <row r="62" spans="16:19" x14ac:dyDescent="0.25">
      <c r="P62" s="1">
        <v>44228</v>
      </c>
      <c r="Q62" t="s">
        <v>0</v>
      </c>
      <c r="S62">
        <v>11000</v>
      </c>
    </row>
    <row r="63" spans="16:19" x14ac:dyDescent="0.25">
      <c r="P63" s="1">
        <v>44229</v>
      </c>
      <c r="Q63" t="s">
        <v>0</v>
      </c>
      <c r="S63">
        <v>3575</v>
      </c>
    </row>
    <row r="64" spans="16:19" x14ac:dyDescent="0.25">
      <c r="P64" s="1">
        <v>44229</v>
      </c>
      <c r="Q64" t="s">
        <v>0</v>
      </c>
      <c r="S64">
        <v>1100</v>
      </c>
    </row>
    <row r="65" spans="16:19" x14ac:dyDescent="0.25">
      <c r="P65" s="1">
        <v>44230</v>
      </c>
      <c r="Q65" t="s">
        <v>3</v>
      </c>
      <c r="R65">
        <v>352</v>
      </c>
    </row>
    <row r="66" spans="16:19" x14ac:dyDescent="0.25">
      <c r="P66" s="1">
        <v>44235</v>
      </c>
      <c r="Q66" t="s">
        <v>1</v>
      </c>
      <c r="R66">
        <v>132</v>
      </c>
    </row>
    <row r="67" spans="16:19" x14ac:dyDescent="0.25">
      <c r="P67" s="1">
        <v>44237</v>
      </c>
      <c r="Q67" t="s">
        <v>2</v>
      </c>
      <c r="R67">
        <v>666.96</v>
      </c>
    </row>
    <row r="68" spans="16:19" x14ac:dyDescent="0.25">
      <c r="P68" s="1">
        <v>44242</v>
      </c>
      <c r="Q68" t="s">
        <v>5</v>
      </c>
      <c r="R68">
        <v>1078</v>
      </c>
    </row>
    <row r="69" spans="16:19" x14ac:dyDescent="0.25">
      <c r="P69" s="1">
        <v>44243</v>
      </c>
      <c r="Q69" t="s">
        <v>6</v>
      </c>
      <c r="R69">
        <v>740.83</v>
      </c>
    </row>
    <row r="70" spans="16:19" x14ac:dyDescent="0.25">
      <c r="P70" s="1">
        <v>44249</v>
      </c>
      <c r="Q70" t="s">
        <v>1</v>
      </c>
      <c r="R70">
        <v>132</v>
      </c>
    </row>
    <row r="71" spans="16:19" x14ac:dyDescent="0.25">
      <c r="P71" s="1">
        <v>44253</v>
      </c>
      <c r="Q71" t="s">
        <v>0</v>
      </c>
      <c r="S71">
        <v>3575</v>
      </c>
    </row>
    <row r="72" spans="16:19" x14ac:dyDescent="0.25">
      <c r="P72" s="1">
        <v>44253</v>
      </c>
      <c r="Q72" t="s">
        <v>0</v>
      </c>
      <c r="S72">
        <v>4273.21</v>
      </c>
    </row>
    <row r="73" spans="16:19" x14ac:dyDescent="0.25">
      <c r="P73" s="1">
        <v>44256</v>
      </c>
      <c r="Q73" t="s">
        <v>0</v>
      </c>
      <c r="S73">
        <v>11000</v>
      </c>
    </row>
    <row r="74" spans="16:19" x14ac:dyDescent="0.25">
      <c r="P74" s="1">
        <v>44263</v>
      </c>
      <c r="Q74" t="s">
        <v>1</v>
      </c>
      <c r="R74">
        <v>132</v>
      </c>
    </row>
    <row r="75" spans="16:19" x14ac:dyDescent="0.25">
      <c r="P75" s="1">
        <v>44277</v>
      </c>
      <c r="Q75" t="s">
        <v>1</v>
      </c>
      <c r="R75">
        <v>132</v>
      </c>
    </row>
    <row r="76" spans="16:19" x14ac:dyDescent="0.25">
      <c r="P76" s="1">
        <v>44285</v>
      </c>
      <c r="Q76" t="s">
        <v>0</v>
      </c>
      <c r="S76">
        <v>4273.21</v>
      </c>
    </row>
    <row r="77" spans="16:19" x14ac:dyDescent="0.25">
      <c r="P77" s="1">
        <v>44287</v>
      </c>
      <c r="Q77" t="s">
        <v>0</v>
      </c>
      <c r="S77">
        <v>3612.4</v>
      </c>
    </row>
    <row r="78" spans="16:19" x14ac:dyDescent="0.25">
      <c r="P78" s="1">
        <v>44287</v>
      </c>
      <c r="Q78" t="s">
        <v>0</v>
      </c>
      <c r="S78">
        <v>11000</v>
      </c>
    </row>
    <row r="79" spans="16:19" x14ac:dyDescent="0.25">
      <c r="P79" s="1">
        <v>44292</v>
      </c>
      <c r="Q79" t="s">
        <v>1</v>
      </c>
      <c r="R79">
        <v>132</v>
      </c>
    </row>
    <row r="80" spans="16:19" x14ac:dyDescent="0.25">
      <c r="P80" s="1">
        <v>44293</v>
      </c>
      <c r="Q80" t="s">
        <v>3</v>
      </c>
      <c r="R80">
        <v>242</v>
      </c>
    </row>
    <row r="81" spans="16:19" x14ac:dyDescent="0.25">
      <c r="P81" s="1">
        <v>44301</v>
      </c>
      <c r="Q81" t="s">
        <v>0</v>
      </c>
      <c r="S81">
        <v>145.22999999999999</v>
      </c>
    </row>
    <row r="82" spans="16:19" x14ac:dyDescent="0.25">
      <c r="P82" s="1">
        <v>44305</v>
      </c>
      <c r="Q82" t="s">
        <v>1</v>
      </c>
      <c r="R82">
        <v>187</v>
      </c>
    </row>
    <row r="83" spans="16:19" x14ac:dyDescent="0.25">
      <c r="P83" s="1">
        <v>44319</v>
      </c>
      <c r="Q83" t="s">
        <v>0</v>
      </c>
      <c r="S83">
        <v>700</v>
      </c>
    </row>
    <row r="84" spans="16:19" x14ac:dyDescent="0.25">
      <c r="P84" s="1">
        <v>44319</v>
      </c>
      <c r="Q84" t="s">
        <v>0</v>
      </c>
      <c r="S84">
        <v>2273.21</v>
      </c>
    </row>
    <row r="85" spans="16:19" x14ac:dyDescent="0.25">
      <c r="P85" s="1">
        <v>44319</v>
      </c>
      <c r="Q85" t="s">
        <v>0</v>
      </c>
      <c r="S85">
        <v>11000</v>
      </c>
    </row>
    <row r="86" spans="16:19" x14ac:dyDescent="0.25">
      <c r="P86" s="1">
        <v>44319</v>
      </c>
      <c r="Q86" t="s">
        <v>1</v>
      </c>
      <c r="R86">
        <v>132</v>
      </c>
    </row>
    <row r="87" spans="16:19" x14ac:dyDescent="0.25">
      <c r="P87" s="1">
        <v>44320</v>
      </c>
      <c r="Q87" t="s">
        <v>0</v>
      </c>
      <c r="S87">
        <v>1300</v>
      </c>
    </row>
    <row r="88" spans="16:19" x14ac:dyDescent="0.25">
      <c r="P88" s="1">
        <v>44326</v>
      </c>
      <c r="Q88" t="s">
        <v>0</v>
      </c>
      <c r="S88">
        <v>3612.4</v>
      </c>
    </row>
    <row r="89" spans="16:19" x14ac:dyDescent="0.25">
      <c r="P89" s="1">
        <v>44347</v>
      </c>
      <c r="Q89" t="s">
        <v>0</v>
      </c>
      <c r="S89">
        <v>1200</v>
      </c>
    </row>
    <row r="90" spans="16:19" x14ac:dyDescent="0.25">
      <c r="P90" s="1">
        <v>44347</v>
      </c>
      <c r="Q90" t="s">
        <v>1</v>
      </c>
      <c r="R90">
        <v>132</v>
      </c>
    </row>
    <row r="91" spans="16:19" x14ac:dyDescent="0.25">
      <c r="P91" s="1">
        <v>44348</v>
      </c>
      <c r="Q91" t="s">
        <v>0</v>
      </c>
      <c r="S91">
        <v>2373.21</v>
      </c>
    </row>
    <row r="92" spans="16:19" x14ac:dyDescent="0.25">
      <c r="P92" s="1">
        <v>44348</v>
      </c>
      <c r="Q92" t="s">
        <v>0</v>
      </c>
      <c r="S92">
        <v>11000</v>
      </c>
    </row>
    <row r="93" spans="16:19" x14ac:dyDescent="0.25">
      <c r="P93" s="1">
        <v>44349</v>
      </c>
      <c r="Q93" t="s">
        <v>0</v>
      </c>
      <c r="S93">
        <v>3612.4</v>
      </c>
    </row>
    <row r="94" spans="16:19" x14ac:dyDescent="0.25">
      <c r="P94" s="1">
        <v>44349</v>
      </c>
      <c r="Q94" t="s">
        <v>0</v>
      </c>
      <c r="S94">
        <v>700</v>
      </c>
    </row>
    <row r="95" spans="16:19" x14ac:dyDescent="0.25">
      <c r="P95" s="1">
        <v>44363</v>
      </c>
      <c r="Q95" t="s">
        <v>2</v>
      </c>
      <c r="R95">
        <v>1055.9100000000001</v>
      </c>
    </row>
    <row r="96" spans="16:19" x14ac:dyDescent="0.25">
      <c r="P96" s="1">
        <v>44370</v>
      </c>
      <c r="Q96" t="s">
        <v>3</v>
      </c>
      <c r="R96">
        <v>306</v>
      </c>
    </row>
    <row r="97" spans="16:19" x14ac:dyDescent="0.25">
      <c r="P97" s="1">
        <v>44370</v>
      </c>
      <c r="Q97" t="s">
        <v>3</v>
      </c>
      <c r="R97">
        <v>306</v>
      </c>
    </row>
    <row r="98" spans="16:19" x14ac:dyDescent="0.25">
      <c r="P98" s="1">
        <v>44375</v>
      </c>
      <c r="Q98" t="s">
        <v>0</v>
      </c>
      <c r="S98">
        <v>286</v>
      </c>
    </row>
    <row r="99" spans="16:19" x14ac:dyDescent="0.25">
      <c r="P99" s="1">
        <v>44376</v>
      </c>
      <c r="Q99" t="s">
        <v>0</v>
      </c>
      <c r="S99">
        <v>1106.82</v>
      </c>
    </row>
    <row r="100" spans="16:19" x14ac:dyDescent="0.25">
      <c r="P100" s="1">
        <v>44377</v>
      </c>
      <c r="Q100" t="s">
        <v>0</v>
      </c>
      <c r="S100">
        <v>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EE422-4970-4AF7-A22E-39D8F473D03B}">
  <sheetPr>
    <pageSetUpPr fitToPage="1"/>
  </sheetPr>
  <dimension ref="A1:J47"/>
  <sheetViews>
    <sheetView tabSelected="1" topLeftCell="A25" workbookViewId="0">
      <selection activeCell="I43" sqref="I43"/>
    </sheetView>
  </sheetViews>
  <sheetFormatPr defaultRowHeight="15" x14ac:dyDescent="0.25"/>
  <cols>
    <col min="1" max="1" width="39.28515625" customWidth="1"/>
    <col min="2" max="2" width="10.28515625" customWidth="1"/>
    <col min="3" max="3" width="13.140625" customWidth="1"/>
    <col min="4" max="4" width="12.28515625" customWidth="1"/>
    <col min="6" max="6" width="10.5703125" bestFit="1" customWidth="1"/>
    <col min="10" max="10" width="11.5703125" customWidth="1"/>
  </cols>
  <sheetData>
    <row r="1" spans="1:10" x14ac:dyDescent="0.25">
      <c r="A1" s="7" t="s">
        <v>19</v>
      </c>
    </row>
    <row r="2" spans="1:10" x14ac:dyDescent="0.25">
      <c r="A2" s="7" t="s">
        <v>52</v>
      </c>
    </row>
    <row r="4" spans="1:10" x14ac:dyDescent="0.25">
      <c r="A4" t="s">
        <v>53</v>
      </c>
      <c r="D4">
        <f>-2815.53</f>
        <v>-2815.53</v>
      </c>
    </row>
    <row r="5" spans="1:10" x14ac:dyDescent="0.25">
      <c r="A5" t="s">
        <v>50</v>
      </c>
    </row>
    <row r="6" spans="1:10" x14ac:dyDescent="0.25">
      <c r="A6" t="s">
        <v>65</v>
      </c>
      <c r="B6">
        <v>2959.19</v>
      </c>
    </row>
    <row r="7" spans="1:10" x14ac:dyDescent="0.25">
      <c r="A7" t="s">
        <v>66</v>
      </c>
      <c r="B7" s="3">
        <v>-143.66999999999999</v>
      </c>
    </row>
    <row r="8" spans="1:10" x14ac:dyDescent="0.25">
      <c r="B8">
        <f>SUM(B6:B7)</f>
        <v>2815.52</v>
      </c>
      <c r="G8" t="s">
        <v>57</v>
      </c>
    </row>
    <row r="9" spans="1:10" x14ac:dyDescent="0.25">
      <c r="A9" s="7" t="s">
        <v>41</v>
      </c>
      <c r="F9" t="s">
        <v>56</v>
      </c>
      <c r="G9" t="s">
        <v>59</v>
      </c>
      <c r="H9" t="s">
        <v>32</v>
      </c>
      <c r="I9" t="s">
        <v>56</v>
      </c>
      <c r="J9" t="s">
        <v>58</v>
      </c>
    </row>
    <row r="10" spans="1:10" x14ac:dyDescent="0.25">
      <c r="B10" t="s">
        <v>28</v>
      </c>
      <c r="C10" s="5">
        <f>(Rent!B12+Rent!D12+Rent!F12+Rent!H12)/11</f>
        <v>5758.2599999999993</v>
      </c>
      <c r="D10" s="5"/>
      <c r="F10" s="6">
        <f>C10-C16-2959.19</f>
        <v>1917.2718181818177</v>
      </c>
      <c r="G10">
        <v>5758.19</v>
      </c>
      <c r="H10">
        <v>3840.99</v>
      </c>
      <c r="I10">
        <f>G10-H10</f>
        <v>1917.1999999999998</v>
      </c>
      <c r="J10" s="6">
        <f t="shared" ref="J10:J12" si="0">F10-I10</f>
        <v>7.1818181817889126E-2</v>
      </c>
    </row>
    <row r="11" spans="1:10" x14ac:dyDescent="0.25">
      <c r="B11" t="s">
        <v>29</v>
      </c>
      <c r="C11" s="5">
        <f>(Rent!B30+Rent!D30+Rent!F30)/11</f>
        <v>5012.2290909090916</v>
      </c>
      <c r="D11" s="5"/>
      <c r="F11" s="6">
        <f>C11-C17</f>
        <v>4763.6218181818185</v>
      </c>
      <c r="G11">
        <v>5012.12</v>
      </c>
      <c r="H11">
        <v>546.22</v>
      </c>
      <c r="I11">
        <f>G11-H11</f>
        <v>4465.8999999999996</v>
      </c>
      <c r="J11" s="6">
        <f t="shared" si="0"/>
        <v>297.72181818181889</v>
      </c>
    </row>
    <row r="12" spans="1:10" x14ac:dyDescent="0.25">
      <c r="B12" t="s">
        <v>30</v>
      </c>
      <c r="C12" s="5">
        <f>(Rent!B38+Rent!D38+Rent!F38)/11</f>
        <v>5139.5127272727268</v>
      </c>
      <c r="D12" s="5"/>
      <c r="F12" s="6">
        <f>C12-C18</f>
        <v>4852.1645454545451</v>
      </c>
      <c r="G12">
        <v>5304.84</v>
      </c>
      <c r="H12">
        <v>145</v>
      </c>
      <c r="I12">
        <f>G12-H12</f>
        <v>5159.84</v>
      </c>
      <c r="J12" s="6">
        <f t="shared" si="0"/>
        <v>-307.67545454545507</v>
      </c>
    </row>
    <row r="13" spans="1:10" x14ac:dyDescent="0.25">
      <c r="B13" t="s">
        <v>34</v>
      </c>
      <c r="C13" s="11">
        <f>(Rent!B48+Rent!D48+Rent!E48+Rent!F48+Rent!G48)/11</f>
        <v>4992.8790909090903</v>
      </c>
      <c r="D13" s="11">
        <f>C10+C11+C12+C13</f>
        <v>20902.880909090905</v>
      </c>
      <c r="F13" s="6">
        <f>C13-C19</f>
        <v>4862.2427272727264</v>
      </c>
      <c r="G13">
        <v>5001.93</v>
      </c>
      <c r="H13">
        <v>75</v>
      </c>
      <c r="I13">
        <f>G13-H13</f>
        <v>4926.93</v>
      </c>
      <c r="J13" s="6">
        <f>F13-I13</f>
        <v>-64.687272727273921</v>
      </c>
    </row>
    <row r="15" spans="1:10" ht="15.75" thickBot="1" x14ac:dyDescent="0.3">
      <c r="J15" s="23">
        <f>SUM(J10:J14)</f>
        <v>-74.56909090909221</v>
      </c>
    </row>
    <row r="16" spans="1:10" ht="15.75" thickTop="1" x14ac:dyDescent="0.25">
      <c r="A16" t="s">
        <v>42</v>
      </c>
      <c r="B16" t="s">
        <v>28</v>
      </c>
      <c r="C16" s="6">
        <f>(Expenses!B10+Expenses!H10)/11+Expenses!I39</f>
        <v>881.79818181818177</v>
      </c>
    </row>
    <row r="17" spans="1:4" x14ac:dyDescent="0.25">
      <c r="B17" t="s">
        <v>29</v>
      </c>
      <c r="C17" s="6">
        <f>(Expenses!B19+Expenses!D19+Expenses!E19)/11+Expenses!G39</f>
        <v>248.60727272727274</v>
      </c>
    </row>
    <row r="18" spans="1:4" x14ac:dyDescent="0.25">
      <c r="B18" t="s">
        <v>30</v>
      </c>
      <c r="C18" s="6">
        <f>(Expenses!B28+Expenses!D28+Expenses!E28)/11</f>
        <v>287.34818181818179</v>
      </c>
    </row>
    <row r="19" spans="1:4" x14ac:dyDescent="0.25">
      <c r="B19" t="s">
        <v>34</v>
      </c>
      <c r="C19" s="19">
        <f>(Expenses!B34+Expenses!D34)/11</f>
        <v>130.63636363636363</v>
      </c>
      <c r="D19" s="19">
        <f>C16+C17+C18+C19</f>
        <v>1548.3899999999999</v>
      </c>
    </row>
    <row r="20" spans="1:4" x14ac:dyDescent="0.25">
      <c r="D20" s="6">
        <f>D13-D19</f>
        <v>19354.490909090906</v>
      </c>
    </row>
    <row r="22" spans="1:4" x14ac:dyDescent="0.25">
      <c r="A22" t="s">
        <v>43</v>
      </c>
      <c r="D22" s="6">
        <f>D4+D20</f>
        <v>16538.960909090907</v>
      </c>
    </row>
    <row r="24" spans="1:4" x14ac:dyDescent="0.25">
      <c r="A24" t="s">
        <v>44</v>
      </c>
    </row>
    <row r="26" spans="1:4" x14ac:dyDescent="0.25">
      <c r="B26" t="s">
        <v>45</v>
      </c>
      <c r="C26">
        <v>1917</v>
      </c>
    </row>
    <row r="27" spans="1:4" x14ac:dyDescent="0.25">
      <c r="B27" t="s">
        <v>46</v>
      </c>
      <c r="C27">
        <v>4466</v>
      </c>
    </row>
    <row r="28" spans="1:4" x14ac:dyDescent="0.25">
      <c r="B28" t="s">
        <v>47</v>
      </c>
      <c r="C28" s="3">
        <v>5159</v>
      </c>
      <c r="D28" s="3">
        <f>C25+C26+C27+C28</f>
        <v>11542</v>
      </c>
    </row>
    <row r="30" spans="1:4" ht="15.75" thickBot="1" x14ac:dyDescent="0.3">
      <c r="A30" s="7" t="s">
        <v>54</v>
      </c>
      <c r="B30" s="7"/>
      <c r="C30" s="7"/>
      <c r="D30" s="20">
        <f>D22-D28</f>
        <v>4996.9609090909071</v>
      </c>
    </row>
    <row r="32" spans="1:4" x14ac:dyDescent="0.25">
      <c r="A32" t="s">
        <v>48</v>
      </c>
      <c r="D32">
        <v>4926</v>
      </c>
    </row>
    <row r="34" spans="1:4" x14ac:dyDescent="0.25">
      <c r="A34" s="7" t="s">
        <v>49</v>
      </c>
      <c r="B34" s="7"/>
      <c r="C34" s="7"/>
      <c r="D34" s="21">
        <f>D30-D32</f>
        <v>70.96090909090708</v>
      </c>
    </row>
    <row r="35" spans="1:4" x14ac:dyDescent="0.25">
      <c r="A35" t="s">
        <v>50</v>
      </c>
    </row>
    <row r="36" spans="1:4" x14ac:dyDescent="0.25">
      <c r="A36" t="s">
        <v>55</v>
      </c>
      <c r="C36">
        <v>143.66999999999999</v>
      </c>
    </row>
    <row r="37" spans="1:4" x14ac:dyDescent="0.25">
      <c r="A37" t="s">
        <v>67</v>
      </c>
      <c r="C37" s="6">
        <f>J15</f>
        <v>-74.56909090909221</v>
      </c>
    </row>
    <row r="38" spans="1:4" x14ac:dyDescent="0.25">
      <c r="C38" s="3"/>
    </row>
    <row r="39" spans="1:4" x14ac:dyDescent="0.25">
      <c r="C39" s="24">
        <f>SUM(C36:C38)</f>
        <v>69.100909090907777</v>
      </c>
    </row>
    <row r="40" spans="1:4" x14ac:dyDescent="0.25">
      <c r="A40" t="s">
        <v>69</v>
      </c>
      <c r="D40" s="3">
        <v>3731</v>
      </c>
    </row>
    <row r="41" spans="1:4" s="7" customFormat="1" x14ac:dyDescent="0.25">
      <c r="A41" s="7" t="s">
        <v>70</v>
      </c>
      <c r="D41" s="21">
        <f>D30+D40</f>
        <v>8727.9609090909071</v>
      </c>
    </row>
    <row r="43" spans="1:4" ht="15.75" thickBot="1" x14ac:dyDescent="0.3">
      <c r="A43" s="7" t="s">
        <v>51</v>
      </c>
      <c r="B43" s="7"/>
      <c r="C43" s="7"/>
      <c r="D43" s="14">
        <v>8728.34</v>
      </c>
    </row>
    <row r="45" spans="1:4" x14ac:dyDescent="0.25">
      <c r="A45" t="s">
        <v>68</v>
      </c>
      <c r="B45" s="5">
        <v>-74.569999999999993</v>
      </c>
    </row>
    <row r="46" spans="1:4" x14ac:dyDescent="0.25">
      <c r="A46" t="s">
        <v>55</v>
      </c>
      <c r="B46" s="11">
        <v>143.66999999999999</v>
      </c>
    </row>
    <row r="47" spans="1:4" x14ac:dyDescent="0.25">
      <c r="B47" s="22">
        <f>SUM(B45:B46)</f>
        <v>69.099999999999994</v>
      </c>
    </row>
  </sheetData>
  <pageMargins left="0.7" right="0.7" top="0.75" bottom="0.75" header="0.3" footer="0.3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0DAF1-1C10-4A32-AD69-FA1E3FAFBFDA}">
  <dimension ref="A2:F6"/>
  <sheetViews>
    <sheetView workbookViewId="0">
      <selection activeCell="E17" sqref="E17"/>
    </sheetView>
  </sheetViews>
  <sheetFormatPr defaultRowHeight="15" x14ac:dyDescent="0.25"/>
  <cols>
    <col min="1" max="1" width="22" customWidth="1"/>
    <col min="2" max="2" width="10.7109375" bestFit="1" customWidth="1"/>
    <col min="5" max="5" width="15.140625" customWidth="1"/>
    <col min="6" max="6" width="11.5703125" bestFit="1" customWidth="1"/>
  </cols>
  <sheetData>
    <row r="2" spans="1:6" x14ac:dyDescent="0.25">
      <c r="A2" s="7" t="s">
        <v>60</v>
      </c>
    </row>
    <row r="3" spans="1:6" x14ac:dyDescent="0.25">
      <c r="D3" t="s">
        <v>62</v>
      </c>
      <c r="E3" t="s">
        <v>63</v>
      </c>
      <c r="F3" t="s">
        <v>64</v>
      </c>
    </row>
    <row r="4" spans="1:6" x14ac:dyDescent="0.25">
      <c r="A4" t="s">
        <v>61</v>
      </c>
      <c r="B4" s="1">
        <v>44062</v>
      </c>
      <c r="C4">
        <v>18495</v>
      </c>
      <c r="D4" s="4">
        <v>0.1333</v>
      </c>
      <c r="E4" s="5">
        <f>(C4*D4)/365*315</f>
        <v>2127.659732876712</v>
      </c>
      <c r="F4" s="5">
        <f>C4-E4</f>
        <v>16367.340267123287</v>
      </c>
    </row>
    <row r="5" spans="1:6" x14ac:dyDescent="0.25">
      <c r="A5" t="s">
        <v>61</v>
      </c>
      <c r="B5" s="1">
        <v>44062</v>
      </c>
      <c r="C5">
        <v>18495</v>
      </c>
      <c r="D5" s="4">
        <v>0.1333</v>
      </c>
      <c r="E5" s="5">
        <f>(C5*D5)/365*315</f>
        <v>2127.659732876712</v>
      </c>
      <c r="F5" s="5">
        <f>C5-E5</f>
        <v>16367.340267123287</v>
      </c>
    </row>
    <row r="6" spans="1:6" x14ac:dyDescent="0.25">
      <c r="E6" s="5"/>
      <c r="F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Rent</vt:lpstr>
      <vt:lpstr>Expenses</vt:lpstr>
      <vt:lpstr>GST</vt:lpstr>
      <vt:lpstr>Depreciation</vt:lpstr>
      <vt:lpstr>GST!Print_Area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Jillian Dwyer</dc:creator>
  <cp:lastModifiedBy>Jillian Dwyer</cp:lastModifiedBy>
  <cp:lastPrinted>2021-10-21T05:34:42Z</cp:lastPrinted>
  <dcterms:created xsi:type="dcterms:W3CDTF">2021-10-21T00:49:55Z</dcterms:created>
  <dcterms:modified xsi:type="dcterms:W3CDTF">2021-10-21T06:12:07Z</dcterms:modified>
</cp:coreProperties>
</file>