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EISC\2020\Workpapers\5. Investments\Managed funds &amp; UT's\"/>
    </mc:Choice>
  </mc:AlternateContent>
  <xr:revisionPtr revIDLastSave="0" documentId="13_ncr:1_{D548214F-958F-4221-B4CE-5385319B010F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  <c r="E33" i="1"/>
  <c r="D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33" i="1" l="1"/>
  <c r="F13" i="1"/>
  <c r="F16" i="1" s="1"/>
  <c r="F17" i="1" s="1"/>
  <c r="I16" i="1" l="1"/>
  <c r="I17" i="1"/>
</calcChain>
</file>

<file path=xl/sharedStrings.xml><?xml version="1.0" encoding="utf-8"?>
<sst xmlns="http://schemas.openxmlformats.org/spreadsheetml/2006/main" count="43" uniqueCount="43">
  <si>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</si>
  <si>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</si>
  <si>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</si>
  <si>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</si>
  <si>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</si>
  <si>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</si>
  <si>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</si>
  <si>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</si>
  <si>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</si>
  <si>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</si>
  <si>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</si>
  <si>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RECONCILIATION</t>
  </si>
  <si>
    <t>Market value per accounts</t>
  </si>
  <si>
    <t>Variance - not material</t>
  </si>
  <si>
    <t>Market value per BT Portfolio Valuation report</t>
  </si>
  <si>
    <t>Variance % =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</si>
  <si>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</si>
  <si>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Distributions receivable</t>
    </r>
  </si>
  <si>
    <t>Post Distribution Value</t>
  </si>
  <si>
    <t>CM</t>
  </si>
  <si>
    <t>Total Variance % =</t>
  </si>
  <si>
    <t>Fund</t>
  </si>
  <si>
    <t>BGL - Market Val</t>
  </si>
  <si>
    <t>BT - Market Val</t>
  </si>
  <si>
    <t>BT Receivable</t>
  </si>
  <si>
    <t>Variance</t>
  </si>
  <si>
    <t>ETL6 - Allan Gray</t>
  </si>
  <si>
    <t>AMP - AMP Corporate</t>
  </si>
  <si>
    <t>FID - Fidelity Australian</t>
  </si>
  <si>
    <t>WHT - Hyperion Global</t>
  </si>
  <si>
    <t>IML - Investors Mutual</t>
  </si>
  <si>
    <t>MGE1 - Magellan Global</t>
  </si>
  <si>
    <t>MGE2 - Magellan Infrastructure</t>
  </si>
  <si>
    <t>MIA - MFS Global Equity</t>
  </si>
  <si>
    <t>OPS - OC Premium</t>
  </si>
  <si>
    <t>PER - Perpetual W/sale diversified</t>
  </si>
  <si>
    <t>PLA1 - Platinum European</t>
  </si>
  <si>
    <t xml:space="preserve">PLA2 - Platinum International </t>
  </si>
  <si>
    <t>VAN - Vanguard</t>
  </si>
  <si>
    <t>Add back distribution variance</t>
  </si>
  <si>
    <t>Heisig Arber Superannuation Fund</t>
  </si>
  <si>
    <t>DB</t>
  </si>
  <si>
    <t>mainly valued by BT using pre-distbn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</si>
</sst>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9" fillId="0" borderId="0" xfId="0" applyFont="1"/>
    <xf numFmtId="44" fontId="9" fillId="0" borderId="0" xfId="1" applyNumberFormat="1" applyFont="1"/>
    <xf numFmtId="165" fontId="9" fillId="0" borderId="0" xfId="0" applyNumberFormat="1" applyFont="1"/>
    <xf numFmtId="44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center"/>
    </xf>
    <xf numFmtId="44" fontId="10" fillId="0" borderId="0" xfId="1" applyFont="1" applyAlignment="1">
      <alignment horizontal="center"/>
    </xf>
    <xf numFmtId="43" fontId="0" fillId="0" borderId="7" xfId="3" applyFont="1" applyBorder="1"/>
    <xf numFmtId="43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6" xr:uid="{FD115B7C-449A-4FC7-B1E3-26C0BD1155FD}"/>
    <cellStyle name="Currency" xfId="1" builtinId="4"/>
    <cellStyle name="Currency 2" xfId="5" xr:uid="{D427E668-1144-496A-9CC2-5D42A273631B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4"/>
  <sheetViews>
    <sheetView tabSelected="1" workbookViewId="0">
      <selection activeCell="D20" sqref="D2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7.140625" customWidth="1"/>
    <col min="6" max="6" width="17.140625" style="13" customWidth="1"/>
    <col min="7" max="7" width="14.28515625" customWidth="1"/>
    <col min="8" max="8" width="18.42578125" customWidth="1"/>
    <col min="9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40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19</v>
      </c>
      <c r="I3" s="16">
        <v>44144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41</v>
      </c>
      <c r="I4" s="16">
        <v>44146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14</v>
      </c>
      <c r="F10" s="13">
        <v>374142.56</v>
      </c>
      <c r="H10" t="s">
        <v>42</v>
      </c>
    </row>
    <row r="11" spans="1:10" x14ac:dyDescent="0.25">
      <c r="C11" t="s">
        <v>16</v>
      </c>
      <c r="F11" s="13">
        <v>3855.43</v>
      </c>
    </row>
    <row r="12" spans="1:10" x14ac:dyDescent="0.25">
      <c r="C12" t="s">
        <v>17</v>
      </c>
      <c r="F12" s="29">
        <v>14337.74</v>
      </c>
    </row>
    <row r="13" spans="1:10" x14ac:dyDescent="0.25">
      <c r="C13" s="26" t="s">
        <v>18</v>
      </c>
      <c r="D13" s="26"/>
      <c r="E13" s="26"/>
      <c r="F13" s="27">
        <f>+F10-F11-F12</f>
        <v>355949.39</v>
      </c>
    </row>
    <row r="14" spans="1:10" s="30" customFormat="1" x14ac:dyDescent="0.25">
      <c r="C14" s="26"/>
      <c r="D14" s="26"/>
      <c r="E14" s="26"/>
      <c r="F14" s="27"/>
    </row>
    <row r="15" spans="1:10" x14ac:dyDescent="0.25">
      <c r="C15" s="26" t="s">
        <v>12</v>
      </c>
      <c r="D15" s="26"/>
      <c r="E15" s="26"/>
      <c r="F15" s="29">
        <v>359625.54</v>
      </c>
    </row>
    <row r="16" spans="1:10" x14ac:dyDescent="0.25">
      <c r="C16" s="21" t="s">
        <v>13</v>
      </c>
      <c r="F16" s="13">
        <f>+F13-F15</f>
        <v>-3676.1499999999651</v>
      </c>
      <c r="H16" s="30" t="s">
        <v>15</v>
      </c>
      <c r="I16" s="31">
        <f>+F16/F15</f>
        <v>-1.0222160528420661E-2</v>
      </c>
    </row>
    <row r="17" spans="3:9" x14ac:dyDescent="0.25">
      <c r="D17" s="32" t="s">
        <v>39</v>
      </c>
      <c r="E17" s="32"/>
      <c r="F17" s="33">
        <f>F16+G33</f>
        <v>3.7289282772690058E-11</v>
      </c>
      <c r="G17" s="32"/>
      <c r="H17" s="32" t="s">
        <v>20</v>
      </c>
      <c r="I17" s="34">
        <f>F17/F15</f>
        <v>1.0368919507966553E-16</v>
      </c>
    </row>
    <row r="19" spans="3:9" x14ac:dyDescent="0.25">
      <c r="C19" s="36" t="s">
        <v>21</v>
      </c>
      <c r="D19" s="37" t="s">
        <v>22</v>
      </c>
      <c r="E19" s="37" t="s">
        <v>23</v>
      </c>
      <c r="F19" s="38" t="s">
        <v>24</v>
      </c>
      <c r="G19" s="37" t="s">
        <v>25</v>
      </c>
    </row>
    <row r="20" spans="3:9" x14ac:dyDescent="0.25">
      <c r="C20" t="s">
        <v>26</v>
      </c>
      <c r="D20" s="28">
        <v>31369.31</v>
      </c>
      <c r="E20" s="28">
        <v>33321.410000000003</v>
      </c>
      <c r="F20" s="28">
        <v>1954.87</v>
      </c>
      <c r="G20" s="35">
        <f t="shared" ref="G20:G32" si="0">+D20-E20+F20</f>
        <v>2.7699999999977081</v>
      </c>
    </row>
    <row r="21" spans="3:9" x14ac:dyDescent="0.25">
      <c r="C21" t="s">
        <v>27</v>
      </c>
      <c r="D21" s="28">
        <v>19486.23</v>
      </c>
      <c r="E21" s="28">
        <v>19525.099999999999</v>
      </c>
      <c r="F21" s="28">
        <v>43.36</v>
      </c>
      <c r="G21" s="35">
        <f t="shared" si="0"/>
        <v>4.4900000000010181</v>
      </c>
    </row>
    <row r="22" spans="3:9" x14ac:dyDescent="0.25">
      <c r="C22" t="s">
        <v>28</v>
      </c>
      <c r="D22" s="28">
        <v>37426.620000000003</v>
      </c>
      <c r="E22" s="28">
        <v>39357.54</v>
      </c>
      <c r="F22" s="28">
        <v>1934.77</v>
      </c>
      <c r="G22" s="35">
        <f t="shared" si="0"/>
        <v>3.850000000001728</v>
      </c>
    </row>
    <row r="23" spans="3:9" x14ac:dyDescent="0.25">
      <c r="C23" t="s">
        <v>29</v>
      </c>
      <c r="D23" s="28">
        <v>5216.3500000000004</v>
      </c>
      <c r="E23" s="28">
        <v>5216.3500000000004</v>
      </c>
      <c r="F23" s="28">
        <v>0</v>
      </c>
      <c r="G23" s="35">
        <f t="shared" si="0"/>
        <v>0</v>
      </c>
    </row>
    <row r="24" spans="3:9" x14ac:dyDescent="0.25">
      <c r="C24" t="s">
        <v>30</v>
      </c>
      <c r="D24" s="28">
        <v>25951.99</v>
      </c>
      <c r="E24" s="28">
        <v>26593.24</v>
      </c>
      <c r="F24" s="28">
        <v>643.16999999999996</v>
      </c>
      <c r="G24" s="35">
        <f t="shared" si="0"/>
        <v>1.9199999999999591</v>
      </c>
    </row>
    <row r="25" spans="3:9" x14ac:dyDescent="0.25">
      <c r="C25" t="s">
        <v>31</v>
      </c>
      <c r="D25" s="28">
        <v>35441.32</v>
      </c>
      <c r="E25" s="28">
        <v>35441.32</v>
      </c>
      <c r="F25" s="28">
        <v>2197.0500000000002</v>
      </c>
      <c r="G25" s="35">
        <f t="shared" si="0"/>
        <v>2197.0500000000002</v>
      </c>
    </row>
    <row r="26" spans="3:9" x14ac:dyDescent="0.25">
      <c r="C26" t="s">
        <v>32</v>
      </c>
      <c r="D26" s="28">
        <v>34520.1</v>
      </c>
      <c r="E26" s="28">
        <v>35347.99</v>
      </c>
      <c r="F26" s="28">
        <v>827.89</v>
      </c>
      <c r="G26" s="35">
        <f t="shared" si="0"/>
        <v>0</v>
      </c>
    </row>
    <row r="27" spans="3:9" x14ac:dyDescent="0.25">
      <c r="C27" t="s">
        <v>33</v>
      </c>
      <c r="D27" s="28">
        <v>25686.52</v>
      </c>
      <c r="E27" s="28">
        <v>28874.87</v>
      </c>
      <c r="F27" s="28">
        <v>3195.83</v>
      </c>
      <c r="G27" s="35">
        <f t="shared" si="0"/>
        <v>7.4800000000013824</v>
      </c>
    </row>
    <row r="28" spans="3:9" x14ac:dyDescent="0.25">
      <c r="C28" t="s">
        <v>34</v>
      </c>
      <c r="D28" s="28">
        <v>34159.57</v>
      </c>
      <c r="E28" s="28">
        <v>34358</v>
      </c>
      <c r="F28" s="28">
        <v>199.85</v>
      </c>
      <c r="G28" s="35">
        <f t="shared" si="0"/>
        <v>1.4199999999997033</v>
      </c>
    </row>
    <row r="29" spans="3:9" x14ac:dyDescent="0.25">
      <c r="C29" t="s">
        <v>35</v>
      </c>
      <c r="D29" s="28">
        <v>19488.849999999999</v>
      </c>
      <c r="E29" s="28">
        <v>19488.849999999999</v>
      </c>
      <c r="F29" s="28">
        <v>0</v>
      </c>
      <c r="G29" s="35">
        <f t="shared" si="0"/>
        <v>0</v>
      </c>
    </row>
    <row r="30" spans="3:9" x14ac:dyDescent="0.25">
      <c r="C30" t="s">
        <v>36</v>
      </c>
      <c r="D30" s="28">
        <v>30787.88</v>
      </c>
      <c r="E30" s="28">
        <v>31744.240000000002</v>
      </c>
      <c r="F30" s="28">
        <v>959.14</v>
      </c>
      <c r="G30" s="35">
        <f t="shared" si="0"/>
        <v>2.7799999999994043</v>
      </c>
    </row>
    <row r="31" spans="3:9" x14ac:dyDescent="0.25">
      <c r="C31" t="s">
        <v>37</v>
      </c>
      <c r="D31" s="28">
        <v>32806.1</v>
      </c>
      <c r="E31" s="28">
        <v>32854.239999999998</v>
      </c>
      <c r="F31" s="28">
        <v>1502.54</v>
      </c>
      <c r="G31" s="35">
        <f t="shared" si="0"/>
        <v>1454.4000000000005</v>
      </c>
    </row>
    <row r="32" spans="3:9" x14ac:dyDescent="0.25">
      <c r="C32" t="s">
        <v>38</v>
      </c>
      <c r="D32" s="28">
        <v>27284.7</v>
      </c>
      <c r="E32" s="28">
        <v>28163.98</v>
      </c>
      <c r="F32" s="28">
        <v>879.27</v>
      </c>
      <c r="G32" s="35">
        <f t="shared" si="0"/>
        <v>-9.9999999988540367E-3</v>
      </c>
    </row>
    <row r="33" spans="4:7" x14ac:dyDescent="0.25">
      <c r="D33" s="39">
        <f>SUM(D20:D32)</f>
        <v>359625.54</v>
      </c>
      <c r="E33" s="39">
        <f>SUM(E20:E32)</f>
        <v>370287.12999999995</v>
      </c>
      <c r="F33" s="39">
        <f>SUM(F20:F32)</f>
        <v>14337.740000000002</v>
      </c>
      <c r="G33" s="39">
        <f>SUM(G20:G32)</f>
        <v>3676.1500000000024</v>
      </c>
    </row>
    <row r="34" spans="4:7" x14ac:dyDescent="0.25">
      <c r="E34" s="4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2020-11-11T01:12:20Z</dcterms:modified>
</cp:coreProperties>
</file>