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 CLIENT FILES\SUPER FUNDS\HOWARDSU\2019 - Supply Ric with TB\"/>
    </mc:Choice>
  </mc:AlternateContent>
  <xr:revisionPtr revIDLastSave="0" documentId="13_ncr:1_{DC847904-88BF-49A3-BCE3-B92C0498EF7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ANZ 4731" sheetId="1" r:id="rId1"/>
    <sheet name="Darwin" sheetId="4" r:id="rId2"/>
    <sheet name="ANZ SMSF" sheetId="2" r:id="rId3"/>
    <sheet name="Natasha and rod" sheetId="3" r:id="rId4"/>
    <sheet name="Div" sheetId="5" r:id="rId5"/>
  </sheets>
  <definedNames>
    <definedName name="_xlnm.Print_Area" localSheetId="0">'ANZ 4731'!$A$5:$T$165</definedName>
    <definedName name="_xlnm.Print_Area" localSheetId="2">'ANZ SMSF'!$A$1:$F$14</definedName>
    <definedName name="_xlnm.Print_Area" localSheetId="1">Darwin!$A$1:$M$26</definedName>
    <definedName name="_xlnm.Print_Area" localSheetId="3">'Natasha and rod'!$A$1:$L$35</definedName>
    <definedName name="_xlnm.Print_Titles" localSheetId="0">'ANZ 4731'!$1:$3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2" i="1" l="1"/>
  <c r="I168" i="1" l="1"/>
  <c r="F168" i="1" l="1"/>
  <c r="K44" i="5" l="1"/>
  <c r="R44" i="5"/>
  <c r="C44" i="5"/>
  <c r="C48" i="5" s="1"/>
  <c r="C49" i="5" s="1"/>
  <c r="I3" i="5"/>
  <c r="I4" i="5"/>
  <c r="I5" i="5"/>
  <c r="I6" i="5"/>
  <c r="I7" i="5"/>
  <c r="I9" i="5"/>
  <c r="I8" i="5"/>
  <c r="J8" i="5" s="1"/>
  <c r="I10" i="5"/>
  <c r="I12" i="5"/>
  <c r="I11" i="5"/>
  <c r="I13" i="5"/>
  <c r="I14" i="5"/>
  <c r="E44" i="5"/>
  <c r="I15" i="5"/>
  <c r="I16" i="5"/>
  <c r="I18" i="5"/>
  <c r="I17" i="5"/>
  <c r="I19" i="5"/>
  <c r="I20" i="5"/>
  <c r="I21" i="5"/>
  <c r="J23" i="5"/>
  <c r="I23" i="5"/>
  <c r="I22" i="5"/>
  <c r="I25" i="5"/>
  <c r="I26" i="5"/>
  <c r="I27" i="5"/>
  <c r="I28" i="5"/>
  <c r="I29" i="5"/>
  <c r="I30" i="5"/>
  <c r="I32" i="5"/>
  <c r="I31" i="5"/>
  <c r="I33" i="5"/>
  <c r="I34" i="5"/>
  <c r="I36" i="5"/>
  <c r="T44" i="5"/>
  <c r="I38" i="5"/>
  <c r="I37" i="5"/>
  <c r="I39" i="5"/>
  <c r="M44" i="5"/>
  <c r="O44" i="5"/>
  <c r="I40" i="5"/>
  <c r="I41" i="5"/>
  <c r="F44" i="5"/>
  <c r="G26" i="4"/>
  <c r="G25" i="4"/>
  <c r="G24" i="4"/>
  <c r="C7" i="4"/>
  <c r="D8" i="4"/>
  <c r="B9" i="4" s="1"/>
  <c r="D9" i="4" s="1"/>
  <c r="B10" i="4" s="1"/>
  <c r="D10" i="4" s="1"/>
  <c r="B11" i="4" s="1"/>
  <c r="D11" i="4" s="1"/>
  <c r="B12" i="4" s="1"/>
  <c r="D12" i="4" s="1"/>
  <c r="B13" i="4" s="1"/>
  <c r="D13" i="4" s="1"/>
  <c r="B14" i="4" s="1"/>
  <c r="D14" i="4" s="1"/>
  <c r="B15" i="4" s="1"/>
  <c r="D15" i="4" s="1"/>
  <c r="D7" i="4"/>
  <c r="D6" i="4"/>
  <c r="D5" i="4"/>
  <c r="C15" i="4"/>
  <c r="C14" i="4"/>
  <c r="C13" i="4"/>
  <c r="C12" i="4"/>
  <c r="C11" i="4"/>
  <c r="C10" i="4"/>
  <c r="C9" i="4"/>
  <c r="C8" i="4"/>
  <c r="C6" i="4"/>
  <c r="C5" i="4"/>
  <c r="C4" i="4"/>
  <c r="D4" i="4" s="1"/>
  <c r="L18" i="4"/>
  <c r="K18" i="4"/>
  <c r="J18" i="4"/>
  <c r="H18" i="4"/>
  <c r="G18" i="4"/>
  <c r="I9" i="4"/>
  <c r="M9" i="4" s="1"/>
  <c r="I5" i="4"/>
  <c r="M5" i="4" s="1"/>
  <c r="M18" i="4" s="1"/>
  <c r="M11" i="4"/>
  <c r="I4" i="4"/>
  <c r="M4" i="4" s="1"/>
  <c r="M7" i="4"/>
  <c r="M15" i="4"/>
  <c r="M10" i="4"/>
  <c r="M12" i="4"/>
  <c r="M6" i="4"/>
  <c r="M8" i="4"/>
  <c r="M14" i="4"/>
  <c r="M13" i="4"/>
  <c r="B13" i="2"/>
  <c r="E8" i="2"/>
  <c r="F7" i="2"/>
  <c r="F13" i="2" s="1"/>
  <c r="D10" i="2"/>
  <c r="D9" i="2"/>
  <c r="D13" i="2" s="1"/>
  <c r="G44" i="5" l="1"/>
  <c r="Q44" i="5"/>
  <c r="H44" i="5"/>
  <c r="N44" i="5"/>
  <c r="L44" i="5"/>
  <c r="P44" i="5"/>
  <c r="I44" i="5"/>
  <c r="S44" i="5"/>
  <c r="I18" i="4"/>
  <c r="E13" i="2"/>
  <c r="B44" i="5" l="1"/>
  <c r="G33" i="3" l="1"/>
  <c r="F34" i="3" s="1"/>
  <c r="D33" i="3"/>
  <c r="E28" i="3"/>
  <c r="E26" i="3"/>
  <c r="E21" i="3"/>
  <c r="F18" i="3"/>
  <c r="F17" i="3"/>
  <c r="H16" i="3"/>
  <c r="E33" i="3" s="1"/>
  <c r="D34" i="3" s="1"/>
  <c r="D35" i="3" s="1"/>
  <c r="F15" i="3"/>
  <c r="F14" i="3"/>
  <c r="F13" i="3"/>
  <c r="F12" i="3"/>
  <c r="F11" i="3"/>
  <c r="F10" i="3"/>
  <c r="F9" i="3"/>
  <c r="F8" i="3"/>
  <c r="F7" i="3"/>
  <c r="F6" i="3"/>
  <c r="H5" i="3"/>
  <c r="I33" i="3"/>
  <c r="H33" i="3" l="1"/>
  <c r="F33" i="3"/>
  <c r="F35" i="3" s="1"/>
  <c r="K162" i="1"/>
  <c r="J78" i="1"/>
  <c r="J163" i="1" s="1"/>
  <c r="J164" i="1" s="1"/>
  <c r="C162" i="1" l="1"/>
  <c r="C166" i="1" s="1"/>
  <c r="C167" i="1" s="1"/>
  <c r="T73" i="1"/>
  <c r="R54" i="1"/>
  <c r="R162" i="1" s="1"/>
  <c r="Q12" i="1"/>
  <c r="G8" i="1"/>
  <c r="G27" i="1"/>
  <c r="H49" i="1"/>
  <c r="G55" i="1"/>
  <c r="H72" i="1"/>
  <c r="H87" i="1"/>
  <c r="H136" i="1"/>
  <c r="H138" i="1"/>
  <c r="G149" i="1"/>
  <c r="H154" i="1"/>
  <c r="E142" i="1"/>
  <c r="P61" i="1"/>
  <c r="P53" i="1"/>
  <c r="P34" i="1"/>
  <c r="P29" i="1"/>
  <c r="P16" i="1"/>
  <c r="P6" i="1"/>
  <c r="P146" i="1"/>
  <c r="P134" i="1"/>
  <c r="P117" i="1"/>
  <c r="P98" i="1"/>
  <c r="P85" i="1"/>
  <c r="E46" i="1"/>
  <c r="E109" i="1"/>
  <c r="O11" i="1"/>
  <c r="O75" i="1"/>
  <c r="M19" i="1"/>
  <c r="H140" i="1"/>
  <c r="H68" i="1"/>
  <c r="H106" i="1"/>
  <c r="H150" i="1"/>
  <c r="H17" i="1"/>
  <c r="H31" i="1"/>
  <c r="H43" i="1"/>
  <c r="H56" i="1"/>
  <c r="H13" i="1"/>
  <c r="H93" i="1"/>
  <c r="H130" i="1"/>
  <c r="H65" i="1"/>
  <c r="M155" i="1"/>
  <c r="L139" i="1"/>
  <c r="L137" i="1"/>
  <c r="L89" i="1"/>
  <c r="I127" i="1"/>
  <c r="I44" i="1"/>
  <c r="I7" i="1"/>
  <c r="I74" i="1"/>
  <c r="I153" i="1"/>
  <c r="I10" i="1"/>
  <c r="I78" i="1"/>
  <c r="I67" i="1"/>
  <c r="I107" i="1"/>
  <c r="I101" i="1"/>
  <c r="I20" i="1"/>
  <c r="I80" i="1"/>
  <c r="I45" i="1"/>
  <c r="I121" i="1"/>
  <c r="I25" i="1"/>
  <c r="I42" i="1"/>
  <c r="I118" i="1"/>
  <c r="I152" i="1"/>
  <c r="I77" i="1"/>
  <c r="I125" i="1"/>
  <c r="I22" i="1"/>
  <c r="I41" i="1"/>
  <c r="E148" i="1"/>
  <c r="I156" i="1"/>
  <c r="I100" i="1"/>
  <c r="I47" i="1"/>
  <c r="I128" i="1"/>
  <c r="I105" i="1"/>
  <c r="I38" i="1"/>
  <c r="I116" i="1"/>
  <c r="I21" i="1"/>
  <c r="I90" i="1"/>
  <c r="I123" i="1"/>
  <c r="I62" i="1"/>
  <c r="I92" i="1"/>
  <c r="I126" i="1"/>
  <c r="I40" i="1"/>
  <c r="F145" i="1"/>
  <c r="F133" i="1"/>
  <c r="F114" i="1"/>
  <c r="F97" i="1"/>
  <c r="F83" i="1"/>
  <c r="F76" i="1"/>
  <c r="F70" i="1"/>
  <c r="F59" i="1"/>
  <c r="F51" i="1"/>
  <c r="F36" i="1"/>
  <c r="F28" i="1"/>
  <c r="F15" i="1"/>
  <c r="F5" i="1"/>
  <c r="F96" i="1"/>
  <c r="F84" i="1"/>
  <c r="F69" i="1"/>
  <c r="F60" i="1"/>
  <c r="F50" i="1"/>
  <c r="F35" i="1"/>
  <c r="F33" i="1"/>
  <c r="O103" i="1"/>
  <c r="S135" i="1"/>
  <c r="S18" i="1"/>
  <c r="S66" i="1"/>
  <c r="S91" i="1"/>
  <c r="T24" i="1"/>
  <c r="T23" i="1"/>
  <c r="S30" i="1"/>
  <c r="S58" i="1"/>
  <c r="Q9" i="1"/>
  <c r="S99" i="1"/>
  <c r="S147" i="1"/>
  <c r="S37" i="1"/>
  <c r="S104" i="1"/>
  <c r="S79" i="1"/>
  <c r="S32" i="1"/>
  <c r="S115" i="1"/>
  <c r="S86" i="1"/>
  <c r="S129" i="1"/>
  <c r="S26" i="1"/>
  <c r="S141" i="1"/>
  <c r="S151" i="1"/>
  <c r="S14" i="1"/>
  <c r="S71" i="1"/>
  <c r="S48" i="1"/>
  <c r="S52" i="1"/>
  <c r="S63" i="1"/>
  <c r="P119" i="1"/>
  <c r="P88" i="1"/>
  <c r="P39" i="1"/>
  <c r="P64" i="1"/>
  <c r="O102" i="1"/>
  <c r="L124" i="1"/>
  <c r="I120" i="1"/>
  <c r="N111" i="1"/>
  <c r="N94" i="1"/>
  <c r="N144" i="1"/>
  <c r="N95" i="1"/>
  <c r="N143" i="1"/>
  <c r="N131" i="1"/>
  <c r="N110" i="1"/>
  <c r="N81" i="1"/>
  <c r="N132" i="1"/>
  <c r="N82" i="1"/>
  <c r="N112" i="1"/>
  <c r="N113" i="1"/>
  <c r="G162" i="1" l="1"/>
  <c r="Q162" i="1"/>
  <c r="T162" i="1"/>
  <c r="F162" i="1"/>
  <c r="F166" i="1" s="1"/>
  <c r="L162" i="1"/>
  <c r="H162" i="1"/>
  <c r="P162" i="1"/>
  <c r="O162" i="1"/>
  <c r="M162" i="1"/>
  <c r="N162" i="1"/>
  <c r="S162" i="1"/>
  <c r="I162" i="1"/>
  <c r="E162" i="1"/>
  <c r="B162" i="1" l="1"/>
</calcChain>
</file>

<file path=xl/sharedStrings.xml><?xml version="1.0" encoding="utf-8"?>
<sst xmlns="http://schemas.openxmlformats.org/spreadsheetml/2006/main" count="348" uniqueCount="217">
  <si>
    <t>CREDIT INTEREST PAID</t>
  </si>
  <si>
    <t>TRANSFER FROM HERON CONSULTANT RENT PAYMENT</t>
  </si>
  <si>
    <t>DIVIDEND FROM WBC DIVIDEND     001229450606</t>
  </si>
  <si>
    <t>TRANSFER FROM RODERICK HOWARD  ROD SUPER DIRECT D</t>
  </si>
  <si>
    <t>ANZ INTERNET BANKING FUNDS TFER TRANSFER 661379  TO  013423316081943</t>
  </si>
  <si>
    <t>DIVIDEND FROM TNE INTERIM DIV  001229956649</t>
  </si>
  <si>
    <t>TRANSFER FROM BELL POTTER CAPI 319143</t>
  </si>
  <si>
    <t>ANZ INTERNET BANKING FUNDS TFER TRANSFER 191078  TO  013423316081943</t>
  </si>
  <si>
    <t>ANZ INTERNET BANKING FUNDS TFER TRANSFER 380775  TO  013350514893395</t>
  </si>
  <si>
    <t>ANZ INTERNET BANKING FUNDS TFER TRANSFER 958681  TO  013350514893395</t>
  </si>
  <si>
    <t>DIVIDEND FROM SDA FNL DIV      001228445022</t>
  </si>
  <si>
    <t>DIVIDEND FROM BOQ ITM DIVIDEND 001229173567</t>
  </si>
  <si>
    <t>DIVIDEND FROM JUMBO INTERACTIV MAY19/00800522</t>
  </si>
  <si>
    <t>ANZ INTERNET BANKING FUNDS TFER TRANSFER 903391  TO  013350514893395</t>
  </si>
  <si>
    <t>ANZ INTERNET BANKING FUNDS TFER TRANSFER 903581  TO  013350514893395</t>
  </si>
  <si>
    <t>DIVIDEND FROM PME SPCL DIV     001228268141</t>
  </si>
  <si>
    <t>ANZ INTERNET BANKING FUNDS TFER TRANSFER 452619  TO  013350514893395</t>
  </si>
  <si>
    <t>ANZ INTERNET BANKING FUNDS TFER TRANSFER 833459  TO  013350514893395</t>
  </si>
  <si>
    <t>ANZ INTERNET BANKING FUNDS TFER TRANSFER 559092  TO  013350514893395</t>
  </si>
  <si>
    <t>BONUS CREDIT INTEREST PAID</t>
  </si>
  <si>
    <t>ANZ INTERNET BANKING FUNDS TFER TRANSFER 612885  TO  013350514893395</t>
  </si>
  <si>
    <t>DIVIDEND FROM CBA ITM DIV      001224642408</t>
  </si>
  <si>
    <t>ANZ INTERNET BANKING BPAY CITY OF DARWIN                {877708}</t>
  </si>
  <si>
    <t>DIVIDEND FROM APX FNL DIV      001227162992</t>
  </si>
  <si>
    <t>DIVIDEND FROM JUMBO INTERACTIV MAR19/00800496</t>
  </si>
  <si>
    <t>DIVIDEND FROM PME DIVIDEND     001228022685</t>
  </si>
  <si>
    <t>DIVIDEND FROM WOODSIDE         FIN18/00533508</t>
  </si>
  <si>
    <t>DIVIDEND FROM SANDFIRE RESOURC RICIDEA PL</t>
  </si>
  <si>
    <t>DIVIDEND FROM CREDIT CORP      S00014027246</t>
  </si>
  <si>
    <t>ANZ INTERNET BANKING FUNDS TFER TRANSFER 295323  TO  013350514893395</t>
  </si>
  <si>
    <t>ANZ INTERNET BANKING FUNDS TFER TRANSFER 288951  TO  013350514893395</t>
  </si>
  <si>
    <t>ANZ INTERNET BANKING FUNDS TFER TRANSFER 194900  TO  013350514893395</t>
  </si>
  <si>
    <t>ANZ INTERNET BANKING FUNDS TFER TRANSFER 692077  TO  013350514893395</t>
  </si>
  <si>
    <t>DIVIDEND FROM BHP GROUP DIV    AS378/00936503</t>
  </si>
  <si>
    <t>ANZ INTERNET BANKING FUNDS TFER TRANSFER 232032  TO  013350514893395</t>
  </si>
  <si>
    <t>ANZ INTERNET BANKING BPAY CITY OF DARWIN                {232038}</t>
  </si>
  <si>
    <t>ANZ INTERNET BANKING FUNDS TFER TRANSFER 946661  TO  013350514893395</t>
  </si>
  <si>
    <t>DIVIDEND FROM SENETAS          JAN19/00081366</t>
  </si>
  <si>
    <t>ANZ INTERNET BANKING FUNDS TFER TRANSFER 339392  TO  013350514893395</t>
  </si>
  <si>
    <t>DIVIDEND FROM WBC DIVIDEND     001223131230</t>
  </si>
  <si>
    <t>TRANSFER FROM BELL POTTER CAPI 305346</t>
  </si>
  <si>
    <t>DIVIDEND FROM NAB FINAL DIV    DV192/00431264</t>
  </si>
  <si>
    <t>DIVIDEND FROM TNE FNL DIV      001223539113</t>
  </si>
  <si>
    <t>ANZ INTERNET BANKING FUNDS TFER TRANSFER 588079  TO  013350514893395</t>
  </si>
  <si>
    <t>2 EXCESS INTERNET/ONLINE TRANSACTIONS - FEE</t>
  </si>
  <si>
    <t>2 EXCESS EFTPOS  PHONE BANKING  AUTOMATIC TRANSACTIONS - FEE</t>
  </si>
  <si>
    <t>TRANSFER FROM HERON CONSULTANT BELLE PROPERTY DAR</t>
  </si>
  <si>
    <t>ANZ INTERNET BANKING FUNDS TFER TRANSFER 528423  TO  013350514893395</t>
  </si>
  <si>
    <t>ANZ INTERNET BANKING BPAY CITY OF DARWIN                {893142}</t>
  </si>
  <si>
    <t>DIVIDEND FROM BOQ FNL DIVIDEND 001222812760</t>
  </si>
  <si>
    <t>ANZ INTERNET BANKING FUNDS TFER TRANSFER 934243  TO  013350514893395</t>
  </si>
  <si>
    <t>DIVIDEND FROM AVG DIVIDEND     NOV18/00801019</t>
  </si>
  <si>
    <t>4 EXCESS INTERNET/ONLINE TRANSACTIONS - FEE</t>
  </si>
  <si>
    <t>4 EXCESS EFTPOS  PHONE BANKING  AUTOMATIC TRANSACTIONS - FEE</t>
  </si>
  <si>
    <t>ANZ INTERNET BANKING FUNDS TFER TRANSFER 633263  TO  013350514893395</t>
  </si>
  <si>
    <t>DIVIDEND FROM SDA ITM DIV      001221939897</t>
  </si>
  <si>
    <t>ANZ INTERNET BANKING BPAY BELL POTTER CAPITA            {859174}</t>
  </si>
  <si>
    <t>ANZ INTERNET BANKING PAYMENT 860743 TO Bell Super</t>
  </si>
  <si>
    <t>ANZ INTERNET BANKING FUNDS TFER TRANSFER 589596  TO  013350514893395</t>
  </si>
  <si>
    <t>DIVIDEND FROM CIM REPLACEMENT  OCT18/99999983</t>
  </si>
  <si>
    <t>DIVIDEND FROM SEK DIVIDEND     OCT18/00802186</t>
  </si>
  <si>
    <t>6 EXCESS EFTPOS  PHONE BANKING  AUTOMATIC TRANSACTIONS - FEE</t>
  </si>
  <si>
    <t>2 EXCESS ANZ ATM TRANSACTION FEE</t>
  </si>
  <si>
    <t>2 CHEQUE OR MERCHANT DEPOSITS - FEE</t>
  </si>
  <si>
    <t>ANZ INTERNET BANKING FUNDS TFER TRANSFER 552548  TO  013350514893395</t>
  </si>
  <si>
    <t>DIVIDEND FROM CBA FNL DIV      001218310875</t>
  </si>
  <si>
    <t>DIVIDEND FROM PME DIVIDEND     001221181544</t>
  </si>
  <si>
    <t>ANZ INTERNET BANKING BPAY CITY OF DARWIN                {957336}</t>
  </si>
  <si>
    <t>ANZ ATM KEW BRANCH               KEW          VI RIC            HOWARD 0419567899</t>
  </si>
  <si>
    <t>DIVIDEND FROM RRL DIVIDEND     SEP18/00801077</t>
  </si>
  <si>
    <t>DETAILS ADVISED SEPARATELY</t>
  </si>
  <si>
    <t>DIVIDEND FROM BHP LTD DIVIDEND AF377/00932598</t>
  </si>
  <si>
    <t>DIVIDEND FROM JUMBO INTERACTIV SEP18/00800435</t>
  </si>
  <si>
    <t>DIVIDEND FROM APX ITM DIV      001221209507</t>
  </si>
  <si>
    <t>DIVIDEND FROM WOODSIDE         INT18/00533839</t>
  </si>
  <si>
    <t>DIVIDEND FROM CL1 DIV          001219112233</t>
  </si>
  <si>
    <t>ANZ INTERNET BANKING FUNDS TFER TRANSFER 483699  TO  013350514893395</t>
  </si>
  <si>
    <t>ANZ INTERNET BANKING FUNDS TFER TRANSFER 988974  TO  013350514893395</t>
  </si>
  <si>
    <t>ANZ INTERNET BANKING FUNDS TFER TRANSFER 418994  TO  013350514893395</t>
  </si>
  <si>
    <t>ANZ INTERNET BANKING FUNDS TFER TRANSFER 616546  TO  013350514893395</t>
  </si>
  <si>
    <t>DIVIDEND FROM JIN REPLACEMENT  JUN18/99999937</t>
  </si>
  <si>
    <t>ANZ INTERNET BANKING FUNDS TFER TRANSFER 404257  TO  013350514893395</t>
  </si>
  <si>
    <t>DIVIDEND FROM NAB INTERIM DIV  DV191/00436094</t>
  </si>
  <si>
    <t>DIVIDEND FROM WBC DIVIDEND     001216282096</t>
  </si>
  <si>
    <t>TRANSFER FROM QUICKSUPER       QUICKSPR2208481724</t>
  </si>
  <si>
    <t>DIVIDEND FROM ECX ITM DIV      001216917005</t>
  </si>
  <si>
    <t>013423 351414731  ANZ ONLINE SAVER</t>
  </si>
  <si>
    <t>SUPERANNUATION FUND</t>
  </si>
  <si>
    <t xml:space="preserve">RICIDEA P/L ATF THE HOWARD </t>
  </si>
  <si>
    <t>Fees</t>
  </si>
  <si>
    <t>Bell Potter</t>
  </si>
  <si>
    <t>Darwin</t>
  </si>
  <si>
    <t>HUB</t>
  </si>
  <si>
    <t>Deposit</t>
  </si>
  <si>
    <t>shop</t>
  </si>
  <si>
    <t>Pension</t>
  </si>
  <si>
    <t>Accounting</t>
  </si>
  <si>
    <t>reinburse Mark Thimm ac fees paid by ric 013350514893395</t>
  </si>
  <si>
    <t>Ric &amp; Lyn</t>
  </si>
  <si>
    <t>contra</t>
  </si>
  <si>
    <t>Dividend</t>
  </si>
  <si>
    <t>ATO</t>
  </si>
  <si>
    <t>FAP</t>
  </si>
  <si>
    <t>end balance of anz statement</t>
  </si>
  <si>
    <t>opening balance of anz statement</t>
  </si>
  <si>
    <t>calculated opening balance</t>
  </si>
  <si>
    <t>error</t>
  </si>
  <si>
    <t>DIVIDEND RIO           KEW          VI RIC            HOWARD 0419567899</t>
  </si>
  <si>
    <t xml:space="preserve"> CONTRA</t>
  </si>
  <si>
    <t xml:space="preserve">Franking </t>
  </si>
  <si>
    <t>CREDIT</t>
  </si>
  <si>
    <t>Resident</t>
  </si>
  <si>
    <t>WithHolding</t>
  </si>
  <si>
    <t>Tax</t>
  </si>
  <si>
    <t>DIVIDEND FROM HUB Banked 5/7/2019</t>
  </si>
  <si>
    <t xml:space="preserve"> Debtors</t>
  </si>
  <si>
    <t>nil</t>
  </si>
  <si>
    <t>TRANSFER FROM ATO              ATO001100009179918 contribition for natasha BOOKED IN LAST YEAR</t>
  </si>
  <si>
    <t>TRANSFER FROM ATO              ATO007000009272842 NATASH CONT</t>
  </si>
  <si>
    <t>TRANSFER FROM QUICKSUPER       QUICKSPR2216472937 ROD</t>
  </si>
  <si>
    <t>Rod</t>
  </si>
  <si>
    <t>Tash</t>
  </si>
  <si>
    <t>super Cont</t>
  </si>
  <si>
    <t>TRANSFER FROM QUICKSUPER       QUICKSPR2238415057 Melb Politec for Natasha</t>
  </si>
  <si>
    <t>TRANSFER FROM QUICKSUPER       QUICKSPR2239329197 Melb Politec for Natasha</t>
  </si>
  <si>
    <t>TRANSFER FROM QUICKSUPER       QUICKSPR2312926482 'Melbourne Polytechnic</t>
  </si>
  <si>
    <t>TRANSFER FROM QUICKSUPER       QUICKSPR2333019878 melbourne Poly</t>
  </si>
  <si>
    <t>TRANSFER FROM ATO              ATO002000010231679 Natasha from Arcuri</t>
  </si>
  <si>
    <t>TRANSFER FROM ATO              ATO007000009968729 Natasha from Arcuri</t>
  </si>
  <si>
    <t>TRANSFER FROM ATO              ATO003000010352933 Natasha from Arcuri</t>
  </si>
  <si>
    <t>TRANSFER FROM ATO              ATO007000010242979 Natasha from Arcuri</t>
  </si>
  <si>
    <t>TRANSFER FROM ATO              ATO001100010153038 Natasha from Arcuri</t>
  </si>
  <si>
    <t>TRANSFER FROM ATO              ATO005000010331176 Natasha from Arcuri</t>
  </si>
  <si>
    <t>TRANSFER FROM ATO              ATO006000010524795 Natasha from Arcuri</t>
  </si>
  <si>
    <t>TRANSFER FROM ATO              ATO006000010550149 Natasha from Arcuri</t>
  </si>
  <si>
    <t>TRANSFER FROM ATO              ATO004000010484690 Natasha from Arcuri</t>
  </si>
  <si>
    <t>TRANSFER FROM QUICKSUPER       QUICKSPR2374215658 Encampo</t>
  </si>
  <si>
    <t>TRANSFER FROM QUICKSUPER       QUICKSPR2383520147 'Melbourne Polytechnic</t>
  </si>
  <si>
    <t>TRANSFER FROM QUICKSUPER       QUICKSPR2422626482 Encampo</t>
  </si>
  <si>
    <t>TRANSFER FROM ATO              ATO008000009891217 Arcuri and ass</t>
  </si>
  <si>
    <t>TRANSFER FROM ATO              ATO006000010628515 Natasha from Arcuri ?</t>
  </si>
  <si>
    <t>TRANSFER FROM CMC MARKETS STOC 5354663 (WAS ETRADE)</t>
  </si>
  <si>
    <t>TRANSFER FROM CMC MARKETS STOC 6510804  WAS eTrade</t>
  </si>
  <si>
    <t>TRANSFER FROM MAURICEBLACKBURN re  SLATER GORDON</t>
  </si>
  <si>
    <t xml:space="preserve">Interest </t>
  </si>
  <si>
    <t>Revenue</t>
  </si>
  <si>
    <t>DEBTORS</t>
  </si>
  <si>
    <t>debtors</t>
  </si>
  <si>
    <t>MISSING</t>
  </si>
  <si>
    <t>Arcuri</t>
  </si>
  <si>
    <t>Politechnic</t>
  </si>
  <si>
    <t>Tash Employer</t>
  </si>
  <si>
    <t>DEBTORS recovered from last year</t>
  </si>
  <si>
    <t>ROD</t>
  </si>
  <si>
    <t>Super Contribution</t>
  </si>
  <si>
    <t>Rod Employer</t>
  </si>
  <si>
    <t>Encampo</t>
  </si>
  <si>
    <t xml:space="preserve">TRANSFER FROM ATO ATO006000010628515 Natasha from Arcuri ? </t>
  </si>
  <si>
    <t>Acuri transferred 10k for natasha on 24th June but not received until 1st July 2019</t>
  </si>
  <si>
    <t>DIVIDEND FROM ANZ - CONTRA 211 BONUS SHARES ISSUED  INVESTMENT</t>
  </si>
  <si>
    <t>DIVIDEND FROM ANZ - CONTRA 293 BONUS SHARES ISSUED  INVESTMENT</t>
  </si>
  <si>
    <t>2017 tax refund</t>
  </si>
  <si>
    <t>TRANSFER FROM ATO              ATO008000010510720 as advised by Mark Thimm</t>
  </si>
  <si>
    <t>Acuri transferred 10k for natasha on 24th June but not received until 1/7/2019</t>
  </si>
  <si>
    <t xml:space="preserve">TRANSFER FROM ATO              ATO009000010572969 </t>
  </si>
  <si>
    <t>TRANSFER FROM ATO              ATO009000010572969 UNKNOWN</t>
  </si>
  <si>
    <t>PAYMENT FROM Fap Nominees  share of the TJ credits sold to Winarch by FAP email from Jerry 22/11/2018</t>
  </si>
  <si>
    <t>PAYMENT FROM FAP Nominees share of proceeds of sale to NSW</t>
  </si>
  <si>
    <t>PAYMENT FROM FAP Nominees share of proceeds of sale of credits to NSW dept of transport</t>
  </si>
  <si>
    <t>ANZ INTERNET BANKING FUNDS TFER TRANSFER 333149  TO  013350514893395</t>
  </si>
  <si>
    <t>ANZ INTERNET BANKING FUNDS TFER TRANSFER 661379  FROM       351414731</t>
  </si>
  <si>
    <t>ANZ INTERNET BANKING FUNDS TFER TRANSFER 191078  FROM       351414731</t>
  </si>
  <si>
    <t>ANZ ACCOUNT -  SMSF Cash HUB 013423  316081943</t>
  </si>
  <si>
    <t>account opened</t>
  </si>
  <si>
    <t>transfer</t>
  </si>
  <si>
    <t xml:space="preserve">from Old </t>
  </si>
  <si>
    <t>Account</t>
  </si>
  <si>
    <t xml:space="preserve">Paid </t>
  </si>
  <si>
    <t>Ric/Lyn</t>
  </si>
  <si>
    <t>CREDIT INTEREST received</t>
  </si>
  <si>
    <t xml:space="preserve">From </t>
  </si>
  <si>
    <t>Statement</t>
  </si>
  <si>
    <t>No</t>
  </si>
  <si>
    <t>rental</t>
  </si>
  <si>
    <t>PW</t>
  </si>
  <si>
    <t>Agents</t>
  </si>
  <si>
    <t>Body</t>
  </si>
  <si>
    <t>Corp</t>
  </si>
  <si>
    <t xml:space="preserve">carried </t>
  </si>
  <si>
    <t>Fwd</t>
  </si>
  <si>
    <t>rent drop to 710 effective 12/11/2018</t>
  </si>
  <si>
    <t>Nett</t>
  </si>
  <si>
    <t>received</t>
  </si>
  <si>
    <t>Calculated</t>
  </si>
  <si>
    <t>To Date</t>
  </si>
  <si>
    <t>Bell PTY</t>
  </si>
  <si>
    <t xml:space="preserve">Over paid $50 </t>
  </si>
  <si>
    <t>on account amount wrong 484..29</t>
  </si>
  <si>
    <t>this reconciles to bell Properties summary  Except dates wrong and on account amount s/be $50 not $484.29</t>
  </si>
  <si>
    <t>rent drop Of $50  to 710 effective 12/11/2018</t>
  </si>
  <si>
    <t>DEPOSIT CHQ FROM fap BEING SALE OF TREE CREDITS</t>
  </si>
  <si>
    <t>Date</t>
  </si>
  <si>
    <t>Weeks</t>
  </si>
  <si>
    <t>Amount</t>
  </si>
  <si>
    <t>Collected</t>
  </si>
  <si>
    <t>Maintenance</t>
  </si>
  <si>
    <t>do nor enter as will bew done from other account</t>
  </si>
  <si>
    <t>out</t>
  </si>
  <si>
    <t>ato</t>
  </si>
  <si>
    <t>anz report</t>
  </si>
  <si>
    <t>JIN Dividend in First Column</t>
  </si>
  <si>
    <t>Agrees with Investment Report</t>
  </si>
  <si>
    <t>Debtor - HUB dividend paid 5/7/2019</t>
  </si>
  <si>
    <t>Franking Credit on JIN Dividend in First Column</t>
  </si>
  <si>
    <t>Variance</t>
  </si>
  <si>
    <t>reduction in Capital loss a few years ago - capital gain in 2019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</si>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</sst>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57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sz val="9"/>
      <color rgb="FF000000"/>
      <name val="Verdana"/>
      <family val="2"/>
    </font>
    <font>
      <sz val="14"/>
      <color theme="1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18" fillId="0" borderId="0" xfId="0" quotePrefix="1" applyFont="1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0" xfId="0" quotePrefix="1" applyAlignment="1">
      <alignment horizontal="left"/>
    </xf>
    <xf numFmtId="44" fontId="0" fillId="33" borderId="0" xfId="1" applyFont="1" applyFill="1"/>
    <xf numFmtId="44" fontId="0" fillId="0" borderId="0" xfId="1" applyFont="1" applyFill="1"/>
    <xf numFmtId="44" fontId="0" fillId="0" borderId="0" xfId="1" quotePrefix="1" applyFont="1" applyAlignment="1">
      <alignment horizontal="right"/>
    </xf>
    <xf numFmtId="0" fontId="0" fillId="33" borderId="0" xfId="0" applyFill="1"/>
    <xf numFmtId="8" fontId="0" fillId="0" borderId="0" xfId="0" applyNumberFormat="1" applyFill="1"/>
    <xf numFmtId="44" fontId="0" fillId="0" borderId="0" xfId="0" applyNumberFormat="1" applyFill="1"/>
    <xf numFmtId="0" fontId="0" fillId="0" borderId="0" xfId="0" applyAlignment="1">
      <alignment horizontal="left"/>
    </xf>
    <xf numFmtId="44" fontId="0" fillId="33" borderId="0" xfId="0" applyNumberForma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quotePrefix="1" applyNumberFormat="1" applyAlignment="1">
      <alignment horizontal="left"/>
    </xf>
    <xf numFmtId="0" fontId="19" fillId="0" borderId="0" xfId="0" quotePrefix="1" applyFont="1" applyAlignment="1">
      <alignment horizontal="left"/>
    </xf>
    <xf numFmtId="2" fontId="0" fillId="0" borderId="0" xfId="0" applyNumberFormat="1"/>
    <xf numFmtId="14" fontId="0" fillId="0" borderId="0" xfId="0" quotePrefix="1" applyNumberFormat="1" applyAlignment="1">
      <alignment horizontal="left"/>
    </xf>
    <xf numFmtId="44" fontId="0" fillId="0" borderId="0" xfId="1" quotePrefix="1" applyFont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44" fontId="0" fillId="0" borderId="0" xfId="1" applyFont="1" applyAlignment="1">
      <alignment horizontal="right"/>
    </xf>
    <xf numFmtId="44" fontId="0" fillId="34" borderId="10" xfId="1" applyFont="1" applyFill="1" applyBorder="1"/>
    <xf numFmtId="44" fontId="0" fillId="34" borderId="11" xfId="1" applyFont="1" applyFill="1" applyBorder="1"/>
    <xf numFmtId="44" fontId="0" fillId="0" borderId="0" xfId="0" applyNumberFormat="1" applyFont="1" applyFill="1"/>
    <xf numFmtId="0" fontId="0" fillId="0" borderId="0" xfId="0" quotePrefix="1" applyFill="1" applyAlignment="1">
      <alignment horizontal="left"/>
    </xf>
    <xf numFmtId="44" fontId="0" fillId="0" borderId="0" xfId="1" quotePrefix="1" applyFont="1" applyFill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2"/>
  <sheetViews>
    <sheetView tabSelected="1" zoomScaleNormal="100" workbookViewId="0">
      <selection activeCell="Q168" sqref="Q168"/>
    </sheetView>
  </sheetViews>
  <sheetFormatPr defaultRowHeight="12.75" x14ac:dyDescent="0.2"/>
  <cols>
    <col min="2" max="2" width="12.83203125" customWidth="1"/>
    <col min="3" max="3" width="12.5" style="3" bestFit="1" customWidth="1"/>
    <col min="4" max="4" width="79.1640625" bestFit="1" customWidth="1"/>
    <col min="5" max="5" width="12.5" bestFit="1" customWidth="1"/>
    <col min="6" max="8" width="12.5" customWidth="1"/>
    <col min="9" max="10" width="14.1640625" style="3" bestFit="1" customWidth="1"/>
    <col min="11" max="11" width="12.5" style="3" customWidth="1"/>
    <col min="12" max="13" width="12.5" customWidth="1"/>
    <col min="15" max="15" width="12.5" bestFit="1" customWidth="1"/>
    <col min="16" max="16" width="12.1640625" customWidth="1"/>
    <col min="17" max="17" width="12.5" bestFit="1" customWidth="1"/>
    <col min="18" max="18" width="11.5" bestFit="1" customWidth="1"/>
    <col min="19" max="19" width="12.5" bestFit="1" customWidth="1"/>
    <col min="20" max="20" width="10.5" bestFit="1" customWidth="1"/>
  </cols>
  <sheetData>
    <row r="1" spans="1:20" x14ac:dyDescent="0.2">
      <c r="B1" s="2" t="s">
        <v>86</v>
      </c>
      <c r="K1" s="8" t="s">
        <v>111</v>
      </c>
    </row>
    <row r="2" spans="1:20" x14ac:dyDescent="0.2">
      <c r="D2" t="s">
        <v>88</v>
      </c>
      <c r="F2" t="s">
        <v>144</v>
      </c>
      <c r="G2" t="s">
        <v>120</v>
      </c>
      <c r="H2" t="s">
        <v>121</v>
      </c>
      <c r="I2" s="3" t="s">
        <v>100</v>
      </c>
      <c r="J2" s="3" t="s">
        <v>109</v>
      </c>
      <c r="K2" s="3" t="s">
        <v>112</v>
      </c>
      <c r="L2" t="s">
        <v>102</v>
      </c>
      <c r="M2" t="s">
        <v>101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95</v>
      </c>
      <c r="T2" t="s">
        <v>96</v>
      </c>
    </row>
    <row r="3" spans="1:20" x14ac:dyDescent="0.2">
      <c r="D3" t="s">
        <v>87</v>
      </c>
      <c r="F3" t="s">
        <v>145</v>
      </c>
      <c r="G3" t="s">
        <v>122</v>
      </c>
      <c r="H3" t="s">
        <v>122</v>
      </c>
      <c r="J3" s="3" t="s">
        <v>110</v>
      </c>
      <c r="K3" s="3" t="s">
        <v>113</v>
      </c>
      <c r="Q3">
        <v>1943</v>
      </c>
      <c r="R3" t="s">
        <v>94</v>
      </c>
      <c r="S3" t="s">
        <v>98</v>
      </c>
      <c r="T3" t="s">
        <v>89</v>
      </c>
    </row>
    <row r="5" spans="1:20" x14ac:dyDescent="0.2">
      <c r="A5">
        <v>1</v>
      </c>
      <c r="B5" s="1">
        <v>43644</v>
      </c>
      <c r="C5" s="3">
        <v>38.119999999999997</v>
      </c>
      <c r="D5" t="s">
        <v>0</v>
      </c>
      <c r="F5" s="4">
        <f>+C5</f>
        <v>38.119999999999997</v>
      </c>
      <c r="G5" s="4"/>
      <c r="H5" s="4"/>
      <c r="L5" s="4"/>
      <c r="M5" s="4"/>
    </row>
    <row r="6" spans="1:20" x14ac:dyDescent="0.2">
      <c r="A6">
        <v>2</v>
      </c>
      <c r="B6" s="1">
        <v>43643</v>
      </c>
      <c r="C6" s="3">
        <v>741.32</v>
      </c>
      <c r="D6" t="s">
        <v>1</v>
      </c>
      <c r="L6" s="4"/>
      <c r="M6" s="4"/>
      <c r="P6" s="4">
        <f>+C6</f>
        <v>741.32</v>
      </c>
    </row>
    <row r="7" spans="1:20" x14ac:dyDescent="0.2">
      <c r="A7">
        <v>3</v>
      </c>
      <c r="B7" s="1">
        <v>43640</v>
      </c>
      <c r="C7" s="3">
        <v>4700</v>
      </c>
      <c r="D7" t="s">
        <v>2</v>
      </c>
      <c r="I7" s="7">
        <f>+C7</f>
        <v>4700</v>
      </c>
      <c r="J7" s="7">
        <v>2014.29</v>
      </c>
      <c r="K7" s="7"/>
      <c r="L7" s="4"/>
      <c r="M7" s="4"/>
    </row>
    <row r="8" spans="1:20" x14ac:dyDescent="0.2">
      <c r="A8">
        <v>4</v>
      </c>
      <c r="B8" s="1">
        <v>43636</v>
      </c>
      <c r="C8" s="3">
        <v>5000</v>
      </c>
      <c r="D8" t="s">
        <v>3</v>
      </c>
      <c r="G8" s="4">
        <f>+C8</f>
        <v>5000</v>
      </c>
      <c r="H8" s="11"/>
      <c r="I8" s="7"/>
      <c r="J8" s="7"/>
      <c r="K8" s="7"/>
      <c r="L8" s="11"/>
      <c r="M8" s="11"/>
      <c r="N8" s="22"/>
    </row>
    <row r="9" spans="1:20" x14ac:dyDescent="0.2">
      <c r="A9">
        <v>5</v>
      </c>
      <c r="B9" s="1">
        <v>43630</v>
      </c>
      <c r="C9" s="3">
        <v>-489905.3</v>
      </c>
      <c r="D9" t="s">
        <v>4</v>
      </c>
      <c r="H9" s="22"/>
      <c r="I9" s="7"/>
      <c r="J9" s="7"/>
      <c r="K9" s="7"/>
      <c r="L9" s="22"/>
      <c r="M9" s="22"/>
      <c r="N9" s="22"/>
      <c r="Q9" s="4">
        <f>+C9</f>
        <v>-489905.3</v>
      </c>
    </row>
    <row r="10" spans="1:20" x14ac:dyDescent="0.2">
      <c r="A10">
        <v>6</v>
      </c>
      <c r="B10" s="1">
        <v>43630</v>
      </c>
      <c r="C10" s="3">
        <v>157.5</v>
      </c>
      <c r="D10" t="s">
        <v>5</v>
      </c>
      <c r="H10" s="22"/>
      <c r="I10" s="7">
        <f>+C10</f>
        <v>157.5</v>
      </c>
      <c r="J10" s="11">
        <v>50.63</v>
      </c>
      <c r="K10" s="7"/>
      <c r="L10" s="11"/>
      <c r="M10" s="11"/>
      <c r="N10" s="22"/>
    </row>
    <row r="11" spans="1:20" x14ac:dyDescent="0.2">
      <c r="A11">
        <v>7</v>
      </c>
      <c r="B11" s="1">
        <v>43629</v>
      </c>
      <c r="C11" s="3">
        <v>485000</v>
      </c>
      <c r="D11" t="s">
        <v>6</v>
      </c>
      <c r="H11" s="22"/>
      <c r="I11" s="7"/>
      <c r="J11" s="7"/>
      <c r="K11" s="7"/>
      <c r="L11" s="11"/>
      <c r="M11" s="11"/>
      <c r="N11" s="22"/>
      <c r="O11" s="4">
        <f>+C11</f>
        <v>485000</v>
      </c>
    </row>
    <row r="12" spans="1:20" x14ac:dyDescent="0.2">
      <c r="A12">
        <v>8</v>
      </c>
      <c r="B12" s="1">
        <v>43628</v>
      </c>
      <c r="C12" s="3">
        <v>-235000</v>
      </c>
      <c r="D12" t="s">
        <v>7</v>
      </c>
      <c r="E12" s="4"/>
      <c r="F12" s="4"/>
      <c r="G12" s="4"/>
      <c r="H12" s="11"/>
      <c r="I12" s="7"/>
      <c r="J12" s="7"/>
      <c r="K12" s="7"/>
      <c r="L12" s="11"/>
      <c r="M12" s="11"/>
      <c r="N12" s="22"/>
      <c r="Q12" s="4">
        <f>+C12</f>
        <v>-235000</v>
      </c>
    </row>
    <row r="13" spans="1:20" x14ac:dyDescent="0.2">
      <c r="A13">
        <v>9</v>
      </c>
      <c r="B13" s="1">
        <v>43627</v>
      </c>
      <c r="C13" s="3">
        <v>511.54</v>
      </c>
      <c r="D13" s="5" t="s">
        <v>135</v>
      </c>
      <c r="H13" s="11">
        <f>+C13</f>
        <v>511.54</v>
      </c>
      <c r="I13" s="7"/>
      <c r="J13" s="7"/>
      <c r="K13" s="7"/>
      <c r="L13" s="11"/>
      <c r="M13" s="22"/>
      <c r="N13" s="22"/>
    </row>
    <row r="14" spans="1:20" x14ac:dyDescent="0.2">
      <c r="A14">
        <v>10</v>
      </c>
      <c r="B14" s="1">
        <v>43626</v>
      </c>
      <c r="C14" s="3">
        <v>-8000</v>
      </c>
      <c r="D14" t="s">
        <v>8</v>
      </c>
      <c r="H14" s="22"/>
      <c r="I14" s="7"/>
      <c r="J14" s="7"/>
      <c r="K14" s="7"/>
      <c r="L14" s="22"/>
      <c r="M14" s="22"/>
      <c r="N14" s="22"/>
      <c r="S14" s="4">
        <f>+C14</f>
        <v>-8000</v>
      </c>
    </row>
    <row r="15" spans="1:20" x14ac:dyDescent="0.2">
      <c r="A15">
        <v>11</v>
      </c>
      <c r="B15" s="1">
        <v>43616</v>
      </c>
      <c r="C15" s="3">
        <v>83.95</v>
      </c>
      <c r="D15" t="s">
        <v>0</v>
      </c>
      <c r="F15" s="4">
        <f>+C15</f>
        <v>83.95</v>
      </c>
      <c r="G15" s="4"/>
      <c r="H15" s="11"/>
      <c r="I15" s="7"/>
      <c r="J15" s="7"/>
      <c r="K15" s="7"/>
      <c r="L15" s="11"/>
      <c r="M15" s="11"/>
      <c r="N15" s="22"/>
    </row>
    <row r="16" spans="1:20" x14ac:dyDescent="0.2">
      <c r="A16">
        <v>12</v>
      </c>
      <c r="B16" s="1">
        <v>43616</v>
      </c>
      <c r="C16" s="3">
        <v>1980.32</v>
      </c>
      <c r="D16" t="s">
        <v>1</v>
      </c>
      <c r="H16" s="22"/>
      <c r="I16" s="7"/>
      <c r="J16" s="7"/>
      <c r="K16" s="7"/>
      <c r="L16" s="11"/>
      <c r="M16" s="11"/>
      <c r="N16" s="22"/>
      <c r="P16" s="4">
        <f>+C16</f>
        <v>1980.32</v>
      </c>
    </row>
    <row r="17" spans="1:20" x14ac:dyDescent="0.2">
      <c r="A17">
        <v>13</v>
      </c>
      <c r="B17" s="1">
        <v>43615</v>
      </c>
      <c r="C17" s="3">
        <v>639.41999999999996</v>
      </c>
      <c r="D17" s="5" t="s">
        <v>140</v>
      </c>
      <c r="H17" s="11">
        <f>+C17</f>
        <v>639.41999999999996</v>
      </c>
      <c r="I17" s="7"/>
      <c r="J17" s="7"/>
      <c r="K17" s="7"/>
      <c r="L17" s="11"/>
      <c r="M17" s="22"/>
      <c r="N17" s="22"/>
    </row>
    <row r="18" spans="1:20" x14ac:dyDescent="0.2">
      <c r="A18">
        <v>14</v>
      </c>
      <c r="B18" s="1">
        <v>43613</v>
      </c>
      <c r="C18" s="3">
        <v>-5000</v>
      </c>
      <c r="D18" t="s">
        <v>9</v>
      </c>
      <c r="H18" s="22"/>
      <c r="I18" s="7"/>
      <c r="J18" s="7"/>
      <c r="K18" s="7"/>
      <c r="L18" s="22"/>
      <c r="M18" s="22"/>
      <c r="N18" s="22"/>
      <c r="S18" s="13">
        <f>+C18</f>
        <v>-5000</v>
      </c>
    </row>
    <row r="19" spans="1:20" x14ac:dyDescent="0.2">
      <c r="A19">
        <v>15</v>
      </c>
      <c r="B19" s="1">
        <v>43612</v>
      </c>
      <c r="C19" s="3">
        <v>3430.75</v>
      </c>
      <c r="D19" s="5" t="s">
        <v>165</v>
      </c>
      <c r="H19" s="22"/>
      <c r="I19" s="7"/>
      <c r="J19" s="7"/>
      <c r="K19" s="7"/>
      <c r="L19" s="11"/>
      <c r="M19" s="11">
        <f>+C19</f>
        <v>3430.75</v>
      </c>
      <c r="N19" s="22"/>
    </row>
    <row r="20" spans="1:20" x14ac:dyDescent="0.2">
      <c r="A20">
        <v>16</v>
      </c>
      <c r="B20" s="1">
        <v>43608</v>
      </c>
      <c r="C20" s="3">
        <v>192</v>
      </c>
      <c r="D20" t="s">
        <v>10</v>
      </c>
      <c r="H20" s="22"/>
      <c r="I20" s="7">
        <f>+C20</f>
        <v>192</v>
      </c>
      <c r="J20" s="7">
        <v>0</v>
      </c>
      <c r="K20" s="7"/>
      <c r="L20" s="11"/>
      <c r="M20" s="11"/>
      <c r="N20" s="22"/>
    </row>
    <row r="21" spans="1:20" x14ac:dyDescent="0.2">
      <c r="A21">
        <v>17</v>
      </c>
      <c r="B21" s="1">
        <v>43607</v>
      </c>
      <c r="C21" s="3">
        <v>3740</v>
      </c>
      <c r="D21" t="s">
        <v>11</v>
      </c>
      <c r="H21" s="22"/>
      <c r="I21" s="7">
        <f>+C21</f>
        <v>3740</v>
      </c>
      <c r="J21" s="11">
        <v>2280</v>
      </c>
      <c r="K21" s="10"/>
      <c r="L21" s="11"/>
      <c r="M21" s="11"/>
      <c r="N21" s="22"/>
    </row>
    <row r="22" spans="1:20" x14ac:dyDescent="0.2">
      <c r="A22">
        <v>18</v>
      </c>
      <c r="B22" s="1">
        <v>43607</v>
      </c>
      <c r="C22" s="3">
        <v>400</v>
      </c>
      <c r="D22" t="s">
        <v>12</v>
      </c>
      <c r="I22" s="7">
        <f>+C22</f>
        <v>400</v>
      </c>
      <c r="J22" s="11">
        <v>171.43</v>
      </c>
      <c r="K22" s="7"/>
      <c r="L22" s="4"/>
      <c r="M22" s="4"/>
    </row>
    <row r="23" spans="1:20" x14ac:dyDescent="0.2">
      <c r="A23">
        <v>19</v>
      </c>
      <c r="B23" s="1">
        <v>43602</v>
      </c>
      <c r="C23" s="3">
        <v>-3232</v>
      </c>
      <c r="D23" t="s">
        <v>13</v>
      </c>
      <c r="F23" s="17"/>
      <c r="G23" s="4"/>
      <c r="H23" s="4"/>
      <c r="L23" s="4"/>
      <c r="M23" s="4"/>
      <c r="T23" s="13">
        <f>+C23</f>
        <v>-3232</v>
      </c>
    </row>
    <row r="24" spans="1:20" x14ac:dyDescent="0.2">
      <c r="A24">
        <v>20</v>
      </c>
      <c r="B24" s="1">
        <v>43602</v>
      </c>
      <c r="C24" s="3">
        <v>-1000</v>
      </c>
      <c r="D24" t="s">
        <v>14</v>
      </c>
      <c r="F24" s="17"/>
      <c r="G24" s="4"/>
      <c r="H24" s="4"/>
      <c r="L24" s="4"/>
      <c r="M24" s="4"/>
      <c r="T24" s="13">
        <f>+C24</f>
        <v>-1000</v>
      </c>
    </row>
    <row r="25" spans="1:20" x14ac:dyDescent="0.2">
      <c r="A25">
        <v>21</v>
      </c>
      <c r="B25" s="1">
        <v>43602</v>
      </c>
      <c r="C25" s="3">
        <v>390.65</v>
      </c>
      <c r="D25" t="s">
        <v>15</v>
      </c>
      <c r="I25" s="7">
        <f>+C25</f>
        <v>390.65</v>
      </c>
      <c r="J25" s="11">
        <v>167.42</v>
      </c>
      <c r="K25" s="7"/>
      <c r="L25" s="11"/>
      <c r="M25" s="4"/>
    </row>
    <row r="26" spans="1:20" x14ac:dyDescent="0.2">
      <c r="A26">
        <v>22</v>
      </c>
      <c r="B26" s="1">
        <v>43594</v>
      </c>
      <c r="C26" s="3">
        <v>-8000</v>
      </c>
      <c r="D26" t="s">
        <v>16</v>
      </c>
      <c r="S26" s="4">
        <f>+C26</f>
        <v>-8000</v>
      </c>
    </row>
    <row r="27" spans="1:20" x14ac:dyDescent="0.2">
      <c r="A27">
        <v>23</v>
      </c>
      <c r="B27" s="1">
        <v>43587</v>
      </c>
      <c r="C27" s="3">
        <v>4512.54</v>
      </c>
      <c r="D27" s="5" t="s">
        <v>138</v>
      </c>
      <c r="G27" s="4">
        <f>+C27</f>
        <v>4512.54</v>
      </c>
      <c r="H27" s="4"/>
      <c r="L27" s="4"/>
      <c r="M27" s="4"/>
    </row>
    <row r="28" spans="1:20" x14ac:dyDescent="0.2">
      <c r="A28">
        <v>24</v>
      </c>
      <c r="B28" s="1">
        <v>43585</v>
      </c>
      <c r="C28" s="3">
        <v>88.98</v>
      </c>
      <c r="D28" t="s">
        <v>0</v>
      </c>
      <c r="F28" s="4">
        <f>+C28</f>
        <v>88.98</v>
      </c>
      <c r="G28" s="4"/>
      <c r="H28" s="4"/>
      <c r="L28" s="4"/>
      <c r="M28" s="4"/>
    </row>
    <row r="29" spans="1:20" x14ac:dyDescent="0.2">
      <c r="A29">
        <v>25</v>
      </c>
      <c r="B29" s="1">
        <v>43585</v>
      </c>
      <c r="C29" s="3">
        <v>2489.3200000000002</v>
      </c>
      <c r="D29" t="s">
        <v>1</v>
      </c>
      <c r="L29" s="4"/>
      <c r="M29" s="4"/>
      <c r="P29" s="4">
        <f>+C29</f>
        <v>2489.3200000000002</v>
      </c>
    </row>
    <row r="30" spans="1:20" x14ac:dyDescent="0.2">
      <c r="A30">
        <v>26</v>
      </c>
      <c r="B30" s="1">
        <v>43584</v>
      </c>
      <c r="C30" s="3">
        <v>-5000</v>
      </c>
      <c r="D30" t="s">
        <v>17</v>
      </c>
      <c r="S30" s="13">
        <f>+C30</f>
        <v>-5000</v>
      </c>
    </row>
    <row r="31" spans="1:20" x14ac:dyDescent="0.2">
      <c r="A31">
        <v>27</v>
      </c>
      <c r="B31" s="1">
        <v>43565</v>
      </c>
      <c r="C31" s="3">
        <v>511.54</v>
      </c>
      <c r="D31" s="5" t="s">
        <v>134</v>
      </c>
      <c r="H31" s="4">
        <f>+C31</f>
        <v>511.54</v>
      </c>
      <c r="L31" s="4"/>
    </row>
    <row r="32" spans="1:20" x14ac:dyDescent="0.2">
      <c r="A32">
        <v>28</v>
      </c>
      <c r="B32" s="1">
        <v>43564</v>
      </c>
      <c r="C32" s="3">
        <v>-8000</v>
      </c>
      <c r="D32" t="s">
        <v>18</v>
      </c>
      <c r="S32" s="4">
        <f>+C32</f>
        <v>-8000</v>
      </c>
    </row>
    <row r="33" spans="1:19" x14ac:dyDescent="0.2">
      <c r="A33">
        <v>29</v>
      </c>
      <c r="B33" s="1">
        <v>43556</v>
      </c>
      <c r="C33" s="3">
        <v>7.43</v>
      </c>
      <c r="D33" t="s">
        <v>19</v>
      </c>
      <c r="F33" s="4">
        <f>+C33</f>
        <v>7.43</v>
      </c>
      <c r="G33" s="4"/>
      <c r="H33" s="4"/>
      <c r="L33" s="4"/>
      <c r="M33" s="4"/>
    </row>
    <row r="34" spans="1:19" x14ac:dyDescent="0.2">
      <c r="A34">
        <v>30</v>
      </c>
      <c r="B34" s="1">
        <v>43556</v>
      </c>
      <c r="C34" s="3">
        <v>642.32000000000005</v>
      </c>
      <c r="D34" t="s">
        <v>1</v>
      </c>
      <c r="L34" s="4"/>
      <c r="M34" s="4"/>
      <c r="P34" s="4">
        <f>+C34</f>
        <v>642.32000000000005</v>
      </c>
    </row>
    <row r="35" spans="1:19" x14ac:dyDescent="0.2">
      <c r="A35">
        <v>31</v>
      </c>
      <c r="B35" s="1">
        <v>43553</v>
      </c>
      <c r="C35" s="3">
        <v>70.599999999999994</v>
      </c>
      <c r="D35" t="s">
        <v>19</v>
      </c>
      <c r="F35" s="4">
        <f>+C35</f>
        <v>70.599999999999994</v>
      </c>
      <c r="G35" s="4"/>
      <c r="H35" s="4"/>
      <c r="L35" s="4"/>
      <c r="M35" s="4"/>
    </row>
    <row r="36" spans="1:19" x14ac:dyDescent="0.2">
      <c r="A36">
        <v>32</v>
      </c>
      <c r="B36" s="1">
        <v>43553</v>
      </c>
      <c r="C36" s="3">
        <v>80.680000000000007</v>
      </c>
      <c r="D36" t="s">
        <v>0</v>
      </c>
      <c r="F36" s="4">
        <f>+C36</f>
        <v>80.680000000000007</v>
      </c>
      <c r="G36" s="4"/>
      <c r="H36" s="4"/>
      <c r="L36" s="4"/>
      <c r="M36" s="4"/>
    </row>
    <row r="37" spans="1:19" x14ac:dyDescent="0.2">
      <c r="A37">
        <v>33</v>
      </c>
      <c r="B37" s="1">
        <v>43552</v>
      </c>
      <c r="C37" s="3">
        <v>-5000</v>
      </c>
      <c r="D37" t="s">
        <v>20</v>
      </c>
      <c r="S37" s="13">
        <f>+C37</f>
        <v>-5000</v>
      </c>
    </row>
    <row r="38" spans="1:19" x14ac:dyDescent="0.2">
      <c r="A38">
        <v>34</v>
      </c>
      <c r="B38" s="1">
        <v>43552</v>
      </c>
      <c r="C38" s="3">
        <v>4000</v>
      </c>
      <c r="D38" t="s">
        <v>21</v>
      </c>
      <c r="I38" s="7">
        <f>+C38</f>
        <v>4000</v>
      </c>
      <c r="J38" s="11">
        <v>1980</v>
      </c>
      <c r="K38" s="10"/>
      <c r="L38" s="4"/>
      <c r="M38" s="4"/>
    </row>
    <row r="39" spans="1:19" x14ac:dyDescent="0.2">
      <c r="A39">
        <v>35</v>
      </c>
      <c r="B39" s="1">
        <v>43551</v>
      </c>
      <c r="C39" s="3">
        <v>-357</v>
      </c>
      <c r="D39" t="s">
        <v>22</v>
      </c>
      <c r="P39" s="4">
        <f>+C39</f>
        <v>-357</v>
      </c>
    </row>
    <row r="40" spans="1:19" x14ac:dyDescent="0.2">
      <c r="A40">
        <v>36</v>
      </c>
      <c r="B40" s="1">
        <v>43549</v>
      </c>
      <c r="C40" s="3">
        <v>629.16</v>
      </c>
      <c r="D40" t="s">
        <v>23</v>
      </c>
      <c r="I40" s="7">
        <f>+C40</f>
        <v>629.16</v>
      </c>
      <c r="J40" s="7">
        <v>196.84</v>
      </c>
      <c r="K40" s="7"/>
      <c r="L40" s="4"/>
      <c r="M40" s="4"/>
    </row>
    <row r="41" spans="1:19" x14ac:dyDescent="0.2">
      <c r="A41">
        <v>37</v>
      </c>
      <c r="B41" s="1">
        <v>43546</v>
      </c>
      <c r="C41" s="3">
        <v>750</v>
      </c>
      <c r="D41" t="s">
        <v>24</v>
      </c>
      <c r="I41" s="7">
        <f>+C41</f>
        <v>750</v>
      </c>
      <c r="J41" s="11">
        <v>321.43</v>
      </c>
      <c r="K41" s="7"/>
      <c r="L41" s="4"/>
      <c r="M41" s="4"/>
    </row>
    <row r="42" spans="1:19" x14ac:dyDescent="0.2">
      <c r="A42">
        <v>38</v>
      </c>
      <c r="B42" s="1">
        <v>43546</v>
      </c>
      <c r="C42" s="3">
        <v>546.91</v>
      </c>
      <c r="D42" t="s">
        <v>25</v>
      </c>
      <c r="I42" s="7">
        <f>+C42</f>
        <v>546.91</v>
      </c>
      <c r="J42" s="11">
        <v>234</v>
      </c>
      <c r="K42" s="7"/>
      <c r="L42" s="4"/>
      <c r="M42" s="4"/>
    </row>
    <row r="43" spans="1:19" x14ac:dyDescent="0.2">
      <c r="A43">
        <v>39</v>
      </c>
      <c r="B43" s="1">
        <v>43545</v>
      </c>
      <c r="C43" s="3">
        <v>511.54</v>
      </c>
      <c r="D43" s="5" t="s">
        <v>133</v>
      </c>
      <c r="H43" s="4">
        <f>+C43</f>
        <v>511.54</v>
      </c>
      <c r="L43" s="4"/>
    </row>
    <row r="44" spans="1:19" x14ac:dyDescent="0.2">
      <c r="A44">
        <v>40</v>
      </c>
      <c r="B44" s="1">
        <v>43544</v>
      </c>
      <c r="C44" s="3">
        <v>8471.06</v>
      </c>
      <c r="D44" t="s">
        <v>26</v>
      </c>
      <c r="I44" s="7">
        <f>+C44</f>
        <v>8471.06</v>
      </c>
      <c r="J44" s="7">
        <v>3630.47</v>
      </c>
      <c r="K44" s="7"/>
      <c r="L44" s="4"/>
      <c r="M44" s="4"/>
    </row>
    <row r="45" spans="1:19" x14ac:dyDescent="0.2">
      <c r="A45">
        <v>41</v>
      </c>
      <c r="B45" s="1">
        <v>43543</v>
      </c>
      <c r="C45" s="3">
        <v>210</v>
      </c>
      <c r="D45" t="s">
        <v>27</v>
      </c>
      <c r="I45" s="7">
        <f>+C45</f>
        <v>210</v>
      </c>
      <c r="J45" s="7">
        <v>90</v>
      </c>
      <c r="K45" s="7"/>
      <c r="L45" s="4"/>
      <c r="M45" s="4"/>
    </row>
    <row r="46" spans="1:19" x14ac:dyDescent="0.2">
      <c r="A46">
        <v>42</v>
      </c>
      <c r="B46" s="1">
        <v>43543</v>
      </c>
      <c r="C46" s="3">
        <v>24.34</v>
      </c>
      <c r="D46" s="5" t="s">
        <v>142</v>
      </c>
      <c r="E46" s="4">
        <f>+C46</f>
        <v>24.34</v>
      </c>
      <c r="G46" s="4"/>
      <c r="H46" s="4"/>
      <c r="L46" s="4"/>
      <c r="M46" s="4"/>
    </row>
    <row r="47" spans="1:19" x14ac:dyDescent="0.2">
      <c r="A47">
        <v>43</v>
      </c>
      <c r="B47" s="1">
        <v>43539</v>
      </c>
      <c r="C47" s="3">
        <v>373.32</v>
      </c>
      <c r="D47" t="s">
        <v>28</v>
      </c>
      <c r="I47" s="7">
        <f>+C47</f>
        <v>373.32</v>
      </c>
      <c r="J47" s="11">
        <v>159.99</v>
      </c>
      <c r="K47" s="10"/>
      <c r="L47" s="4"/>
      <c r="M47" s="4"/>
    </row>
    <row r="48" spans="1:19" x14ac:dyDescent="0.2">
      <c r="A48">
        <v>44</v>
      </c>
      <c r="B48" s="1">
        <v>43535</v>
      </c>
      <c r="C48" s="3">
        <v>-8000</v>
      </c>
      <c r="D48" t="s">
        <v>29</v>
      </c>
      <c r="S48" s="4">
        <f>+C48</f>
        <v>-8000</v>
      </c>
    </row>
    <row r="49" spans="1:19" x14ac:dyDescent="0.2">
      <c r="A49">
        <v>45</v>
      </c>
      <c r="B49" s="1">
        <v>43532</v>
      </c>
      <c r="C49" s="3">
        <v>106.2</v>
      </c>
      <c r="D49" s="5" t="s">
        <v>137</v>
      </c>
      <c r="H49" s="4">
        <f>+C49</f>
        <v>106.2</v>
      </c>
      <c r="L49" s="4"/>
      <c r="M49" s="4"/>
    </row>
    <row r="50" spans="1:19" x14ac:dyDescent="0.2">
      <c r="A50">
        <v>46</v>
      </c>
      <c r="B50" s="1">
        <v>43524</v>
      </c>
      <c r="C50" s="3">
        <v>4.97</v>
      </c>
      <c r="D50" t="s">
        <v>19</v>
      </c>
      <c r="F50" s="4">
        <f>+C50</f>
        <v>4.97</v>
      </c>
      <c r="G50" s="4"/>
      <c r="H50" s="4"/>
      <c r="L50" s="4"/>
      <c r="M50" s="4"/>
    </row>
    <row r="51" spans="1:19" x14ac:dyDescent="0.2">
      <c r="A51">
        <v>47</v>
      </c>
      <c r="B51" s="1">
        <v>43524</v>
      </c>
      <c r="C51" s="3">
        <v>104.83</v>
      </c>
      <c r="D51" t="s">
        <v>0</v>
      </c>
      <c r="F51" s="4">
        <f>+C51</f>
        <v>104.83</v>
      </c>
      <c r="G51" s="4"/>
      <c r="H51" s="4"/>
      <c r="L51" s="4"/>
      <c r="M51" s="4"/>
    </row>
    <row r="52" spans="1:19" x14ac:dyDescent="0.2">
      <c r="A52">
        <v>48</v>
      </c>
      <c r="B52" s="1">
        <v>43524</v>
      </c>
      <c r="C52" s="3">
        <v>-5000</v>
      </c>
      <c r="D52" t="s">
        <v>30</v>
      </c>
      <c r="S52" s="13">
        <f>+C52</f>
        <v>-5000</v>
      </c>
    </row>
    <row r="53" spans="1:19" x14ac:dyDescent="0.2">
      <c r="A53">
        <v>49</v>
      </c>
      <c r="B53" s="1">
        <v>43523</v>
      </c>
      <c r="C53" s="3">
        <v>2621.3200000000002</v>
      </c>
      <c r="D53" t="s">
        <v>1</v>
      </c>
      <c r="L53" s="4"/>
      <c r="M53" s="4"/>
      <c r="P53" s="4">
        <f>+C53</f>
        <v>2621.3200000000002</v>
      </c>
    </row>
    <row r="54" spans="1:19" x14ac:dyDescent="0.2">
      <c r="A54">
        <v>50</v>
      </c>
      <c r="B54" s="1">
        <v>43522</v>
      </c>
      <c r="C54" s="3">
        <v>-90000</v>
      </c>
      <c r="D54" t="s">
        <v>31</v>
      </c>
      <c r="E54" s="4"/>
      <c r="F54" s="4"/>
      <c r="G54" s="4"/>
      <c r="H54" s="4"/>
      <c r="L54" s="4"/>
      <c r="M54" s="4"/>
      <c r="R54" s="4">
        <f>+C54</f>
        <v>-90000</v>
      </c>
    </row>
    <row r="55" spans="1:19" x14ac:dyDescent="0.2">
      <c r="A55">
        <v>51</v>
      </c>
      <c r="B55" s="1">
        <v>43521</v>
      </c>
      <c r="C55" s="3">
        <v>2429.81</v>
      </c>
      <c r="D55" s="5" t="s">
        <v>136</v>
      </c>
      <c r="G55" s="4">
        <f>+C55</f>
        <v>2429.81</v>
      </c>
      <c r="H55" s="4"/>
      <c r="L55" s="4"/>
      <c r="M55" s="4"/>
    </row>
    <row r="56" spans="1:19" x14ac:dyDescent="0.2">
      <c r="A56">
        <v>52</v>
      </c>
      <c r="B56" s="1">
        <v>43514</v>
      </c>
      <c r="C56" s="3">
        <v>511.54</v>
      </c>
      <c r="D56" s="5" t="s">
        <v>132</v>
      </c>
      <c r="H56" s="4">
        <f>+C56</f>
        <v>511.54</v>
      </c>
      <c r="L56" s="4"/>
    </row>
    <row r="57" spans="1:19" x14ac:dyDescent="0.2">
      <c r="A57">
        <v>53</v>
      </c>
      <c r="B57" s="1">
        <v>43510</v>
      </c>
      <c r="C57" s="3">
        <v>598.11</v>
      </c>
      <c r="D57" s="5" t="s">
        <v>162</v>
      </c>
      <c r="E57" s="22"/>
      <c r="F57" s="22">
        <v>9.09</v>
      </c>
      <c r="G57" s="22"/>
      <c r="H57" s="22"/>
      <c r="I57" s="7"/>
      <c r="J57" s="7"/>
      <c r="K57" s="7"/>
      <c r="L57" s="11"/>
      <c r="M57" s="11">
        <v>589.02</v>
      </c>
      <c r="N57" s="22" t="s">
        <v>161</v>
      </c>
      <c r="O57" s="22"/>
    </row>
    <row r="58" spans="1:19" x14ac:dyDescent="0.2">
      <c r="A58">
        <v>54</v>
      </c>
      <c r="B58" s="1">
        <v>43507</v>
      </c>
      <c r="C58" s="3">
        <v>-8000</v>
      </c>
      <c r="D58" t="s">
        <v>32</v>
      </c>
      <c r="S58" s="4">
        <f>+C58</f>
        <v>-8000</v>
      </c>
    </row>
    <row r="59" spans="1:19" x14ac:dyDescent="0.2">
      <c r="A59">
        <v>55</v>
      </c>
      <c r="B59" s="1">
        <v>43496</v>
      </c>
      <c r="C59" s="3">
        <v>120.71</v>
      </c>
      <c r="D59" t="s">
        <v>0</v>
      </c>
      <c r="F59" s="4">
        <f>+C59</f>
        <v>120.71</v>
      </c>
      <c r="G59" s="4"/>
      <c r="H59" s="4"/>
      <c r="L59" s="4"/>
      <c r="M59" s="4"/>
    </row>
    <row r="60" spans="1:19" x14ac:dyDescent="0.2">
      <c r="A60">
        <v>56</v>
      </c>
      <c r="B60" s="1">
        <v>43496</v>
      </c>
      <c r="C60" s="3">
        <v>108.97</v>
      </c>
      <c r="D60" t="s">
        <v>19</v>
      </c>
      <c r="F60" s="4">
        <f>+C60</f>
        <v>108.97</v>
      </c>
      <c r="G60" s="4"/>
      <c r="H60" s="4"/>
      <c r="L60" s="4"/>
      <c r="M60" s="4"/>
    </row>
    <row r="61" spans="1:19" x14ac:dyDescent="0.2">
      <c r="A61">
        <v>57</v>
      </c>
      <c r="B61" s="1">
        <v>43496</v>
      </c>
      <c r="C61" s="3">
        <v>2262.64</v>
      </c>
      <c r="D61" t="s">
        <v>1</v>
      </c>
      <c r="L61" s="4"/>
      <c r="M61" s="4"/>
      <c r="P61" s="4">
        <f>+C61</f>
        <v>2262.64</v>
      </c>
    </row>
    <row r="62" spans="1:19" x14ac:dyDescent="0.2">
      <c r="A62">
        <v>58</v>
      </c>
      <c r="B62" s="1">
        <v>43495</v>
      </c>
      <c r="C62" s="3">
        <v>1412.74</v>
      </c>
      <c r="D62" t="s">
        <v>33</v>
      </c>
      <c r="I62" s="7">
        <f>+C62</f>
        <v>1412.74</v>
      </c>
      <c r="J62" s="11">
        <v>605.46</v>
      </c>
      <c r="K62" s="10"/>
      <c r="L62" s="4"/>
      <c r="M62" s="4"/>
    </row>
    <row r="63" spans="1:19" x14ac:dyDescent="0.2">
      <c r="A63">
        <v>59</v>
      </c>
      <c r="B63" s="1">
        <v>43494</v>
      </c>
      <c r="C63" s="3">
        <v>-5000</v>
      </c>
      <c r="D63" t="s">
        <v>34</v>
      </c>
      <c r="S63" s="13">
        <f>+C63</f>
        <v>-5000</v>
      </c>
    </row>
    <row r="64" spans="1:19" x14ac:dyDescent="0.2">
      <c r="A64">
        <v>60</v>
      </c>
      <c r="B64" s="1">
        <v>43494</v>
      </c>
      <c r="C64" s="3">
        <v>-357</v>
      </c>
      <c r="D64" t="s">
        <v>35</v>
      </c>
      <c r="P64" s="4">
        <f>+C64</f>
        <v>-357</v>
      </c>
    </row>
    <row r="65" spans="1:20" x14ac:dyDescent="0.2">
      <c r="A65">
        <v>61</v>
      </c>
      <c r="B65" s="1">
        <v>43480</v>
      </c>
      <c r="C65" s="3">
        <v>711.33</v>
      </c>
      <c r="D65" s="5" t="s">
        <v>131</v>
      </c>
      <c r="H65" s="4">
        <f>+C65</f>
        <v>711.33</v>
      </c>
      <c r="L65" s="4"/>
    </row>
    <row r="66" spans="1:20" x14ac:dyDescent="0.2">
      <c r="A66">
        <v>62</v>
      </c>
      <c r="B66" s="1">
        <v>43474</v>
      </c>
      <c r="C66" s="3">
        <v>-8000</v>
      </c>
      <c r="D66" t="s">
        <v>36</v>
      </c>
      <c r="S66" s="4">
        <f>+C66</f>
        <v>-8000</v>
      </c>
    </row>
    <row r="67" spans="1:20" x14ac:dyDescent="0.2">
      <c r="A67">
        <v>63</v>
      </c>
      <c r="B67" s="1">
        <v>43469</v>
      </c>
      <c r="C67" s="3">
        <v>2034.45</v>
      </c>
      <c r="D67" t="s">
        <v>37</v>
      </c>
      <c r="I67" s="7">
        <f>+C67</f>
        <v>2034.45</v>
      </c>
      <c r="J67" s="7">
        <v>0</v>
      </c>
      <c r="K67" s="7"/>
      <c r="L67" s="4"/>
      <c r="M67" s="4"/>
    </row>
    <row r="68" spans="1:20" x14ac:dyDescent="0.2">
      <c r="A68">
        <v>64</v>
      </c>
      <c r="B68" s="1">
        <v>43469</v>
      </c>
      <c r="C68" s="3">
        <v>583.45000000000005</v>
      </c>
      <c r="D68" s="5" t="s">
        <v>130</v>
      </c>
      <c r="H68" s="4">
        <f>+C68</f>
        <v>583.45000000000005</v>
      </c>
      <c r="L68" s="4"/>
    </row>
    <row r="69" spans="1:20" x14ac:dyDescent="0.2">
      <c r="A69">
        <v>65</v>
      </c>
      <c r="B69" s="1">
        <v>43465</v>
      </c>
      <c r="C69" s="3">
        <v>47.54</v>
      </c>
      <c r="D69" t="s">
        <v>19</v>
      </c>
      <c r="F69" s="4">
        <f>+C69</f>
        <v>47.54</v>
      </c>
      <c r="G69" s="4"/>
      <c r="H69" s="4"/>
      <c r="L69" s="4"/>
      <c r="M69" s="4"/>
    </row>
    <row r="70" spans="1:20" x14ac:dyDescent="0.2">
      <c r="A70">
        <v>66</v>
      </c>
      <c r="B70" s="1">
        <v>43465</v>
      </c>
      <c r="C70" s="3">
        <v>54.33</v>
      </c>
      <c r="D70" t="s">
        <v>0</v>
      </c>
      <c r="F70" s="4">
        <f>+C70</f>
        <v>54.33</v>
      </c>
      <c r="G70" s="4"/>
      <c r="H70" s="4"/>
      <c r="L70" s="4"/>
      <c r="M70" s="4"/>
    </row>
    <row r="71" spans="1:20" x14ac:dyDescent="0.2">
      <c r="A71">
        <v>67</v>
      </c>
      <c r="B71" s="1">
        <v>43462</v>
      </c>
      <c r="C71" s="3">
        <v>-5000</v>
      </c>
      <c r="D71" t="s">
        <v>38</v>
      </c>
      <c r="S71" s="13">
        <f>+C71</f>
        <v>-5000</v>
      </c>
    </row>
    <row r="72" spans="1:20" x14ac:dyDescent="0.2">
      <c r="A72">
        <v>68</v>
      </c>
      <c r="B72" s="1">
        <v>43461</v>
      </c>
      <c r="C72" s="3">
        <v>219.89</v>
      </c>
      <c r="D72" s="5" t="s">
        <v>126</v>
      </c>
      <c r="G72" s="4"/>
      <c r="H72" s="4">
        <f>+C72</f>
        <v>219.89</v>
      </c>
      <c r="L72" s="4"/>
      <c r="M72" s="4"/>
    </row>
    <row r="73" spans="1:20" x14ac:dyDescent="0.2">
      <c r="A73">
        <v>69</v>
      </c>
      <c r="B73" s="1">
        <v>43458</v>
      </c>
      <c r="C73" s="3">
        <v>-3020.6</v>
      </c>
      <c r="D73" s="5" t="s">
        <v>97</v>
      </c>
      <c r="E73" s="4"/>
      <c r="F73" s="4"/>
      <c r="G73" s="4"/>
      <c r="H73" s="4"/>
      <c r="J73" s="7"/>
      <c r="L73" s="4"/>
      <c r="M73" s="4"/>
      <c r="T73" s="13">
        <f>+C73</f>
        <v>-3020.6</v>
      </c>
    </row>
    <row r="74" spans="1:20" x14ac:dyDescent="0.2">
      <c r="A74">
        <v>70</v>
      </c>
      <c r="B74" s="1">
        <v>43454</v>
      </c>
      <c r="C74" s="3">
        <v>4700</v>
      </c>
      <c r="D74" t="s">
        <v>39</v>
      </c>
      <c r="I74" s="7">
        <f>+C74</f>
        <v>4700</v>
      </c>
      <c r="J74" s="7">
        <v>2014.29</v>
      </c>
      <c r="K74" s="7"/>
      <c r="L74" s="4"/>
      <c r="M74" s="4"/>
    </row>
    <row r="75" spans="1:20" x14ac:dyDescent="0.2">
      <c r="A75">
        <v>71</v>
      </c>
      <c r="B75" s="1">
        <v>43452</v>
      </c>
      <c r="C75" s="3">
        <v>120000</v>
      </c>
      <c r="D75" t="s">
        <v>40</v>
      </c>
      <c r="L75" s="4"/>
      <c r="M75" s="4"/>
      <c r="O75" s="4">
        <f>+C75</f>
        <v>120000</v>
      </c>
    </row>
    <row r="76" spans="1:20" x14ac:dyDescent="0.2">
      <c r="A76">
        <v>72</v>
      </c>
      <c r="B76" s="1">
        <v>43451</v>
      </c>
      <c r="C76" s="3">
        <v>17.09</v>
      </c>
      <c r="D76" t="s">
        <v>0</v>
      </c>
      <c r="F76" s="4">
        <f>+C76</f>
        <v>17.09</v>
      </c>
      <c r="G76" s="4"/>
      <c r="H76" s="4"/>
      <c r="I76" s="7"/>
      <c r="J76" s="7"/>
      <c r="K76" s="7"/>
      <c r="L76" s="4"/>
      <c r="M76" s="4"/>
    </row>
    <row r="77" spans="1:20" x14ac:dyDescent="0.2">
      <c r="A77">
        <v>73</v>
      </c>
      <c r="B77" s="1">
        <v>43448</v>
      </c>
      <c r="C77" s="3">
        <v>1188</v>
      </c>
      <c r="D77" t="s">
        <v>41</v>
      </c>
      <c r="I77" s="7">
        <f>+C77</f>
        <v>1188</v>
      </c>
      <c r="J77" s="11">
        <v>509.14</v>
      </c>
      <c r="K77" s="7"/>
      <c r="L77" s="4"/>
      <c r="M77" s="4"/>
    </row>
    <row r="78" spans="1:20" x14ac:dyDescent="0.2">
      <c r="A78">
        <v>74</v>
      </c>
      <c r="B78" s="1">
        <v>43448</v>
      </c>
      <c r="C78" s="3">
        <v>408</v>
      </c>
      <c r="D78" t="s">
        <v>42</v>
      </c>
      <c r="I78" s="7">
        <f>+C78</f>
        <v>408</v>
      </c>
      <c r="J78" s="30">
        <f>99+42.86</f>
        <v>141.86000000000001</v>
      </c>
      <c r="K78" s="7"/>
      <c r="L78" s="4"/>
      <c r="M78" s="4"/>
    </row>
    <row r="79" spans="1:20" x14ac:dyDescent="0.2">
      <c r="A79">
        <v>75</v>
      </c>
      <c r="B79" s="1">
        <v>43444</v>
      </c>
      <c r="C79" s="3">
        <v>-8000</v>
      </c>
      <c r="D79" t="s">
        <v>43</v>
      </c>
      <c r="S79" s="4">
        <f>+C79</f>
        <v>-8000</v>
      </c>
    </row>
    <row r="80" spans="1:20" x14ac:dyDescent="0.2">
      <c r="A80">
        <v>76</v>
      </c>
      <c r="B80" s="1">
        <v>43439</v>
      </c>
      <c r="C80" s="3">
        <v>570</v>
      </c>
      <c r="D80" t="s">
        <v>27</v>
      </c>
      <c r="I80" s="7">
        <f>+C80</f>
        <v>570</v>
      </c>
      <c r="J80" s="11">
        <v>244.29</v>
      </c>
      <c r="K80" s="7"/>
      <c r="L80" s="4"/>
      <c r="M80" s="4"/>
    </row>
    <row r="81" spans="1:19" x14ac:dyDescent="0.2">
      <c r="A81">
        <v>77</v>
      </c>
      <c r="B81" s="1">
        <v>43434</v>
      </c>
      <c r="C81" s="3">
        <v>-1.2</v>
      </c>
      <c r="D81" t="s">
        <v>44</v>
      </c>
      <c r="N81" s="4">
        <f>+C81</f>
        <v>-1.2</v>
      </c>
    </row>
    <row r="82" spans="1:19" x14ac:dyDescent="0.2">
      <c r="A82">
        <v>78</v>
      </c>
      <c r="B82" s="1">
        <v>43434</v>
      </c>
      <c r="C82" s="3">
        <v>-1.2</v>
      </c>
      <c r="D82" t="s">
        <v>45</v>
      </c>
      <c r="N82" s="4">
        <f>+C82</f>
        <v>-1.2</v>
      </c>
    </row>
    <row r="83" spans="1:19" x14ac:dyDescent="0.2">
      <c r="A83">
        <v>79</v>
      </c>
      <c r="B83" s="1">
        <v>43434</v>
      </c>
      <c r="C83" s="3">
        <v>30.45</v>
      </c>
      <c r="D83" t="s">
        <v>0</v>
      </c>
      <c r="F83" s="4">
        <f>+C83</f>
        <v>30.45</v>
      </c>
      <c r="G83" s="4"/>
      <c r="H83" s="4"/>
      <c r="I83" s="7"/>
      <c r="J83" s="7"/>
      <c r="K83" s="7"/>
      <c r="L83" s="4"/>
      <c r="M83" s="4"/>
    </row>
    <row r="84" spans="1:19" x14ac:dyDescent="0.2">
      <c r="A84">
        <v>80</v>
      </c>
      <c r="B84" s="1">
        <v>43434</v>
      </c>
      <c r="C84" s="3">
        <v>125.89</v>
      </c>
      <c r="D84" t="s">
        <v>19</v>
      </c>
      <c r="F84" s="4">
        <f>+C84</f>
        <v>125.89</v>
      </c>
      <c r="G84" s="4"/>
      <c r="H84" s="4"/>
      <c r="L84" s="4"/>
      <c r="M84" s="4"/>
    </row>
    <row r="85" spans="1:19" x14ac:dyDescent="0.2">
      <c r="A85">
        <v>81</v>
      </c>
      <c r="B85" s="1">
        <v>43433</v>
      </c>
      <c r="C85" s="3">
        <v>2621.3200000000002</v>
      </c>
      <c r="D85" t="s">
        <v>46</v>
      </c>
      <c r="L85" s="4"/>
      <c r="M85" s="4"/>
      <c r="P85" s="4">
        <f>+C85</f>
        <v>2621.3200000000002</v>
      </c>
    </row>
    <row r="86" spans="1:19" x14ac:dyDescent="0.2">
      <c r="A86">
        <v>82</v>
      </c>
      <c r="B86" s="1">
        <v>43432</v>
      </c>
      <c r="C86" s="3">
        <v>-5000</v>
      </c>
      <c r="D86" t="s">
        <v>47</v>
      </c>
      <c r="S86" s="13">
        <f>+C86</f>
        <v>-5000</v>
      </c>
    </row>
    <row r="87" spans="1:19" x14ac:dyDescent="0.2">
      <c r="A87">
        <v>83</v>
      </c>
      <c r="B87" s="1">
        <v>43432</v>
      </c>
      <c r="C87" s="3">
        <v>296.17</v>
      </c>
      <c r="D87" s="5" t="s">
        <v>125</v>
      </c>
      <c r="G87" s="4"/>
      <c r="H87" s="4">
        <f>+C87</f>
        <v>296.17</v>
      </c>
      <c r="L87" s="4"/>
      <c r="M87" s="4"/>
    </row>
    <row r="88" spans="1:19" x14ac:dyDescent="0.2">
      <c r="A88">
        <v>84</v>
      </c>
      <c r="B88" s="1">
        <v>43431</v>
      </c>
      <c r="C88" s="3">
        <v>-359</v>
      </c>
      <c r="D88" t="s">
        <v>48</v>
      </c>
      <c r="P88" s="4">
        <f>+C88</f>
        <v>-359</v>
      </c>
    </row>
    <row r="89" spans="1:19" x14ac:dyDescent="0.2">
      <c r="A89">
        <v>85</v>
      </c>
      <c r="B89" s="1">
        <v>43427</v>
      </c>
      <c r="C89" s="3">
        <v>2752</v>
      </c>
      <c r="D89" s="5" t="s">
        <v>166</v>
      </c>
      <c r="J89" s="7"/>
      <c r="L89" s="4">
        <f>+C89</f>
        <v>2752</v>
      </c>
      <c r="M89" s="4"/>
    </row>
    <row r="90" spans="1:19" x14ac:dyDescent="0.2">
      <c r="A90">
        <v>86</v>
      </c>
      <c r="B90" s="1">
        <v>43418</v>
      </c>
      <c r="C90" s="3">
        <v>5320</v>
      </c>
      <c r="D90" t="s">
        <v>49</v>
      </c>
      <c r="I90" s="7">
        <f>+C90</f>
        <v>5320</v>
      </c>
      <c r="J90" s="11">
        <v>1602.86</v>
      </c>
      <c r="K90" s="10"/>
      <c r="L90" s="4"/>
      <c r="M90" s="4"/>
    </row>
    <row r="91" spans="1:19" x14ac:dyDescent="0.2">
      <c r="A91">
        <v>87</v>
      </c>
      <c r="B91" s="1">
        <v>43413</v>
      </c>
      <c r="C91" s="3">
        <v>-8000</v>
      </c>
      <c r="D91" t="s">
        <v>50</v>
      </c>
      <c r="S91" s="4">
        <f>+C91</f>
        <v>-8000</v>
      </c>
    </row>
    <row r="92" spans="1:19" x14ac:dyDescent="0.2">
      <c r="A92">
        <v>88</v>
      </c>
      <c r="B92" s="1">
        <v>43413</v>
      </c>
      <c r="C92" s="3">
        <v>750</v>
      </c>
      <c r="D92" t="s">
        <v>51</v>
      </c>
      <c r="I92" s="7">
        <f>+C92</f>
        <v>750</v>
      </c>
      <c r="J92" s="11">
        <v>321.43</v>
      </c>
      <c r="K92" s="7"/>
      <c r="L92" s="4"/>
      <c r="M92" s="4"/>
    </row>
    <row r="93" spans="1:19" x14ac:dyDescent="0.2">
      <c r="A93">
        <v>89</v>
      </c>
      <c r="B93" s="1">
        <v>43412</v>
      </c>
      <c r="C93" s="3">
        <v>734.13</v>
      </c>
      <c r="D93" s="5" t="s">
        <v>129</v>
      </c>
      <c r="H93" s="4">
        <f>+C93</f>
        <v>734.13</v>
      </c>
      <c r="J93" s="7"/>
      <c r="L93" s="4"/>
    </row>
    <row r="94" spans="1:19" x14ac:dyDescent="0.2">
      <c r="A94">
        <v>90</v>
      </c>
      <c r="B94" s="1">
        <v>43404</v>
      </c>
      <c r="C94" s="3">
        <v>-2.4</v>
      </c>
      <c r="D94" t="s">
        <v>52</v>
      </c>
      <c r="N94" s="4">
        <f>+C94</f>
        <v>-2.4</v>
      </c>
    </row>
    <row r="95" spans="1:19" x14ac:dyDescent="0.2">
      <c r="A95">
        <v>91</v>
      </c>
      <c r="B95" s="1">
        <v>43404</v>
      </c>
      <c r="C95" s="3">
        <v>-2.4</v>
      </c>
      <c r="D95" t="s">
        <v>53</v>
      </c>
      <c r="N95" s="4">
        <f>+C95</f>
        <v>-2.4</v>
      </c>
    </row>
    <row r="96" spans="1:19" x14ac:dyDescent="0.2">
      <c r="A96">
        <v>92</v>
      </c>
      <c r="B96" s="1">
        <v>43404</v>
      </c>
      <c r="C96" s="3">
        <v>82.12</v>
      </c>
      <c r="D96" t="s">
        <v>19</v>
      </c>
      <c r="F96" s="4">
        <f>+C96</f>
        <v>82.12</v>
      </c>
      <c r="G96" s="4"/>
      <c r="H96" s="4"/>
      <c r="I96" s="7"/>
      <c r="J96" s="7"/>
      <c r="L96" s="4"/>
      <c r="M96" s="4"/>
    </row>
    <row r="97" spans="1:19" x14ac:dyDescent="0.2">
      <c r="A97">
        <v>93</v>
      </c>
      <c r="B97" s="1">
        <v>43404</v>
      </c>
      <c r="C97" s="3">
        <v>33.799999999999997</v>
      </c>
      <c r="D97" t="s">
        <v>0</v>
      </c>
      <c r="F97" s="4">
        <f>+C97</f>
        <v>33.799999999999997</v>
      </c>
      <c r="G97" s="4"/>
      <c r="H97" s="4"/>
      <c r="I97" s="7"/>
      <c r="J97" s="7"/>
      <c r="K97" s="7"/>
      <c r="L97" s="4"/>
      <c r="M97" s="4"/>
    </row>
    <row r="98" spans="1:19" x14ac:dyDescent="0.2">
      <c r="A98">
        <v>94</v>
      </c>
      <c r="B98" s="1">
        <v>43403</v>
      </c>
      <c r="C98" s="3">
        <v>2805.92</v>
      </c>
      <c r="D98" t="s">
        <v>46</v>
      </c>
      <c r="I98" s="7"/>
      <c r="J98" s="7"/>
      <c r="L98" s="4"/>
      <c r="M98" s="4"/>
      <c r="P98" s="4">
        <f>+C98</f>
        <v>2805.92</v>
      </c>
    </row>
    <row r="99" spans="1:19" x14ac:dyDescent="0.2">
      <c r="A99">
        <v>95</v>
      </c>
      <c r="B99" s="1">
        <v>43402</v>
      </c>
      <c r="C99" s="3">
        <v>-5000</v>
      </c>
      <c r="D99" t="s">
        <v>54</v>
      </c>
      <c r="I99" s="7"/>
      <c r="J99" s="7"/>
      <c r="S99" s="13">
        <f>+C99</f>
        <v>-5000</v>
      </c>
    </row>
    <row r="100" spans="1:19" x14ac:dyDescent="0.2">
      <c r="A100">
        <v>96</v>
      </c>
      <c r="B100" s="1">
        <v>43385</v>
      </c>
      <c r="C100" s="3">
        <v>373.32</v>
      </c>
      <c r="D100" t="s">
        <v>28</v>
      </c>
      <c r="I100" s="7">
        <f>+C100</f>
        <v>373.32</v>
      </c>
      <c r="J100" s="11">
        <v>159.99</v>
      </c>
      <c r="K100" s="10"/>
      <c r="L100" s="4"/>
      <c r="M100" s="4"/>
    </row>
    <row r="101" spans="1:19" x14ac:dyDescent="0.2">
      <c r="A101">
        <v>97</v>
      </c>
      <c r="B101" s="1">
        <v>43385</v>
      </c>
      <c r="C101" s="3">
        <v>96</v>
      </c>
      <c r="D101" t="s">
        <v>55</v>
      </c>
      <c r="I101" s="7">
        <f>+C101</f>
        <v>96</v>
      </c>
      <c r="J101" s="11">
        <v>41.14</v>
      </c>
      <c r="K101" s="7"/>
      <c r="L101" s="4"/>
      <c r="M101" s="4"/>
    </row>
    <row r="102" spans="1:19" x14ac:dyDescent="0.2">
      <c r="A102">
        <v>98</v>
      </c>
      <c r="B102" s="1">
        <v>43382</v>
      </c>
      <c r="C102" s="3">
        <v>-50000</v>
      </c>
      <c r="D102" t="s">
        <v>56</v>
      </c>
      <c r="I102" s="7"/>
      <c r="J102" s="7"/>
      <c r="O102" s="4">
        <f>+C102</f>
        <v>-50000</v>
      </c>
    </row>
    <row r="103" spans="1:19" x14ac:dyDescent="0.2">
      <c r="A103">
        <v>99</v>
      </c>
      <c r="B103" s="1">
        <v>43382</v>
      </c>
      <c r="C103" s="3">
        <v>-50000</v>
      </c>
      <c r="D103" t="s">
        <v>57</v>
      </c>
      <c r="I103" s="7"/>
      <c r="J103" s="7"/>
      <c r="O103" s="4">
        <f>+C103</f>
        <v>-50000</v>
      </c>
    </row>
    <row r="104" spans="1:19" x14ac:dyDescent="0.2">
      <c r="A104">
        <v>100</v>
      </c>
      <c r="B104" s="1">
        <v>43382</v>
      </c>
      <c r="C104" s="3">
        <v>-8000</v>
      </c>
      <c r="D104" t="s">
        <v>58</v>
      </c>
      <c r="I104" s="7"/>
      <c r="J104" s="7"/>
      <c r="S104" s="4">
        <f>+C104</f>
        <v>-8000</v>
      </c>
    </row>
    <row r="105" spans="1:19" x14ac:dyDescent="0.2">
      <c r="A105">
        <v>101</v>
      </c>
      <c r="B105" s="1">
        <v>43382</v>
      </c>
      <c r="C105" s="3">
        <v>700</v>
      </c>
      <c r="D105" t="s">
        <v>59</v>
      </c>
      <c r="I105" s="7">
        <f>+C105</f>
        <v>700</v>
      </c>
      <c r="J105" s="11">
        <v>300</v>
      </c>
      <c r="K105" s="7"/>
      <c r="L105" s="4"/>
      <c r="M105" s="4"/>
    </row>
    <row r="106" spans="1:19" x14ac:dyDescent="0.2">
      <c r="A106">
        <v>102</v>
      </c>
      <c r="B106" s="1">
        <v>43381</v>
      </c>
      <c r="C106" s="3">
        <v>581.69000000000005</v>
      </c>
      <c r="D106" s="5" t="s">
        <v>128</v>
      </c>
      <c r="H106" s="4">
        <f>+C106</f>
        <v>581.69000000000005</v>
      </c>
      <c r="I106" s="7"/>
      <c r="J106" s="7"/>
      <c r="L106" s="4"/>
    </row>
    <row r="107" spans="1:19" x14ac:dyDescent="0.2">
      <c r="A107">
        <v>103</v>
      </c>
      <c r="B107" s="1">
        <v>43377</v>
      </c>
      <c r="C107" s="7">
        <v>220</v>
      </c>
      <c r="D107" t="s">
        <v>60</v>
      </c>
      <c r="I107" s="7">
        <f>+C107</f>
        <v>220</v>
      </c>
      <c r="J107" s="11">
        <v>94.29</v>
      </c>
      <c r="K107" s="7"/>
      <c r="L107" s="4"/>
      <c r="M107" s="4"/>
    </row>
    <row r="108" spans="1:19" x14ac:dyDescent="0.2">
      <c r="A108">
        <v>104</v>
      </c>
      <c r="B108" s="1">
        <v>43376</v>
      </c>
      <c r="C108" s="7">
        <v>75796</v>
      </c>
      <c r="D108" s="5" t="s">
        <v>200</v>
      </c>
      <c r="F108" s="4"/>
      <c r="G108" s="4"/>
      <c r="H108" s="4"/>
      <c r="I108" s="7"/>
      <c r="J108" s="7"/>
      <c r="K108" s="7"/>
      <c r="L108" s="4" t="s">
        <v>99</v>
      </c>
      <c r="M108" s="4"/>
    </row>
    <row r="109" spans="1:19" x14ac:dyDescent="0.2">
      <c r="A109">
        <v>105</v>
      </c>
      <c r="B109" s="1">
        <v>43375</v>
      </c>
      <c r="C109" s="7">
        <v>203728.35</v>
      </c>
      <c r="D109" s="5" t="s">
        <v>141</v>
      </c>
      <c r="E109" s="4">
        <f>+C109</f>
        <v>203728.35</v>
      </c>
      <c r="F109" s="4"/>
      <c r="G109" s="4"/>
      <c r="H109" s="4"/>
      <c r="I109" s="7"/>
      <c r="J109" s="7"/>
      <c r="L109" s="4"/>
      <c r="M109" s="4"/>
    </row>
    <row r="110" spans="1:19" x14ac:dyDescent="0.2">
      <c r="A110">
        <v>106</v>
      </c>
      <c r="B110" s="1">
        <v>43371</v>
      </c>
      <c r="C110" s="7">
        <v>-1.2</v>
      </c>
      <c r="D110" t="s">
        <v>44</v>
      </c>
      <c r="I110" s="7"/>
      <c r="J110" s="7"/>
      <c r="N110" s="4">
        <f>+C110</f>
        <v>-1.2</v>
      </c>
    </row>
    <row r="111" spans="1:19" x14ac:dyDescent="0.2">
      <c r="A111">
        <v>107</v>
      </c>
      <c r="B111" s="1">
        <v>43371</v>
      </c>
      <c r="C111" s="7">
        <v>-3.6</v>
      </c>
      <c r="D111" t="s">
        <v>61</v>
      </c>
      <c r="I111" s="7"/>
      <c r="J111" s="7"/>
      <c r="N111" s="4">
        <f>+C111</f>
        <v>-3.6</v>
      </c>
    </row>
    <row r="112" spans="1:19" x14ac:dyDescent="0.2">
      <c r="A112">
        <v>108</v>
      </c>
      <c r="B112" s="1">
        <v>43371</v>
      </c>
      <c r="C112" s="7">
        <v>-1.2</v>
      </c>
      <c r="D112" t="s">
        <v>62</v>
      </c>
      <c r="I112" s="7"/>
      <c r="J112" s="7"/>
      <c r="N112" s="4">
        <f>+C112</f>
        <v>-1.2</v>
      </c>
    </row>
    <row r="113" spans="1:19" x14ac:dyDescent="0.2">
      <c r="A113">
        <v>109</v>
      </c>
      <c r="B113" s="1">
        <v>43371</v>
      </c>
      <c r="C113" s="7">
        <v>-1.2</v>
      </c>
      <c r="D113" t="s">
        <v>63</v>
      </c>
      <c r="I113" s="7"/>
      <c r="J113" s="7"/>
      <c r="N113" s="4">
        <f>+C113</f>
        <v>-1.2</v>
      </c>
    </row>
    <row r="114" spans="1:19" x14ac:dyDescent="0.2">
      <c r="A114">
        <v>110</v>
      </c>
      <c r="B114" s="1">
        <v>43371</v>
      </c>
      <c r="C114" s="7">
        <v>8.5299999999999994</v>
      </c>
      <c r="D114" t="s">
        <v>0</v>
      </c>
      <c r="F114" s="4">
        <f>+C114</f>
        <v>8.5299999999999994</v>
      </c>
      <c r="G114" s="4"/>
      <c r="H114" s="4"/>
      <c r="I114" s="7"/>
      <c r="J114" s="7"/>
      <c r="K114" s="7"/>
      <c r="L114" s="4"/>
      <c r="M114" s="4"/>
    </row>
    <row r="115" spans="1:19" x14ac:dyDescent="0.2">
      <c r="A115">
        <v>111</v>
      </c>
      <c r="B115" s="1">
        <v>43371</v>
      </c>
      <c r="C115" s="7">
        <v>-5000</v>
      </c>
      <c r="D115" t="s">
        <v>64</v>
      </c>
      <c r="I115" s="7"/>
      <c r="J115" s="7"/>
      <c r="S115" s="13">
        <f>+C115</f>
        <v>-5000</v>
      </c>
    </row>
    <row r="116" spans="1:19" x14ac:dyDescent="0.2">
      <c r="A116">
        <v>112</v>
      </c>
      <c r="B116" s="1">
        <v>43371</v>
      </c>
      <c r="C116" s="7">
        <v>4620</v>
      </c>
      <c r="D116" t="s">
        <v>65</v>
      </c>
      <c r="I116" s="7">
        <f>+C116</f>
        <v>4620</v>
      </c>
      <c r="J116" s="11">
        <v>1714.29</v>
      </c>
      <c r="K116" s="10"/>
      <c r="L116" s="4"/>
      <c r="M116" s="4"/>
    </row>
    <row r="117" spans="1:19" x14ac:dyDescent="0.2">
      <c r="A117">
        <v>113</v>
      </c>
      <c r="B117" s="1">
        <v>43371</v>
      </c>
      <c r="C117" s="7">
        <v>925.92</v>
      </c>
      <c r="D117" t="s">
        <v>46</v>
      </c>
      <c r="I117" s="7"/>
      <c r="J117" s="7"/>
      <c r="L117" s="4"/>
      <c r="M117" s="4"/>
      <c r="P117" s="4">
        <f>+C117</f>
        <v>925.92</v>
      </c>
    </row>
    <row r="118" spans="1:19" x14ac:dyDescent="0.2">
      <c r="A118">
        <v>114</v>
      </c>
      <c r="B118" s="1">
        <v>43370</v>
      </c>
      <c r="C118" s="7">
        <v>616.91</v>
      </c>
      <c r="D118" t="s">
        <v>66</v>
      </c>
      <c r="I118" s="7">
        <f>+C118</f>
        <v>616.91</v>
      </c>
      <c r="J118" s="11">
        <v>234.39</v>
      </c>
      <c r="K118" s="7"/>
      <c r="L118" s="4"/>
      <c r="M118" s="4"/>
    </row>
    <row r="119" spans="1:19" x14ac:dyDescent="0.2">
      <c r="A119">
        <v>115</v>
      </c>
      <c r="B119" s="1">
        <v>43369</v>
      </c>
      <c r="C119" s="7">
        <v>-360</v>
      </c>
      <c r="D119" t="s">
        <v>67</v>
      </c>
      <c r="I119" s="7"/>
      <c r="J119" s="7"/>
      <c r="P119" s="4">
        <f>+C119</f>
        <v>-360</v>
      </c>
    </row>
    <row r="120" spans="1:19" x14ac:dyDescent="0.2">
      <c r="A120">
        <v>116</v>
      </c>
      <c r="B120" s="1">
        <v>43369</v>
      </c>
      <c r="C120" s="7">
        <v>1708.4</v>
      </c>
      <c r="D120" s="5" t="s">
        <v>107</v>
      </c>
      <c r="I120" s="7">
        <f>+C120</f>
        <v>1708.4</v>
      </c>
      <c r="J120" s="7">
        <v>732.17</v>
      </c>
      <c r="K120" s="7"/>
      <c r="L120" s="4"/>
      <c r="M120" s="4"/>
    </row>
    <row r="121" spans="1:19" x14ac:dyDescent="0.2">
      <c r="A121">
        <v>117</v>
      </c>
      <c r="B121" s="1">
        <v>43369</v>
      </c>
      <c r="C121" s="7">
        <v>400</v>
      </c>
      <c r="D121" t="s">
        <v>69</v>
      </c>
      <c r="I121" s="7">
        <f>+C121</f>
        <v>400</v>
      </c>
      <c r="J121" s="7">
        <v>171.43</v>
      </c>
      <c r="K121" s="7"/>
      <c r="L121" s="4"/>
      <c r="M121" s="4"/>
    </row>
    <row r="122" spans="1:19" x14ac:dyDescent="0.2">
      <c r="A122">
        <v>118</v>
      </c>
      <c r="B122" s="1">
        <v>43369</v>
      </c>
      <c r="C122" s="7">
        <v>-75796</v>
      </c>
      <c r="D122" t="s">
        <v>70</v>
      </c>
      <c r="E122" s="4" t="s">
        <v>99</v>
      </c>
      <c r="F122" s="4"/>
      <c r="G122" s="4"/>
      <c r="H122" s="4"/>
      <c r="I122" s="7"/>
      <c r="J122" s="7"/>
      <c r="K122" s="7"/>
      <c r="L122" s="4" t="s">
        <v>99</v>
      </c>
      <c r="M122" s="4"/>
    </row>
    <row r="123" spans="1:19" x14ac:dyDescent="0.2">
      <c r="A123">
        <v>119</v>
      </c>
      <c r="B123" s="1">
        <v>43368</v>
      </c>
      <c r="C123" s="7">
        <v>885.45</v>
      </c>
      <c r="D123" t="s">
        <v>71</v>
      </c>
      <c r="I123" s="7">
        <f>+C123</f>
        <v>885.45</v>
      </c>
      <c r="J123" s="11">
        <v>379.48</v>
      </c>
      <c r="K123" s="10"/>
      <c r="L123" s="4"/>
      <c r="M123" s="4"/>
    </row>
    <row r="124" spans="1:19" x14ac:dyDescent="0.2">
      <c r="A124">
        <v>120</v>
      </c>
      <c r="B124" s="1">
        <v>43367</v>
      </c>
      <c r="C124" s="7">
        <v>75796</v>
      </c>
      <c r="D124" t="s">
        <v>68</v>
      </c>
      <c r="L124" s="4">
        <f>+C124</f>
        <v>75796</v>
      </c>
    </row>
    <row r="125" spans="1:19" x14ac:dyDescent="0.2">
      <c r="A125">
        <v>121</v>
      </c>
      <c r="B125" s="1">
        <v>43364</v>
      </c>
      <c r="C125" s="7">
        <v>550</v>
      </c>
      <c r="D125" t="s">
        <v>72</v>
      </c>
      <c r="I125" s="7">
        <f>+C125</f>
        <v>550</v>
      </c>
      <c r="J125" s="11">
        <v>208.62</v>
      </c>
      <c r="K125" s="7"/>
      <c r="L125" s="4"/>
      <c r="M125" s="4"/>
    </row>
    <row r="126" spans="1:19" x14ac:dyDescent="0.2">
      <c r="A126">
        <v>122</v>
      </c>
      <c r="B126" s="1">
        <v>43364</v>
      </c>
      <c r="C126" s="7">
        <v>529.16</v>
      </c>
      <c r="D126" t="s">
        <v>73</v>
      </c>
      <c r="I126" s="7">
        <f>+C126</f>
        <v>529.16</v>
      </c>
      <c r="J126" s="7">
        <v>226.78</v>
      </c>
      <c r="K126" s="7"/>
      <c r="L126" s="4"/>
      <c r="M126" s="4"/>
    </row>
    <row r="127" spans="1:19" x14ac:dyDescent="0.2">
      <c r="A127">
        <v>123</v>
      </c>
      <c r="B127" s="1">
        <v>43363</v>
      </c>
      <c r="C127" s="3">
        <v>4853.72</v>
      </c>
      <c r="D127" t="s">
        <v>74</v>
      </c>
      <c r="I127" s="7">
        <f>+C127</f>
        <v>4853.72</v>
      </c>
      <c r="J127" s="7">
        <v>2080.11</v>
      </c>
      <c r="K127" s="7"/>
      <c r="L127" s="4"/>
      <c r="M127" s="4"/>
    </row>
    <row r="128" spans="1:19" x14ac:dyDescent="0.2">
      <c r="A128">
        <v>124</v>
      </c>
      <c r="B128" s="1">
        <v>43360</v>
      </c>
      <c r="C128" s="3">
        <v>250</v>
      </c>
      <c r="D128" t="s">
        <v>75</v>
      </c>
      <c r="I128" s="7">
        <f>+C128</f>
        <v>250</v>
      </c>
      <c r="J128" s="11">
        <v>94.83</v>
      </c>
      <c r="K128" s="7"/>
      <c r="L128" s="4"/>
      <c r="M128" s="4"/>
    </row>
    <row r="129" spans="1:19" x14ac:dyDescent="0.2">
      <c r="A129">
        <v>125</v>
      </c>
      <c r="B129" s="1">
        <v>43353</v>
      </c>
      <c r="C129" s="3">
        <v>-8000</v>
      </c>
      <c r="D129" t="s">
        <v>76</v>
      </c>
      <c r="S129" s="4">
        <f>+C129</f>
        <v>-8000</v>
      </c>
    </row>
    <row r="130" spans="1:19" x14ac:dyDescent="0.2">
      <c r="A130">
        <v>126</v>
      </c>
      <c r="B130" s="1">
        <v>43350</v>
      </c>
      <c r="C130" s="3">
        <v>605.07000000000005</v>
      </c>
      <c r="D130" s="5" t="s">
        <v>127</v>
      </c>
      <c r="H130" s="4">
        <f>+C130</f>
        <v>605.07000000000005</v>
      </c>
      <c r="J130" s="7"/>
      <c r="L130" s="4"/>
    </row>
    <row r="131" spans="1:19" x14ac:dyDescent="0.2">
      <c r="A131">
        <v>127</v>
      </c>
      <c r="B131" s="1">
        <v>43343</v>
      </c>
      <c r="C131" s="3">
        <v>-1.2</v>
      </c>
      <c r="D131" t="s">
        <v>44</v>
      </c>
      <c r="N131" s="4">
        <f>+C131</f>
        <v>-1.2</v>
      </c>
    </row>
    <row r="132" spans="1:19" x14ac:dyDescent="0.2">
      <c r="A132">
        <v>128</v>
      </c>
      <c r="B132" s="1">
        <v>43343</v>
      </c>
      <c r="C132" s="3">
        <v>-1.2</v>
      </c>
      <c r="D132" t="s">
        <v>45</v>
      </c>
      <c r="N132" s="4">
        <f>+C132</f>
        <v>-1.2</v>
      </c>
    </row>
    <row r="133" spans="1:19" x14ac:dyDescent="0.2">
      <c r="A133">
        <v>129</v>
      </c>
      <c r="B133" s="1">
        <v>43343</v>
      </c>
      <c r="C133" s="3">
        <v>9.07</v>
      </c>
      <c r="D133" t="s">
        <v>0</v>
      </c>
      <c r="F133" s="4">
        <f>+C133</f>
        <v>9.07</v>
      </c>
      <c r="G133" s="4"/>
      <c r="H133" s="4"/>
      <c r="I133" s="7"/>
      <c r="J133" s="7"/>
      <c r="K133" s="7"/>
      <c r="L133" s="4"/>
      <c r="M133" s="4"/>
    </row>
    <row r="134" spans="1:19" x14ac:dyDescent="0.2">
      <c r="A134">
        <v>130</v>
      </c>
      <c r="B134" s="1">
        <v>43343</v>
      </c>
      <c r="C134" s="3">
        <v>2805.92</v>
      </c>
      <c r="D134" t="s">
        <v>46</v>
      </c>
      <c r="L134" s="4"/>
      <c r="M134" s="4"/>
      <c r="P134" s="4">
        <f>+C134</f>
        <v>2805.92</v>
      </c>
    </row>
    <row r="135" spans="1:19" x14ac:dyDescent="0.2">
      <c r="A135">
        <v>131</v>
      </c>
      <c r="B135" s="1">
        <v>43340</v>
      </c>
      <c r="C135" s="3">
        <v>-5000</v>
      </c>
      <c r="D135" t="s">
        <v>77</v>
      </c>
      <c r="S135" s="13">
        <f>+C135</f>
        <v>-5000</v>
      </c>
    </row>
    <row r="136" spans="1:19" x14ac:dyDescent="0.2">
      <c r="A136">
        <v>132</v>
      </c>
      <c r="B136" s="1">
        <v>43328</v>
      </c>
      <c r="C136" s="3">
        <v>49.41</v>
      </c>
      <c r="D136" s="5" t="s">
        <v>124</v>
      </c>
      <c r="G136" s="4"/>
      <c r="H136" s="4">
        <f>+C136</f>
        <v>49.41</v>
      </c>
      <c r="L136" s="4"/>
      <c r="M136" s="4"/>
    </row>
    <row r="137" spans="1:19" x14ac:dyDescent="0.2">
      <c r="A137">
        <v>133</v>
      </c>
      <c r="B137" s="1">
        <v>43327</v>
      </c>
      <c r="C137" s="3">
        <v>4268.07</v>
      </c>
      <c r="D137" s="5" t="s">
        <v>167</v>
      </c>
      <c r="J137" s="7"/>
      <c r="L137" s="11">
        <f>+C137</f>
        <v>4268.07</v>
      </c>
      <c r="M137" s="11"/>
    </row>
    <row r="138" spans="1:19" x14ac:dyDescent="0.2">
      <c r="A138">
        <v>134</v>
      </c>
      <c r="B138" s="1">
        <v>43327</v>
      </c>
      <c r="C138" s="3">
        <v>49.41</v>
      </c>
      <c r="D138" s="5" t="s">
        <v>123</v>
      </c>
      <c r="G138" s="4"/>
      <c r="H138" s="4">
        <f>+C138</f>
        <v>49.41</v>
      </c>
      <c r="L138" s="11"/>
      <c r="M138" s="11"/>
    </row>
    <row r="139" spans="1:19" x14ac:dyDescent="0.2">
      <c r="A139">
        <v>135</v>
      </c>
      <c r="B139" s="1">
        <v>43326</v>
      </c>
      <c r="C139" s="3">
        <v>6814</v>
      </c>
      <c r="D139" s="5" t="s">
        <v>168</v>
      </c>
      <c r="J139" s="7"/>
      <c r="L139" s="11">
        <f>+C139</f>
        <v>6814</v>
      </c>
      <c r="M139" s="11"/>
    </row>
    <row r="140" spans="1:19" x14ac:dyDescent="0.2">
      <c r="A140">
        <v>136</v>
      </c>
      <c r="B140" s="1">
        <v>43322</v>
      </c>
      <c r="C140" s="3">
        <v>5287.11</v>
      </c>
      <c r="D140" s="5" t="s">
        <v>139</v>
      </c>
      <c r="H140" s="4">
        <f>+C140</f>
        <v>5287.11</v>
      </c>
      <c r="J140" s="7"/>
      <c r="L140" s="11"/>
      <c r="M140" s="22"/>
    </row>
    <row r="141" spans="1:19" x14ac:dyDescent="0.2">
      <c r="A141">
        <v>137</v>
      </c>
      <c r="B141" s="1">
        <v>43321</v>
      </c>
      <c r="C141" s="3">
        <v>-8000</v>
      </c>
      <c r="D141" t="s">
        <v>78</v>
      </c>
      <c r="L141" s="22"/>
      <c r="M141" s="22"/>
      <c r="S141" s="4">
        <f>+C141</f>
        <v>-8000</v>
      </c>
    </row>
    <row r="142" spans="1:19" x14ac:dyDescent="0.2">
      <c r="A142">
        <v>138</v>
      </c>
      <c r="B142" s="1">
        <v>43321</v>
      </c>
      <c r="C142" s="3">
        <v>965.82</v>
      </c>
      <c r="D142" s="5" t="s">
        <v>143</v>
      </c>
      <c r="E142" s="11">
        <f>+C142</f>
        <v>965.82</v>
      </c>
      <c r="F142" s="4"/>
      <c r="G142" s="17" t="s">
        <v>215</v>
      </c>
      <c r="H142" s="4"/>
      <c r="L142" s="11"/>
      <c r="M142" s="11"/>
    </row>
    <row r="143" spans="1:19" x14ac:dyDescent="0.2">
      <c r="A143">
        <v>139</v>
      </c>
      <c r="B143" s="1">
        <v>43312</v>
      </c>
      <c r="C143" s="3">
        <v>-1.2</v>
      </c>
      <c r="D143" t="s">
        <v>44</v>
      </c>
      <c r="L143" s="22"/>
      <c r="M143" s="22"/>
      <c r="N143" s="4">
        <f>+C143</f>
        <v>-1.2</v>
      </c>
    </row>
    <row r="144" spans="1:19" x14ac:dyDescent="0.2">
      <c r="A144">
        <v>140</v>
      </c>
      <c r="B144" s="1">
        <v>43312</v>
      </c>
      <c r="C144" s="3">
        <v>-2.4</v>
      </c>
      <c r="D144" t="s">
        <v>53</v>
      </c>
      <c r="L144" s="22"/>
      <c r="M144" s="22"/>
      <c r="N144" s="4">
        <f>+C144</f>
        <v>-2.4</v>
      </c>
    </row>
    <row r="145" spans="1:19" x14ac:dyDescent="0.2">
      <c r="A145">
        <v>141</v>
      </c>
      <c r="B145" s="1">
        <v>43312</v>
      </c>
      <c r="C145" s="3">
        <v>8.6</v>
      </c>
      <c r="D145" t="s">
        <v>0</v>
      </c>
      <c r="F145" s="4">
        <f>+C145</f>
        <v>8.6</v>
      </c>
      <c r="G145" s="4"/>
      <c r="H145" s="4"/>
      <c r="I145" s="7"/>
      <c r="J145" s="7"/>
      <c r="K145" s="7"/>
      <c r="L145" s="11"/>
      <c r="M145" s="11"/>
    </row>
    <row r="146" spans="1:19" x14ac:dyDescent="0.2">
      <c r="A146">
        <v>142</v>
      </c>
      <c r="B146" s="1">
        <v>43312</v>
      </c>
      <c r="C146" s="3">
        <v>5611.84</v>
      </c>
      <c r="D146" t="s">
        <v>46</v>
      </c>
      <c r="L146" s="11"/>
      <c r="M146" s="11"/>
      <c r="P146" s="4">
        <f>+C146</f>
        <v>5611.84</v>
      </c>
    </row>
    <row r="147" spans="1:19" x14ac:dyDescent="0.2">
      <c r="A147">
        <v>143</v>
      </c>
      <c r="B147" s="1">
        <v>43311</v>
      </c>
      <c r="C147" s="3">
        <v>-5000</v>
      </c>
      <c r="D147" t="s">
        <v>79</v>
      </c>
      <c r="L147" s="22"/>
      <c r="M147" s="22"/>
      <c r="S147" s="13">
        <f>+C147</f>
        <v>-5000</v>
      </c>
    </row>
    <row r="148" spans="1:19" x14ac:dyDescent="0.2">
      <c r="A148">
        <v>144</v>
      </c>
      <c r="B148" s="23">
        <v>43300</v>
      </c>
      <c r="C148" s="7">
        <v>400</v>
      </c>
      <c r="D148" s="22" t="s">
        <v>80</v>
      </c>
      <c r="E148" s="7">
        <f>+C148</f>
        <v>400</v>
      </c>
      <c r="F148" s="7"/>
      <c r="G148" s="7"/>
      <c r="H148" s="7"/>
      <c r="I148" s="7"/>
      <c r="J148" s="7"/>
      <c r="K148" s="7"/>
      <c r="L148" s="11"/>
      <c r="M148" s="11"/>
    </row>
    <row r="149" spans="1:19" x14ac:dyDescent="0.2">
      <c r="A149">
        <v>145</v>
      </c>
      <c r="B149" s="23">
        <v>43297</v>
      </c>
      <c r="C149" s="7">
        <v>2082.69</v>
      </c>
      <c r="D149" s="31" t="s">
        <v>119</v>
      </c>
      <c r="E149" s="22"/>
      <c r="F149" s="22"/>
      <c r="G149" s="11">
        <f>+C149</f>
        <v>2082.69</v>
      </c>
      <c r="H149" s="11"/>
      <c r="I149" s="7"/>
      <c r="J149" s="7"/>
      <c r="K149" s="7"/>
      <c r="L149" s="11"/>
      <c r="M149" s="11"/>
    </row>
    <row r="150" spans="1:19" x14ac:dyDescent="0.2">
      <c r="A150">
        <v>146</v>
      </c>
      <c r="B150" s="23">
        <v>43293</v>
      </c>
      <c r="C150" s="7">
        <v>330.31</v>
      </c>
      <c r="D150" s="31" t="s">
        <v>118</v>
      </c>
      <c r="E150" s="22"/>
      <c r="F150" s="22"/>
      <c r="G150" s="22"/>
      <c r="H150" s="11">
        <f>+C150</f>
        <v>330.31</v>
      </c>
      <c r="I150" s="7"/>
      <c r="J150" s="7"/>
      <c r="K150" s="7"/>
      <c r="L150" s="11"/>
      <c r="M150" s="22"/>
    </row>
    <row r="151" spans="1:19" x14ac:dyDescent="0.2">
      <c r="A151">
        <v>147</v>
      </c>
      <c r="B151" s="23">
        <v>43290</v>
      </c>
      <c r="C151" s="7">
        <v>-8000</v>
      </c>
      <c r="D151" s="22" t="s">
        <v>81</v>
      </c>
      <c r="E151" s="22"/>
      <c r="F151" s="22"/>
      <c r="G151" s="22"/>
      <c r="H151" s="22"/>
      <c r="I151" s="7"/>
      <c r="J151" s="7"/>
      <c r="K151" s="7"/>
      <c r="L151" s="22"/>
      <c r="M151" s="22"/>
      <c r="S151" s="4">
        <f>+C151</f>
        <v>-8000</v>
      </c>
    </row>
    <row r="152" spans="1:19" x14ac:dyDescent="0.2">
      <c r="A152">
        <v>148</v>
      </c>
      <c r="B152" s="23">
        <v>43286</v>
      </c>
      <c r="C152" s="7">
        <v>1188</v>
      </c>
      <c r="D152" s="22" t="s">
        <v>82</v>
      </c>
      <c r="E152" s="22"/>
      <c r="F152" s="22"/>
      <c r="G152" s="22"/>
      <c r="H152" s="22"/>
      <c r="I152" s="7">
        <f>+C152</f>
        <v>1188</v>
      </c>
      <c r="J152" s="11">
        <v>509.14</v>
      </c>
      <c r="K152" s="7"/>
      <c r="L152" s="11"/>
      <c r="M152" s="11"/>
    </row>
    <row r="153" spans="1:19" x14ac:dyDescent="0.2">
      <c r="A153">
        <v>149</v>
      </c>
      <c r="B153" s="23">
        <v>43285</v>
      </c>
      <c r="C153" s="7">
        <v>1880</v>
      </c>
      <c r="D153" s="22" t="s">
        <v>83</v>
      </c>
      <c r="E153" s="22"/>
      <c r="F153" s="22"/>
      <c r="G153" s="22"/>
      <c r="H153" s="22"/>
      <c r="I153" s="7">
        <f>+C153</f>
        <v>1880</v>
      </c>
      <c r="J153" s="7">
        <v>805.71</v>
      </c>
      <c r="K153" s="7"/>
      <c r="L153" s="11"/>
      <c r="M153" s="11"/>
    </row>
    <row r="154" spans="1:19" x14ac:dyDescent="0.2">
      <c r="A154">
        <v>150</v>
      </c>
      <c r="B154" s="23">
        <v>43284</v>
      </c>
      <c r="C154" s="7">
        <v>24.7</v>
      </c>
      <c r="D154" s="22" t="s">
        <v>84</v>
      </c>
      <c r="E154" s="22"/>
      <c r="F154" s="22"/>
      <c r="G154" s="11"/>
      <c r="H154" s="11">
        <f>+C154</f>
        <v>24.7</v>
      </c>
      <c r="I154" s="7"/>
      <c r="J154" s="7"/>
      <c r="K154" s="7"/>
      <c r="L154" s="11"/>
      <c r="M154" s="11"/>
    </row>
    <row r="155" spans="1:19" x14ac:dyDescent="0.2">
      <c r="A155">
        <v>151</v>
      </c>
      <c r="B155" s="23">
        <v>43283</v>
      </c>
      <c r="C155" s="7">
        <v>9500</v>
      </c>
      <c r="D155" s="31" t="s">
        <v>117</v>
      </c>
      <c r="E155" s="22"/>
      <c r="F155" s="22"/>
      <c r="G155" s="22"/>
      <c r="H155" s="22"/>
      <c r="I155" s="7"/>
      <c r="J155" s="7"/>
      <c r="K155" s="7"/>
      <c r="L155" s="11"/>
      <c r="M155" s="11">
        <f>+C155</f>
        <v>9500</v>
      </c>
      <c r="N155" t="s">
        <v>146</v>
      </c>
    </row>
    <row r="156" spans="1:19" x14ac:dyDescent="0.2">
      <c r="A156">
        <v>152</v>
      </c>
      <c r="B156" s="23">
        <v>43283</v>
      </c>
      <c r="C156" s="7">
        <v>1560</v>
      </c>
      <c r="D156" s="22" t="s">
        <v>85</v>
      </c>
      <c r="E156" s="22"/>
      <c r="F156" s="22"/>
      <c r="G156" s="22"/>
      <c r="H156" s="22"/>
      <c r="I156" s="7">
        <f>+C156</f>
        <v>1560</v>
      </c>
      <c r="J156" s="11">
        <v>668.57</v>
      </c>
      <c r="K156" s="10"/>
      <c r="L156" s="11"/>
      <c r="M156" s="11"/>
    </row>
    <row r="157" spans="1:19" x14ac:dyDescent="0.2">
      <c r="A157" t="s">
        <v>148</v>
      </c>
      <c r="B157" s="23">
        <v>43646</v>
      </c>
      <c r="C157" s="7" t="s">
        <v>147</v>
      </c>
      <c r="D157" s="31" t="s">
        <v>163</v>
      </c>
      <c r="E157" s="22"/>
      <c r="F157" s="22"/>
      <c r="G157" s="22"/>
      <c r="H157" s="11">
        <v>10000</v>
      </c>
      <c r="I157" s="7"/>
      <c r="J157" s="7"/>
      <c r="K157" s="7"/>
      <c r="L157" s="11"/>
      <c r="M157" s="11"/>
    </row>
    <row r="158" spans="1:19" x14ac:dyDescent="0.2">
      <c r="B158" s="23">
        <v>43452</v>
      </c>
      <c r="C158" s="32" t="s">
        <v>108</v>
      </c>
      <c r="D158" s="31" t="s">
        <v>159</v>
      </c>
      <c r="E158" s="7">
        <v>-5505.6</v>
      </c>
      <c r="F158" s="7"/>
      <c r="G158" s="7"/>
      <c r="H158" s="7"/>
      <c r="I158" s="7">
        <v>5505.6</v>
      </c>
      <c r="J158" s="7">
        <v>2359.54</v>
      </c>
      <c r="K158" s="7"/>
      <c r="L158" s="4"/>
      <c r="M158" s="4"/>
    </row>
    <row r="159" spans="1:19" x14ac:dyDescent="0.2">
      <c r="B159" s="23">
        <v>43283</v>
      </c>
      <c r="C159" s="32" t="s">
        <v>108</v>
      </c>
      <c r="D159" s="31" t="s">
        <v>160</v>
      </c>
      <c r="E159" s="7">
        <v>-5351.2</v>
      </c>
      <c r="F159" s="7"/>
      <c r="G159" s="7"/>
      <c r="H159" s="7"/>
      <c r="I159" s="7">
        <v>5351.2</v>
      </c>
      <c r="J159" s="11">
        <v>2293.37</v>
      </c>
      <c r="K159" s="11"/>
      <c r="L159" s="11"/>
      <c r="M159" s="4"/>
    </row>
    <row r="160" spans="1:19" x14ac:dyDescent="0.2">
      <c r="B160" s="23">
        <v>43566</v>
      </c>
      <c r="C160" s="7" t="s">
        <v>115</v>
      </c>
      <c r="D160" s="31" t="s">
        <v>114</v>
      </c>
      <c r="E160" s="22"/>
      <c r="F160" s="22"/>
      <c r="G160" s="22"/>
      <c r="H160" s="22"/>
      <c r="I160" s="7">
        <v>50</v>
      </c>
      <c r="J160" s="10" t="s">
        <v>116</v>
      </c>
      <c r="K160" s="10">
        <v>23</v>
      </c>
      <c r="L160" s="4"/>
      <c r="M160" s="4"/>
    </row>
    <row r="161" spans="2:31" x14ac:dyDescent="0.2">
      <c r="B161" s="22"/>
      <c r="C161" s="7"/>
      <c r="D161" s="22"/>
      <c r="E161" s="22"/>
      <c r="F161" s="22"/>
      <c r="G161" s="22"/>
      <c r="H161" s="22"/>
      <c r="I161" s="7"/>
      <c r="J161" s="7"/>
      <c r="K161" s="7"/>
    </row>
    <row r="162" spans="2:31" x14ac:dyDescent="0.2">
      <c r="B162" s="4">
        <f>+C162-SUM(E162:Z162)</f>
        <v>-39882.67999999984</v>
      </c>
      <c r="C162" s="3">
        <f>SUM(C5:C161)</f>
        <v>-47034.799999999857</v>
      </c>
      <c r="E162" s="3">
        <f>SUM(E5:E161)</f>
        <v>194261.71</v>
      </c>
      <c r="F162" s="6">
        <f>SUM(F5:F161)</f>
        <v>1135.7499999999998</v>
      </c>
      <c r="G162" s="6">
        <f>SUM(G5:G161)</f>
        <v>14025.04</v>
      </c>
      <c r="H162" s="6">
        <f>SUM(H5:H161)</f>
        <v>22264.449999999997</v>
      </c>
      <c r="I162" s="3">
        <f>SUM(I5:I161)</f>
        <v>72281.55</v>
      </c>
      <c r="J162" s="6">
        <v>29809.68</v>
      </c>
      <c r="K162" s="6">
        <f t="shared" ref="K162:T162" si="0">SUM(K5:K161)</f>
        <v>23</v>
      </c>
      <c r="L162" s="3">
        <f t="shared" si="0"/>
        <v>89630.07</v>
      </c>
      <c r="M162" s="6">
        <f t="shared" si="0"/>
        <v>13519.77</v>
      </c>
      <c r="N162" s="6">
        <f t="shared" si="0"/>
        <v>-20.399999999999995</v>
      </c>
      <c r="O162" s="6">
        <f t="shared" si="0"/>
        <v>505000</v>
      </c>
      <c r="P162" s="6">
        <f t="shared" si="0"/>
        <v>24075.16</v>
      </c>
      <c r="Q162" s="3">
        <f t="shared" si="0"/>
        <v>-724905.3</v>
      </c>
      <c r="R162" s="6">
        <f t="shared" si="0"/>
        <v>-90000</v>
      </c>
      <c r="S162" s="6">
        <f t="shared" si="0"/>
        <v>-151000</v>
      </c>
      <c r="T162" s="6">
        <f t="shared" si="0"/>
        <v>-7252.6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2:31" x14ac:dyDescent="0.2">
      <c r="C163" s="3">
        <v>10479.44</v>
      </c>
      <c r="D163" s="5" t="s">
        <v>103</v>
      </c>
      <c r="J163" s="6">
        <f>SUM(J3:J161)</f>
        <v>29809.68</v>
      </c>
      <c r="K163" s="6"/>
      <c r="L163" s="5"/>
    </row>
    <row r="164" spans="2:31" x14ac:dyDescent="0.2">
      <c r="J164" s="6">
        <f>+J162-J163</f>
        <v>0</v>
      </c>
      <c r="K164" s="6"/>
      <c r="L164" s="5"/>
    </row>
    <row r="165" spans="2:31" x14ac:dyDescent="0.2">
      <c r="C165" s="3">
        <v>57514.239999999998</v>
      </c>
      <c r="D165" t="s">
        <v>104</v>
      </c>
      <c r="F165">
        <v>1006.22</v>
      </c>
      <c r="G165" t="s">
        <v>209</v>
      </c>
      <c r="I165" s="3">
        <v>400</v>
      </c>
      <c r="J165" s="3" t="s">
        <v>210</v>
      </c>
    </row>
    <row r="166" spans="2:31" x14ac:dyDescent="0.2">
      <c r="C166" s="3">
        <f>+C163-C162</f>
        <v>57514.23999999986</v>
      </c>
      <c r="D166" t="s">
        <v>105</v>
      </c>
      <c r="F166" s="4">
        <f>+F162-F165-F168</f>
        <v>120.43999999999974</v>
      </c>
      <c r="G166" t="s">
        <v>207</v>
      </c>
      <c r="I166" s="3">
        <v>-50</v>
      </c>
      <c r="J166" s="3" t="s">
        <v>212</v>
      </c>
    </row>
    <row r="167" spans="2:31" x14ac:dyDescent="0.2">
      <c r="C167" s="3">
        <f>+C165-C166</f>
        <v>1.3824319466948509E-10</v>
      </c>
      <c r="D167" t="s">
        <v>106</v>
      </c>
    </row>
    <row r="168" spans="2:31" ht="13.5" thickBot="1" x14ac:dyDescent="0.25">
      <c r="F168">
        <f>+F57</f>
        <v>9.09</v>
      </c>
      <c r="G168" t="s">
        <v>208</v>
      </c>
      <c r="I168" s="28">
        <f>SUM(I162:I167)</f>
        <v>72631.55</v>
      </c>
      <c r="J168" s="3" t="s">
        <v>211</v>
      </c>
    </row>
    <row r="169" spans="2:31" ht="13.5" thickTop="1" x14ac:dyDescent="0.2"/>
    <row r="170" spans="2:31" x14ac:dyDescent="0.2">
      <c r="J170" s="3">
        <v>171.43</v>
      </c>
      <c r="K170" s="3" t="s">
        <v>213</v>
      </c>
    </row>
    <row r="171" spans="2:31" x14ac:dyDescent="0.2">
      <c r="J171" s="3">
        <v>-10.69</v>
      </c>
      <c r="K171" s="3" t="s">
        <v>214</v>
      </c>
    </row>
    <row r="172" spans="2:31" ht="13.5" thickBot="1" x14ac:dyDescent="0.25">
      <c r="J172" s="29">
        <f>SUM(J163:J171)</f>
        <v>29970.420000000002</v>
      </c>
      <c r="K172" s="3" t="s">
        <v>211</v>
      </c>
    </row>
  </sheetData>
  <sortState xmlns:xlrd2="http://schemas.microsoft.com/office/spreadsheetml/2017/richdata2" ref="A5:Z160">
    <sortCondition ref="A5:A160"/>
  </sortState>
  <pageMargins left="0.11811023622047245" right="0.11811023622047245" top="0.15748031496062992" bottom="0.11811023622047245" header="0.11811023622047245" footer="0"/>
  <pageSetup paperSize="9" scale="5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76367-B094-4197-94F1-F41BEB835E30}">
  <dimension ref="A1:S31"/>
  <sheetViews>
    <sheetView workbookViewId="0">
      <selection activeCell="H36" sqref="H36"/>
    </sheetView>
  </sheetViews>
  <sheetFormatPr defaultRowHeight="12.75" x14ac:dyDescent="0.2"/>
  <cols>
    <col min="2" max="2" width="10.5" bestFit="1" customWidth="1"/>
    <col min="3" max="3" width="10.5" style="19" customWidth="1"/>
    <col min="4" max="4" width="10.5" style="1" customWidth="1"/>
    <col min="5" max="5" width="10.5" bestFit="1" customWidth="1"/>
    <col min="6" max="6" width="9.33203125" style="14"/>
    <col min="7" max="7" width="13.5" style="3" customWidth="1"/>
    <col min="8" max="8" width="13" style="3" customWidth="1"/>
    <col min="9" max="11" width="10.5" style="3" bestFit="1" customWidth="1"/>
    <col min="12" max="12" width="9.33203125" style="3"/>
    <col min="13" max="13" width="13" style="3" customWidth="1"/>
    <col min="14" max="14" width="9.5" style="3" bestFit="1" customWidth="1"/>
    <col min="18" max="18" width="15.33203125" customWidth="1"/>
  </cols>
  <sheetData>
    <row r="1" spans="1:19" x14ac:dyDescent="0.2">
      <c r="A1" t="s">
        <v>181</v>
      </c>
      <c r="B1" s="14" t="s">
        <v>180</v>
      </c>
      <c r="C1" s="25" t="s">
        <v>202</v>
      </c>
      <c r="D1" s="15" t="s">
        <v>194</v>
      </c>
      <c r="E1" s="26" t="s">
        <v>194</v>
      </c>
      <c r="F1" s="14" t="s">
        <v>183</v>
      </c>
      <c r="G1" s="27" t="s">
        <v>203</v>
      </c>
      <c r="H1" s="8" t="s">
        <v>205</v>
      </c>
      <c r="I1" s="27" t="s">
        <v>185</v>
      </c>
      <c r="J1" s="27" t="s">
        <v>186</v>
      </c>
      <c r="K1" s="27"/>
      <c r="L1" s="27" t="s">
        <v>188</v>
      </c>
      <c r="M1" s="27" t="s">
        <v>191</v>
      </c>
    </row>
    <row r="2" spans="1:19" x14ac:dyDescent="0.2">
      <c r="A2" s="24" t="s">
        <v>182</v>
      </c>
      <c r="B2" s="14" t="s">
        <v>201</v>
      </c>
      <c r="C2" s="25" t="s">
        <v>193</v>
      </c>
      <c r="D2" s="15" t="s">
        <v>193</v>
      </c>
      <c r="E2" s="14" t="s">
        <v>195</v>
      </c>
      <c r="F2" s="14" t="s">
        <v>184</v>
      </c>
      <c r="G2" s="27" t="s">
        <v>204</v>
      </c>
      <c r="H2" s="27"/>
      <c r="I2" s="27" t="s">
        <v>89</v>
      </c>
      <c r="J2" s="27" t="s">
        <v>187</v>
      </c>
      <c r="K2" s="27"/>
      <c r="L2" s="27" t="s">
        <v>189</v>
      </c>
      <c r="M2" s="27" t="s">
        <v>192</v>
      </c>
    </row>
    <row r="3" spans="1:19" x14ac:dyDescent="0.2">
      <c r="B3" s="14"/>
      <c r="C3" s="25"/>
      <c r="D3" s="15"/>
      <c r="E3" s="14"/>
      <c r="G3" s="27"/>
      <c r="H3" s="27"/>
      <c r="I3" s="27"/>
      <c r="J3" s="27"/>
      <c r="K3" s="27"/>
      <c r="L3" s="27"/>
      <c r="M3" s="27"/>
    </row>
    <row r="4" spans="1:19" x14ac:dyDescent="0.2">
      <c r="A4">
        <v>20</v>
      </c>
      <c r="B4" s="15">
        <v>43287</v>
      </c>
      <c r="C4" s="25">
        <f>+G4/F4</f>
        <v>8</v>
      </c>
      <c r="D4" s="15">
        <f>+B4+C4*7-1</f>
        <v>43342</v>
      </c>
      <c r="E4" s="15">
        <v>43342</v>
      </c>
      <c r="F4" s="14">
        <v>760</v>
      </c>
      <c r="G4" s="3">
        <v>6080</v>
      </c>
      <c r="I4" s="3">
        <f>234.08*2</f>
        <v>468.16</v>
      </c>
      <c r="M4" s="3">
        <f t="shared" ref="M4:M15" si="0">+G4-SUM(H4:L4)</f>
        <v>5611.84</v>
      </c>
    </row>
    <row r="5" spans="1:19" x14ac:dyDescent="0.2">
      <c r="A5">
        <v>21</v>
      </c>
      <c r="B5" s="15">
        <v>43343</v>
      </c>
      <c r="C5" s="25">
        <f t="shared" ref="C5:C15" si="1">+G5/F5</f>
        <v>4</v>
      </c>
      <c r="D5" s="15">
        <f t="shared" ref="D5:D15" si="2">+B5+C5*7-1</f>
        <v>43370</v>
      </c>
      <c r="E5" s="15">
        <v>43370</v>
      </c>
      <c r="F5" s="14">
        <v>760</v>
      </c>
      <c r="G5" s="3">
        <v>3040</v>
      </c>
      <c r="I5" s="3">
        <f>ROUND(G5*0.077,2)</f>
        <v>234.08</v>
      </c>
      <c r="M5" s="3">
        <f t="shared" si="0"/>
        <v>2805.92</v>
      </c>
    </row>
    <row r="6" spans="1:19" x14ac:dyDescent="0.2">
      <c r="A6">
        <v>22</v>
      </c>
      <c r="B6" s="15">
        <v>43371</v>
      </c>
      <c r="C6" s="25">
        <f t="shared" si="1"/>
        <v>4</v>
      </c>
      <c r="D6" s="15">
        <f t="shared" si="2"/>
        <v>43398</v>
      </c>
      <c r="E6" s="15">
        <v>43398</v>
      </c>
      <c r="F6" s="14">
        <v>760</v>
      </c>
      <c r="G6" s="3">
        <v>3040</v>
      </c>
      <c r="I6" s="3">
        <v>234.08</v>
      </c>
      <c r="J6" s="3">
        <v>1880</v>
      </c>
      <c r="M6" s="3">
        <f t="shared" si="0"/>
        <v>925.92000000000007</v>
      </c>
    </row>
    <row r="7" spans="1:19" x14ac:dyDescent="0.2">
      <c r="A7">
        <v>23</v>
      </c>
      <c r="B7" s="15">
        <v>43399</v>
      </c>
      <c r="C7" s="25">
        <f t="shared" si="1"/>
        <v>4</v>
      </c>
      <c r="D7" s="15">
        <f t="shared" si="2"/>
        <v>43426</v>
      </c>
      <c r="E7" s="15">
        <v>43422</v>
      </c>
      <c r="F7" s="14">
        <v>760</v>
      </c>
      <c r="G7" s="3">
        <v>3040</v>
      </c>
      <c r="I7" s="3">
        <v>234.08</v>
      </c>
      <c r="M7" s="3">
        <f t="shared" si="0"/>
        <v>2805.92</v>
      </c>
      <c r="N7" s="3" t="s">
        <v>190</v>
      </c>
      <c r="R7" t="s">
        <v>196</v>
      </c>
      <c r="S7" s="5" t="s">
        <v>197</v>
      </c>
    </row>
    <row r="8" spans="1:19" x14ac:dyDescent="0.2">
      <c r="A8">
        <v>24</v>
      </c>
      <c r="B8" s="15">
        <v>43427</v>
      </c>
      <c r="C8" s="25">
        <f t="shared" si="1"/>
        <v>4</v>
      </c>
      <c r="D8" s="15">
        <f t="shared" si="2"/>
        <v>43454</v>
      </c>
      <c r="E8" s="15">
        <v>43433</v>
      </c>
      <c r="F8" s="14">
        <v>710</v>
      </c>
      <c r="G8" s="3">
        <v>2840</v>
      </c>
      <c r="H8" s="3">
        <v>0</v>
      </c>
      <c r="I8" s="3">
        <v>218.68</v>
      </c>
      <c r="M8" s="3">
        <f t="shared" si="0"/>
        <v>2621.3200000000002</v>
      </c>
      <c r="S8" s="5" t="s">
        <v>197</v>
      </c>
    </row>
    <row r="9" spans="1:19" x14ac:dyDescent="0.2">
      <c r="A9">
        <v>25</v>
      </c>
      <c r="B9" s="15">
        <f>+D8+1</f>
        <v>43455</v>
      </c>
      <c r="C9" s="25">
        <f t="shared" si="1"/>
        <v>4</v>
      </c>
      <c r="D9" s="15">
        <f t="shared" si="2"/>
        <v>43482</v>
      </c>
      <c r="E9" s="15">
        <v>43478</v>
      </c>
      <c r="F9" s="14">
        <v>710</v>
      </c>
      <c r="G9" s="3">
        <v>2840</v>
      </c>
      <c r="I9" s="3">
        <f>ROUND(G9*0.077,2)</f>
        <v>218.68</v>
      </c>
      <c r="J9" s="3">
        <v>1880</v>
      </c>
      <c r="L9" s="3">
        <v>741.32</v>
      </c>
      <c r="M9" s="3">
        <f t="shared" si="0"/>
        <v>0</v>
      </c>
      <c r="S9" s="5" t="s">
        <v>197</v>
      </c>
    </row>
    <row r="10" spans="1:19" x14ac:dyDescent="0.2">
      <c r="A10">
        <v>26</v>
      </c>
      <c r="B10" s="15">
        <f t="shared" ref="B10:B15" si="3">+D9+1</f>
        <v>43483</v>
      </c>
      <c r="C10" s="25">
        <f t="shared" si="1"/>
        <v>4</v>
      </c>
      <c r="D10" s="15">
        <f t="shared" si="2"/>
        <v>43510</v>
      </c>
      <c r="E10" s="15">
        <v>43506</v>
      </c>
      <c r="F10" s="14">
        <v>710</v>
      </c>
      <c r="G10" s="3">
        <v>2840</v>
      </c>
      <c r="H10" s="3">
        <v>1100</v>
      </c>
      <c r="I10" s="3">
        <v>218.68</v>
      </c>
      <c r="L10" s="3">
        <v>-741.32</v>
      </c>
      <c r="M10" s="3">
        <f t="shared" si="0"/>
        <v>2262.64</v>
      </c>
      <c r="S10" s="5" t="s">
        <v>197</v>
      </c>
    </row>
    <row r="11" spans="1:19" x14ac:dyDescent="0.2">
      <c r="A11">
        <v>27</v>
      </c>
      <c r="B11" s="15">
        <f t="shared" si="3"/>
        <v>43511</v>
      </c>
      <c r="C11" s="25">
        <f t="shared" si="1"/>
        <v>4</v>
      </c>
      <c r="D11" s="15">
        <f t="shared" si="2"/>
        <v>43538</v>
      </c>
      <c r="E11" s="15">
        <v>43534</v>
      </c>
      <c r="F11" s="14">
        <v>710</v>
      </c>
      <c r="G11" s="3">
        <v>2840</v>
      </c>
      <c r="I11" s="3">
        <v>218.68</v>
      </c>
      <c r="M11" s="3">
        <f t="shared" si="0"/>
        <v>2621.3200000000002</v>
      </c>
      <c r="S11" s="5" t="s">
        <v>197</v>
      </c>
    </row>
    <row r="12" spans="1:19" x14ac:dyDescent="0.2">
      <c r="A12">
        <v>28</v>
      </c>
      <c r="B12" s="15">
        <f t="shared" si="3"/>
        <v>43539</v>
      </c>
      <c r="C12" s="25">
        <f t="shared" si="1"/>
        <v>4</v>
      </c>
      <c r="D12" s="15">
        <f t="shared" si="2"/>
        <v>43566</v>
      </c>
      <c r="E12" s="15">
        <v>43553</v>
      </c>
      <c r="F12" s="14">
        <v>710</v>
      </c>
      <c r="G12" s="3">
        <v>2840</v>
      </c>
      <c r="H12" s="3">
        <v>99</v>
      </c>
      <c r="I12" s="3">
        <v>218.68</v>
      </c>
      <c r="J12" s="3">
        <v>1880</v>
      </c>
      <c r="M12" s="3">
        <f t="shared" si="0"/>
        <v>642.32000000000016</v>
      </c>
      <c r="S12" s="5" t="s">
        <v>197</v>
      </c>
    </row>
    <row r="13" spans="1:19" x14ac:dyDescent="0.2">
      <c r="A13">
        <v>29</v>
      </c>
      <c r="B13" s="15">
        <f t="shared" si="3"/>
        <v>43567</v>
      </c>
      <c r="C13" s="25">
        <f t="shared" si="1"/>
        <v>4</v>
      </c>
      <c r="D13" s="15">
        <f t="shared" si="2"/>
        <v>43594</v>
      </c>
      <c r="E13" s="15">
        <v>43590</v>
      </c>
      <c r="F13" s="14">
        <v>710</v>
      </c>
      <c r="G13" s="3">
        <v>2840</v>
      </c>
      <c r="H13" s="3">
        <v>132</v>
      </c>
      <c r="I13" s="3">
        <v>218.68</v>
      </c>
      <c r="M13" s="3">
        <f t="shared" si="0"/>
        <v>2489.3200000000002</v>
      </c>
      <c r="S13" s="5" t="s">
        <v>197</v>
      </c>
    </row>
    <row r="14" spans="1:19" x14ac:dyDescent="0.2">
      <c r="A14">
        <v>30</v>
      </c>
      <c r="B14" s="15">
        <f t="shared" si="3"/>
        <v>43595</v>
      </c>
      <c r="C14" s="25">
        <f t="shared" si="1"/>
        <v>4</v>
      </c>
      <c r="D14" s="15">
        <f t="shared" si="2"/>
        <v>43622</v>
      </c>
      <c r="E14" s="15">
        <v>43618</v>
      </c>
      <c r="F14" s="14">
        <v>710</v>
      </c>
      <c r="G14" s="3">
        <v>2840</v>
      </c>
      <c r="H14" s="3">
        <v>641</v>
      </c>
      <c r="I14" s="3">
        <v>218.68</v>
      </c>
      <c r="M14" s="3">
        <f t="shared" si="0"/>
        <v>1980.32</v>
      </c>
      <c r="S14" s="5" t="s">
        <v>197</v>
      </c>
    </row>
    <row r="15" spans="1:19" x14ac:dyDescent="0.2">
      <c r="A15">
        <v>31</v>
      </c>
      <c r="B15" s="15">
        <f t="shared" si="3"/>
        <v>43623</v>
      </c>
      <c r="C15" s="25">
        <f t="shared" si="1"/>
        <v>4</v>
      </c>
      <c r="D15" s="15">
        <f t="shared" si="2"/>
        <v>43650</v>
      </c>
      <c r="E15" s="15">
        <v>43646</v>
      </c>
      <c r="F15" s="14">
        <v>710</v>
      </c>
      <c r="G15" s="3">
        <v>2840</v>
      </c>
      <c r="I15" s="3">
        <v>218.68</v>
      </c>
      <c r="J15" s="3">
        <v>1880</v>
      </c>
      <c r="M15" s="3">
        <f t="shared" si="0"/>
        <v>741.32000000000016</v>
      </c>
      <c r="S15" s="5" t="s">
        <v>197</v>
      </c>
    </row>
    <row r="16" spans="1:19" x14ac:dyDescent="0.2">
      <c r="B16" s="15"/>
      <c r="C16" s="25"/>
      <c r="D16" s="15"/>
      <c r="E16" s="15"/>
    </row>
    <row r="17" spans="2:13" x14ac:dyDescent="0.2">
      <c r="B17" s="1"/>
      <c r="E17" s="1"/>
    </row>
    <row r="18" spans="2:13" x14ac:dyDescent="0.2">
      <c r="B18" s="1"/>
      <c r="E18" s="1"/>
      <c r="G18" s="3">
        <f>SUM(G4:G17)</f>
        <v>37920</v>
      </c>
      <c r="H18" s="3">
        <f t="shared" ref="H18:M18" si="4">SUM(H4:H17)</f>
        <v>1972</v>
      </c>
      <c r="I18" s="3">
        <f t="shared" si="4"/>
        <v>2919.8399999999997</v>
      </c>
      <c r="J18" s="3">
        <f t="shared" si="4"/>
        <v>7520</v>
      </c>
      <c r="K18" s="3">
        <f t="shared" si="4"/>
        <v>0</v>
      </c>
      <c r="L18" s="3">
        <f t="shared" si="4"/>
        <v>0</v>
      </c>
      <c r="M18" s="3">
        <f t="shared" si="4"/>
        <v>25508.16</v>
      </c>
    </row>
    <row r="19" spans="2:13" x14ac:dyDescent="0.2">
      <c r="B19" s="1"/>
      <c r="E19" s="1"/>
    </row>
    <row r="20" spans="2:13" x14ac:dyDescent="0.2">
      <c r="B20" s="20" t="s">
        <v>198</v>
      </c>
      <c r="E20" s="1"/>
    </row>
    <row r="21" spans="2:13" x14ac:dyDescent="0.2">
      <c r="B21" s="1"/>
      <c r="E21" s="1"/>
    </row>
    <row r="22" spans="2:13" x14ac:dyDescent="0.2">
      <c r="B22" s="21" t="s">
        <v>199</v>
      </c>
      <c r="E22" s="1"/>
    </row>
    <row r="23" spans="2:13" x14ac:dyDescent="0.2">
      <c r="B23" s="1"/>
      <c r="E23" s="1"/>
    </row>
    <row r="24" spans="2:13" x14ac:dyDescent="0.2">
      <c r="B24" s="1"/>
      <c r="E24" s="1"/>
      <c r="G24" s="3">
        <f>760*3+710</f>
        <v>2990</v>
      </c>
    </row>
    <row r="25" spans="2:13" x14ac:dyDescent="0.2">
      <c r="B25" s="1"/>
      <c r="E25" s="1"/>
      <c r="G25" s="3">
        <f>4*760</f>
        <v>3040</v>
      </c>
    </row>
    <row r="26" spans="2:13" x14ac:dyDescent="0.2">
      <c r="B26" s="1"/>
      <c r="E26" s="1"/>
      <c r="G26" s="3">
        <f>+G25-G24</f>
        <v>50</v>
      </c>
    </row>
    <row r="27" spans="2:13" x14ac:dyDescent="0.2">
      <c r="B27" s="1"/>
      <c r="E27" s="1"/>
    </row>
    <row r="28" spans="2:13" x14ac:dyDescent="0.2">
      <c r="B28" s="1"/>
      <c r="E28" s="1"/>
    </row>
    <row r="29" spans="2:13" x14ac:dyDescent="0.2">
      <c r="B29" s="1"/>
      <c r="E29" s="1"/>
    </row>
    <row r="30" spans="2:13" x14ac:dyDescent="0.2">
      <c r="B30" s="1"/>
      <c r="E30" s="1"/>
    </row>
    <row r="31" spans="2:13" x14ac:dyDescent="0.2">
      <c r="B31" s="1"/>
      <c r="E31" s="1"/>
    </row>
  </sheetData>
  <sortState xmlns:xlrd2="http://schemas.microsoft.com/office/spreadsheetml/2017/richdata2" ref="A4:S15">
    <sortCondition ref="A4:A15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1ADC-9F2B-4807-88EA-C9C4837A4143}">
  <dimension ref="A1:L148"/>
  <sheetViews>
    <sheetView workbookViewId="0">
      <selection activeCell="C27" sqref="C27"/>
    </sheetView>
  </sheetViews>
  <sheetFormatPr defaultRowHeight="12.75" x14ac:dyDescent="0.2"/>
  <cols>
    <col min="1" max="1" width="12.83203125" customWidth="1"/>
    <col min="2" max="2" width="12.5" style="3" bestFit="1" customWidth="1"/>
    <col min="3" max="3" width="79.1640625" style="3" bestFit="1" customWidth="1"/>
    <col min="4" max="4" width="14.1640625" style="3" bestFit="1" customWidth="1"/>
    <col min="5" max="5" width="11.5" bestFit="1" customWidth="1"/>
    <col min="7" max="7" width="10.5" bestFit="1" customWidth="1"/>
  </cols>
  <sheetData>
    <row r="1" spans="1:12" ht="18.75" x14ac:dyDescent="0.3">
      <c r="A1" s="18" t="s">
        <v>172</v>
      </c>
    </row>
    <row r="3" spans="1:12" x14ac:dyDescent="0.2">
      <c r="A3" s="1"/>
      <c r="C3"/>
      <c r="D3" s="3" t="s">
        <v>174</v>
      </c>
      <c r="E3" t="s">
        <v>95</v>
      </c>
    </row>
    <row r="4" spans="1:12" x14ac:dyDescent="0.2">
      <c r="A4" s="1"/>
      <c r="C4"/>
      <c r="D4" s="3" t="s">
        <v>175</v>
      </c>
      <c r="E4" t="s">
        <v>177</v>
      </c>
    </row>
    <row r="5" spans="1:12" x14ac:dyDescent="0.2">
      <c r="A5" s="1"/>
      <c r="C5"/>
      <c r="D5" s="3" t="s">
        <v>176</v>
      </c>
      <c r="E5" t="s">
        <v>178</v>
      </c>
    </row>
    <row r="6" spans="1:12" x14ac:dyDescent="0.2">
      <c r="A6" s="1"/>
      <c r="C6"/>
      <c r="E6" s="4"/>
    </row>
    <row r="7" spans="1:12" x14ac:dyDescent="0.2">
      <c r="A7" s="1">
        <v>43644</v>
      </c>
      <c r="B7" s="3">
        <v>436.38</v>
      </c>
      <c r="C7" s="5" t="s">
        <v>179</v>
      </c>
      <c r="F7" s="4">
        <f>+B7</f>
        <v>436.38</v>
      </c>
    </row>
    <row r="8" spans="1:12" x14ac:dyDescent="0.2">
      <c r="A8" s="1">
        <v>43644</v>
      </c>
      <c r="B8" s="3">
        <v>-7000</v>
      </c>
      <c r="C8" t="s">
        <v>169</v>
      </c>
      <c r="E8" s="4">
        <f>+B8</f>
        <v>-7000</v>
      </c>
    </row>
    <row r="9" spans="1:12" s="22" customFormat="1" x14ac:dyDescent="0.2">
      <c r="A9" s="23">
        <v>43630</v>
      </c>
      <c r="B9" s="7">
        <v>489905.3</v>
      </c>
      <c r="C9" s="22" t="s">
        <v>170</v>
      </c>
      <c r="D9" s="7">
        <f>+B9</f>
        <v>489905.3</v>
      </c>
    </row>
    <row r="10" spans="1:12" s="22" customFormat="1" x14ac:dyDescent="0.2">
      <c r="A10" s="23">
        <v>43628</v>
      </c>
      <c r="B10" s="7">
        <v>235000</v>
      </c>
      <c r="C10" s="22" t="s">
        <v>171</v>
      </c>
      <c r="D10" s="7">
        <f>+B10</f>
        <v>235000</v>
      </c>
    </row>
    <row r="11" spans="1:12" x14ac:dyDescent="0.2">
      <c r="A11" s="1">
        <v>43626</v>
      </c>
      <c r="C11" t="s">
        <v>173</v>
      </c>
    </row>
    <row r="12" spans="1:12" x14ac:dyDescent="0.2">
      <c r="A12" s="1"/>
      <c r="C12"/>
    </row>
    <row r="13" spans="1:12" x14ac:dyDescent="0.2">
      <c r="A13" s="1"/>
      <c r="B13" s="6">
        <f>SUM(B6:B12)</f>
        <v>718341.67999999993</v>
      </c>
      <c r="C13" s="9" t="s">
        <v>216</v>
      </c>
      <c r="D13" s="3">
        <f>SUM(D6:D12)</f>
        <v>724905.3</v>
      </c>
      <c r="E13" s="3">
        <f>SUM(E6:E12)</f>
        <v>-7000</v>
      </c>
      <c r="F13" s="3">
        <f>SUM(F6:F12)</f>
        <v>436.38</v>
      </c>
      <c r="G13" s="3"/>
      <c r="H13" s="3"/>
      <c r="I13" s="3"/>
      <c r="J13" s="3"/>
      <c r="K13" s="3"/>
      <c r="L13" s="3"/>
    </row>
    <row r="14" spans="1:12" x14ac:dyDescent="0.2">
      <c r="A14" s="1"/>
      <c r="C14"/>
    </row>
    <row r="15" spans="1:12" x14ac:dyDescent="0.2">
      <c r="A15" s="1"/>
      <c r="C15" s="9" t="s">
        <v>206</v>
      </c>
    </row>
    <row r="16" spans="1:12" x14ac:dyDescent="0.2">
      <c r="A16" s="1"/>
      <c r="C16"/>
    </row>
    <row r="17" spans="1:3" x14ac:dyDescent="0.2">
      <c r="A17" s="1"/>
      <c r="C17"/>
    </row>
    <row r="18" spans="1:3" x14ac:dyDescent="0.2">
      <c r="A18" s="1"/>
      <c r="C18"/>
    </row>
    <row r="19" spans="1:3" x14ac:dyDescent="0.2">
      <c r="A19" s="1"/>
      <c r="C19"/>
    </row>
    <row r="20" spans="1:3" x14ac:dyDescent="0.2">
      <c r="A20" s="1"/>
      <c r="C20"/>
    </row>
    <row r="21" spans="1:3" x14ac:dyDescent="0.2">
      <c r="A21" s="1"/>
      <c r="C21"/>
    </row>
    <row r="22" spans="1:3" x14ac:dyDescent="0.2">
      <c r="A22" s="1"/>
      <c r="C22"/>
    </row>
    <row r="23" spans="1:3" x14ac:dyDescent="0.2">
      <c r="A23" s="1"/>
      <c r="C23"/>
    </row>
    <row r="24" spans="1:3" x14ac:dyDescent="0.2">
      <c r="A24" s="1"/>
      <c r="C24" s="5"/>
    </row>
    <row r="25" spans="1:3" x14ac:dyDescent="0.2">
      <c r="A25" s="1"/>
      <c r="C25"/>
    </row>
    <row r="26" spans="1:3" x14ac:dyDescent="0.2">
      <c r="A26" s="1"/>
      <c r="C26"/>
    </row>
    <row r="27" spans="1:3" x14ac:dyDescent="0.2">
      <c r="A27" s="1"/>
      <c r="C27"/>
    </row>
    <row r="28" spans="1:3" x14ac:dyDescent="0.2">
      <c r="A28" s="1"/>
      <c r="C28"/>
    </row>
    <row r="29" spans="1:3" x14ac:dyDescent="0.2">
      <c r="A29" s="1"/>
      <c r="C29"/>
    </row>
    <row r="30" spans="1:3" x14ac:dyDescent="0.2">
      <c r="A30" s="1"/>
      <c r="C30"/>
    </row>
    <row r="31" spans="1:3" x14ac:dyDescent="0.2">
      <c r="A31" s="1"/>
      <c r="C31"/>
    </row>
    <row r="32" spans="1:3" x14ac:dyDescent="0.2">
      <c r="A32" s="1"/>
      <c r="C32"/>
    </row>
    <row r="33" spans="1:3" x14ac:dyDescent="0.2">
      <c r="A33" s="1"/>
      <c r="C33"/>
    </row>
    <row r="34" spans="1:3" x14ac:dyDescent="0.2">
      <c r="A34" s="1"/>
      <c r="C34"/>
    </row>
    <row r="35" spans="1:3" x14ac:dyDescent="0.2">
      <c r="A35" s="1"/>
      <c r="C35"/>
    </row>
    <row r="36" spans="1:3" x14ac:dyDescent="0.2">
      <c r="A36" s="1"/>
      <c r="C36"/>
    </row>
    <row r="37" spans="1:3" x14ac:dyDescent="0.2">
      <c r="A37" s="1"/>
      <c r="C37"/>
    </row>
    <row r="38" spans="1:3" x14ac:dyDescent="0.2">
      <c r="A38" s="1"/>
      <c r="C38"/>
    </row>
    <row r="39" spans="1:3" x14ac:dyDescent="0.2">
      <c r="A39" s="1"/>
      <c r="C39"/>
    </row>
    <row r="40" spans="1:3" x14ac:dyDescent="0.2">
      <c r="A40" s="1"/>
      <c r="C40"/>
    </row>
    <row r="41" spans="1:3" x14ac:dyDescent="0.2">
      <c r="A41" s="1"/>
      <c r="C41"/>
    </row>
    <row r="42" spans="1:3" x14ac:dyDescent="0.2">
      <c r="A42" s="1"/>
      <c r="C42"/>
    </row>
    <row r="43" spans="1:3" x14ac:dyDescent="0.2">
      <c r="A43" s="1"/>
      <c r="C43"/>
    </row>
    <row r="44" spans="1:3" x14ac:dyDescent="0.2">
      <c r="A44" s="1"/>
      <c r="C44"/>
    </row>
    <row r="45" spans="1:3" x14ac:dyDescent="0.2">
      <c r="A45" s="1"/>
      <c r="C45"/>
    </row>
    <row r="46" spans="1:3" x14ac:dyDescent="0.2">
      <c r="A46" s="1"/>
      <c r="C46"/>
    </row>
    <row r="47" spans="1:3" x14ac:dyDescent="0.2">
      <c r="A47" s="1"/>
      <c r="C47"/>
    </row>
    <row r="48" spans="1:3" x14ac:dyDescent="0.2">
      <c r="A48" s="1"/>
      <c r="C48"/>
    </row>
    <row r="49" spans="1:3" x14ac:dyDescent="0.2">
      <c r="A49" s="1"/>
      <c r="C49"/>
    </row>
    <row r="50" spans="1:3" x14ac:dyDescent="0.2">
      <c r="A50" s="1"/>
      <c r="C50"/>
    </row>
    <row r="51" spans="1:3" x14ac:dyDescent="0.2">
      <c r="A51" s="1"/>
      <c r="C51"/>
    </row>
    <row r="52" spans="1:3" x14ac:dyDescent="0.2">
      <c r="A52" s="1"/>
      <c r="C52"/>
    </row>
    <row r="53" spans="1:3" x14ac:dyDescent="0.2">
      <c r="A53" s="1"/>
      <c r="C53"/>
    </row>
    <row r="54" spans="1:3" x14ac:dyDescent="0.2">
      <c r="A54" s="1"/>
      <c r="C54"/>
    </row>
    <row r="55" spans="1:3" x14ac:dyDescent="0.2">
      <c r="A55" s="1"/>
      <c r="C55"/>
    </row>
    <row r="56" spans="1:3" x14ac:dyDescent="0.2">
      <c r="A56" s="1"/>
      <c r="C56"/>
    </row>
    <row r="57" spans="1:3" x14ac:dyDescent="0.2">
      <c r="A57" s="1"/>
      <c r="C57"/>
    </row>
    <row r="58" spans="1:3" x14ac:dyDescent="0.2">
      <c r="A58" s="1"/>
      <c r="C58"/>
    </row>
    <row r="59" spans="1:3" x14ac:dyDescent="0.2">
      <c r="A59" s="1"/>
      <c r="C59"/>
    </row>
    <row r="60" spans="1:3" x14ac:dyDescent="0.2">
      <c r="A60" s="1"/>
      <c r="C60"/>
    </row>
    <row r="61" spans="1:3" x14ac:dyDescent="0.2">
      <c r="A61" s="1"/>
      <c r="C61"/>
    </row>
    <row r="62" spans="1:3" x14ac:dyDescent="0.2">
      <c r="A62" s="1"/>
      <c r="C62"/>
    </row>
    <row r="63" spans="1:3" x14ac:dyDescent="0.2">
      <c r="A63" s="1"/>
      <c r="C63"/>
    </row>
    <row r="64" spans="1:3" x14ac:dyDescent="0.2">
      <c r="A64" s="1"/>
      <c r="C64"/>
    </row>
    <row r="65" spans="1:3" x14ac:dyDescent="0.2">
      <c r="A65" s="1"/>
      <c r="C65"/>
    </row>
    <row r="66" spans="1:3" x14ac:dyDescent="0.2">
      <c r="A66" s="1"/>
      <c r="C66"/>
    </row>
    <row r="67" spans="1:3" x14ac:dyDescent="0.2">
      <c r="A67" s="1"/>
      <c r="C67"/>
    </row>
    <row r="68" spans="1:3" x14ac:dyDescent="0.2">
      <c r="A68" s="1"/>
      <c r="C68"/>
    </row>
    <row r="69" spans="1:3" x14ac:dyDescent="0.2">
      <c r="A69" s="1"/>
      <c r="C69"/>
    </row>
    <row r="70" spans="1:3" x14ac:dyDescent="0.2">
      <c r="A70" s="1"/>
      <c r="C70"/>
    </row>
    <row r="71" spans="1:3" x14ac:dyDescent="0.2">
      <c r="A71" s="1"/>
      <c r="C71"/>
    </row>
    <row r="72" spans="1:3" x14ac:dyDescent="0.2">
      <c r="A72" s="1"/>
      <c r="C72"/>
    </row>
    <row r="73" spans="1:3" x14ac:dyDescent="0.2">
      <c r="A73" s="1"/>
      <c r="C73"/>
    </row>
    <row r="74" spans="1:3" x14ac:dyDescent="0.2">
      <c r="A74" s="1"/>
      <c r="C74"/>
    </row>
    <row r="75" spans="1:3" x14ac:dyDescent="0.2">
      <c r="A75" s="1"/>
      <c r="C75" s="5"/>
    </row>
    <row r="76" spans="1:3" x14ac:dyDescent="0.2">
      <c r="A76" s="1"/>
      <c r="C76"/>
    </row>
    <row r="77" spans="1:3" x14ac:dyDescent="0.2">
      <c r="A77" s="1"/>
      <c r="C77"/>
    </row>
    <row r="78" spans="1:3" x14ac:dyDescent="0.2">
      <c r="A78" s="1"/>
      <c r="C78"/>
    </row>
    <row r="79" spans="1:3" x14ac:dyDescent="0.2">
      <c r="A79" s="1"/>
      <c r="C79" s="9"/>
    </row>
    <row r="80" spans="1:3" x14ac:dyDescent="0.2">
      <c r="A80" s="1"/>
      <c r="C80"/>
    </row>
    <row r="81" spans="1:3" x14ac:dyDescent="0.2">
      <c r="A81" s="1"/>
      <c r="C81"/>
    </row>
    <row r="82" spans="1:3" x14ac:dyDescent="0.2">
      <c r="A82" s="1"/>
      <c r="C82"/>
    </row>
    <row r="83" spans="1:3" x14ac:dyDescent="0.2">
      <c r="A83" s="1"/>
      <c r="C83"/>
    </row>
    <row r="84" spans="1:3" x14ac:dyDescent="0.2">
      <c r="A84" s="1"/>
      <c r="C84"/>
    </row>
    <row r="85" spans="1:3" x14ac:dyDescent="0.2">
      <c r="A85" s="1"/>
      <c r="C85"/>
    </row>
    <row r="86" spans="1:3" x14ac:dyDescent="0.2">
      <c r="A86" s="1"/>
      <c r="C86"/>
    </row>
    <row r="87" spans="1:3" x14ac:dyDescent="0.2">
      <c r="A87" s="1"/>
      <c r="C87"/>
    </row>
    <row r="88" spans="1:3" x14ac:dyDescent="0.2">
      <c r="A88" s="1"/>
      <c r="C88"/>
    </row>
    <row r="89" spans="1:3" x14ac:dyDescent="0.2">
      <c r="A89" s="1"/>
      <c r="C89"/>
    </row>
    <row r="90" spans="1:3" x14ac:dyDescent="0.2">
      <c r="A90" s="1"/>
      <c r="C90"/>
    </row>
    <row r="91" spans="1:3" x14ac:dyDescent="0.2">
      <c r="A91" s="1"/>
      <c r="C91"/>
    </row>
    <row r="92" spans="1:3" x14ac:dyDescent="0.2">
      <c r="A92" s="1"/>
      <c r="C92"/>
    </row>
    <row r="93" spans="1:3" x14ac:dyDescent="0.2">
      <c r="A93" s="1"/>
      <c r="C93"/>
    </row>
    <row r="94" spans="1:3" x14ac:dyDescent="0.2">
      <c r="A94" s="1"/>
      <c r="C94"/>
    </row>
    <row r="95" spans="1:3" x14ac:dyDescent="0.2">
      <c r="A95" s="1"/>
      <c r="C95"/>
    </row>
    <row r="96" spans="1:3" x14ac:dyDescent="0.2">
      <c r="A96" s="1"/>
      <c r="C96"/>
    </row>
    <row r="97" spans="1:3" x14ac:dyDescent="0.2">
      <c r="A97" s="1"/>
      <c r="C97"/>
    </row>
    <row r="98" spans="1:3" x14ac:dyDescent="0.2">
      <c r="A98" s="1"/>
      <c r="C98"/>
    </row>
    <row r="99" spans="1:3" x14ac:dyDescent="0.2">
      <c r="A99" s="1"/>
      <c r="C99"/>
    </row>
    <row r="100" spans="1:3" x14ac:dyDescent="0.2">
      <c r="A100" s="1"/>
      <c r="C100"/>
    </row>
    <row r="101" spans="1:3" x14ac:dyDescent="0.2">
      <c r="A101" s="1"/>
      <c r="C101"/>
    </row>
    <row r="102" spans="1:3" x14ac:dyDescent="0.2">
      <c r="A102" s="1"/>
      <c r="C102"/>
    </row>
    <row r="103" spans="1:3" x14ac:dyDescent="0.2">
      <c r="A103" s="1"/>
      <c r="C103"/>
    </row>
    <row r="104" spans="1:3" x14ac:dyDescent="0.2">
      <c r="A104" s="1"/>
      <c r="C104"/>
    </row>
    <row r="105" spans="1:3" x14ac:dyDescent="0.2">
      <c r="A105" s="1"/>
      <c r="C105"/>
    </row>
    <row r="106" spans="1:3" x14ac:dyDescent="0.2">
      <c r="A106" s="1"/>
      <c r="C106"/>
    </row>
    <row r="107" spans="1:3" x14ac:dyDescent="0.2">
      <c r="A107" s="1"/>
      <c r="C107"/>
    </row>
    <row r="108" spans="1:3" x14ac:dyDescent="0.2">
      <c r="A108" s="1"/>
      <c r="C108"/>
    </row>
    <row r="109" spans="1:3" x14ac:dyDescent="0.2">
      <c r="A109" s="1"/>
      <c r="C109"/>
    </row>
    <row r="110" spans="1:3" x14ac:dyDescent="0.2">
      <c r="A110" s="1"/>
      <c r="C110"/>
    </row>
    <row r="111" spans="1:3" x14ac:dyDescent="0.2">
      <c r="A111" s="1"/>
      <c r="C111"/>
    </row>
    <row r="112" spans="1:3" x14ac:dyDescent="0.2">
      <c r="A112" s="1"/>
      <c r="C112" s="5"/>
    </row>
    <row r="113" spans="1:3" x14ac:dyDescent="0.2">
      <c r="A113" s="1"/>
      <c r="C113"/>
    </row>
    <row r="114" spans="1:3" x14ac:dyDescent="0.2">
      <c r="A114" s="1"/>
      <c r="C114"/>
    </row>
    <row r="115" spans="1:3" x14ac:dyDescent="0.2">
      <c r="A115" s="1"/>
      <c r="C115"/>
    </row>
    <row r="116" spans="1:3" x14ac:dyDescent="0.2">
      <c r="A116" s="1"/>
      <c r="C116"/>
    </row>
    <row r="117" spans="1:3" x14ac:dyDescent="0.2">
      <c r="A117" s="1"/>
      <c r="C117"/>
    </row>
    <row r="118" spans="1:3" x14ac:dyDescent="0.2">
      <c r="A118" s="1"/>
      <c r="C118"/>
    </row>
    <row r="119" spans="1:3" x14ac:dyDescent="0.2">
      <c r="A119" s="1"/>
      <c r="C119"/>
    </row>
    <row r="120" spans="1:3" x14ac:dyDescent="0.2">
      <c r="A120" s="1"/>
      <c r="C120"/>
    </row>
    <row r="121" spans="1:3" x14ac:dyDescent="0.2">
      <c r="A121" s="1"/>
      <c r="C121"/>
    </row>
    <row r="122" spans="1:3" x14ac:dyDescent="0.2">
      <c r="A122" s="1"/>
      <c r="C122"/>
    </row>
    <row r="123" spans="1:3" x14ac:dyDescent="0.2">
      <c r="A123" s="1"/>
      <c r="C123"/>
    </row>
    <row r="124" spans="1:3" x14ac:dyDescent="0.2">
      <c r="A124" s="1"/>
      <c r="C124"/>
    </row>
    <row r="125" spans="1:3" x14ac:dyDescent="0.2">
      <c r="A125" s="1"/>
      <c r="C125"/>
    </row>
    <row r="126" spans="1:3" x14ac:dyDescent="0.2">
      <c r="A126" s="1"/>
      <c r="C126"/>
    </row>
    <row r="127" spans="1:3" x14ac:dyDescent="0.2">
      <c r="A127" s="1"/>
      <c r="C127"/>
    </row>
    <row r="128" spans="1:3" x14ac:dyDescent="0.2">
      <c r="A128" s="1"/>
      <c r="C128"/>
    </row>
    <row r="129" spans="1:3" x14ac:dyDescent="0.2">
      <c r="A129" s="1"/>
      <c r="C129"/>
    </row>
    <row r="130" spans="1:3" x14ac:dyDescent="0.2">
      <c r="A130" s="1"/>
      <c r="C130"/>
    </row>
    <row r="131" spans="1:3" x14ac:dyDescent="0.2">
      <c r="A131" s="1"/>
      <c r="C131"/>
    </row>
    <row r="132" spans="1:3" x14ac:dyDescent="0.2">
      <c r="A132" s="1"/>
      <c r="C132"/>
    </row>
    <row r="133" spans="1:3" x14ac:dyDescent="0.2">
      <c r="A133" s="1"/>
      <c r="C133"/>
    </row>
    <row r="134" spans="1:3" x14ac:dyDescent="0.2">
      <c r="A134" s="1"/>
      <c r="C134"/>
    </row>
    <row r="135" spans="1:3" x14ac:dyDescent="0.2">
      <c r="A135" s="1"/>
      <c r="C135"/>
    </row>
    <row r="136" spans="1:3" x14ac:dyDescent="0.2">
      <c r="A136" s="1"/>
      <c r="C136"/>
    </row>
    <row r="137" spans="1:3" x14ac:dyDescent="0.2">
      <c r="A137" s="1"/>
      <c r="C137"/>
    </row>
    <row r="138" spans="1:3" x14ac:dyDescent="0.2">
      <c r="A138" s="1"/>
      <c r="C138"/>
    </row>
    <row r="139" spans="1:3" x14ac:dyDescent="0.2">
      <c r="A139" s="1"/>
      <c r="C139"/>
    </row>
    <row r="140" spans="1:3" x14ac:dyDescent="0.2">
      <c r="A140" s="1"/>
      <c r="C140" s="5"/>
    </row>
    <row r="141" spans="1:3" x14ac:dyDescent="0.2">
      <c r="A141" s="1"/>
      <c r="C141"/>
    </row>
    <row r="142" spans="1:3" x14ac:dyDescent="0.2">
      <c r="A142" s="1"/>
      <c r="C142"/>
    </row>
    <row r="143" spans="1:3" x14ac:dyDescent="0.2">
      <c r="A143" s="1"/>
      <c r="C143"/>
    </row>
    <row r="144" spans="1:3" x14ac:dyDescent="0.2">
      <c r="A144" s="1"/>
      <c r="C144"/>
    </row>
    <row r="145" spans="1:3" x14ac:dyDescent="0.2">
      <c r="A145" s="1"/>
      <c r="C145"/>
    </row>
    <row r="146" spans="1:3" x14ac:dyDescent="0.2">
      <c r="A146" s="1"/>
      <c r="B146" s="8"/>
      <c r="C146" s="5"/>
    </row>
    <row r="147" spans="1:3" x14ac:dyDescent="0.2">
      <c r="A147" s="1"/>
      <c r="B147" s="8"/>
      <c r="C147" s="5"/>
    </row>
    <row r="148" spans="1:3" x14ac:dyDescent="0.2">
      <c r="A148" s="1"/>
      <c r="C148" s="5"/>
    </row>
  </sheetData>
  <sortState xmlns:xlrd2="http://schemas.microsoft.com/office/spreadsheetml/2017/richdata2" ref="A3:C148">
    <sortCondition ref="B3:B148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26DD-BD79-4A85-992A-F3C915F1DB9B}">
  <sheetPr>
    <pageSetUpPr fitToPage="1"/>
  </sheetPr>
  <dimension ref="A1:Q38"/>
  <sheetViews>
    <sheetView workbookViewId="0">
      <selection activeCell="C38" sqref="C38"/>
    </sheetView>
  </sheetViews>
  <sheetFormatPr defaultRowHeight="12.75" x14ac:dyDescent="0.2"/>
  <cols>
    <col min="1" max="1" width="12.83203125" style="14" customWidth="1"/>
    <col min="2" max="2" width="12.5" bestFit="1" customWidth="1"/>
    <col min="3" max="3" width="74.1640625" customWidth="1"/>
    <col min="4" max="4" width="12.83203125" customWidth="1"/>
    <col min="5" max="5" width="13.83203125" customWidth="1"/>
    <col min="6" max="6" width="12.5" customWidth="1"/>
    <col min="7" max="7" width="15.5" customWidth="1"/>
    <col min="8" max="8" width="12.5" customWidth="1"/>
  </cols>
  <sheetData>
    <row r="1" spans="1:9" x14ac:dyDescent="0.2">
      <c r="A1" s="2" t="s">
        <v>86</v>
      </c>
      <c r="B1" s="3"/>
    </row>
    <row r="2" spans="1:9" x14ac:dyDescent="0.2">
      <c r="B2" s="3"/>
      <c r="C2" t="s">
        <v>88</v>
      </c>
      <c r="D2" t="s">
        <v>153</v>
      </c>
      <c r="E2" s="5" t="s">
        <v>155</v>
      </c>
      <c r="F2" t="s">
        <v>121</v>
      </c>
      <c r="G2" s="5" t="s">
        <v>151</v>
      </c>
      <c r="H2" t="s">
        <v>101</v>
      </c>
    </row>
    <row r="3" spans="1:9" x14ac:dyDescent="0.2">
      <c r="B3" s="3"/>
      <c r="C3" t="s">
        <v>87</v>
      </c>
      <c r="D3" t="s">
        <v>154</v>
      </c>
      <c r="E3" t="s">
        <v>122</v>
      </c>
      <c r="F3" t="s">
        <v>122</v>
      </c>
      <c r="G3" t="s">
        <v>122</v>
      </c>
    </row>
    <row r="4" spans="1:9" x14ac:dyDescent="0.2">
      <c r="B4" s="3"/>
      <c r="E4" t="s">
        <v>156</v>
      </c>
      <c r="F4" t="s">
        <v>149</v>
      </c>
      <c r="G4" t="s">
        <v>150</v>
      </c>
    </row>
    <row r="5" spans="1:9" x14ac:dyDescent="0.2">
      <c r="A5" s="15">
        <v>43283</v>
      </c>
      <c r="B5" s="3">
        <v>9500</v>
      </c>
      <c r="C5" s="5" t="s">
        <v>117</v>
      </c>
      <c r="D5" s="5"/>
      <c r="H5" s="4">
        <f>+B5</f>
        <v>9500</v>
      </c>
      <c r="I5" s="5" t="s">
        <v>152</v>
      </c>
    </row>
    <row r="6" spans="1:9" x14ac:dyDescent="0.2">
      <c r="A6" s="15">
        <v>43293</v>
      </c>
      <c r="B6" s="3">
        <v>330.31</v>
      </c>
      <c r="C6" s="5" t="s">
        <v>118</v>
      </c>
      <c r="D6" s="5"/>
      <c r="F6" s="4">
        <f t="shared" ref="F6:F15" si="0">+B6</f>
        <v>330.31</v>
      </c>
      <c r="G6" s="4"/>
    </row>
    <row r="7" spans="1:9" x14ac:dyDescent="0.2">
      <c r="A7" s="15">
        <v>43322</v>
      </c>
      <c r="B7" s="3">
        <v>5287.11</v>
      </c>
      <c r="C7" s="5" t="s">
        <v>139</v>
      </c>
      <c r="D7" s="5"/>
      <c r="F7" s="4">
        <f t="shared" si="0"/>
        <v>5287.11</v>
      </c>
      <c r="G7" s="4"/>
    </row>
    <row r="8" spans="1:9" x14ac:dyDescent="0.2">
      <c r="A8" s="15">
        <v>43350</v>
      </c>
      <c r="B8" s="3">
        <v>605.07000000000005</v>
      </c>
      <c r="C8" s="5" t="s">
        <v>127</v>
      </c>
      <c r="D8" s="5"/>
      <c r="F8" s="4">
        <f t="shared" si="0"/>
        <v>605.07000000000005</v>
      </c>
      <c r="G8" s="4"/>
    </row>
    <row r="9" spans="1:9" x14ac:dyDescent="0.2">
      <c r="A9" s="15">
        <v>43381</v>
      </c>
      <c r="B9" s="3">
        <v>581.69000000000005</v>
      </c>
      <c r="C9" s="5" t="s">
        <v>128</v>
      </c>
      <c r="D9" s="5"/>
      <c r="F9" s="4">
        <f t="shared" si="0"/>
        <v>581.69000000000005</v>
      </c>
      <c r="G9" s="4"/>
    </row>
    <row r="10" spans="1:9" x14ac:dyDescent="0.2">
      <c r="A10" s="15">
        <v>43412</v>
      </c>
      <c r="B10" s="3">
        <v>734.13</v>
      </c>
      <c r="C10" s="5" t="s">
        <v>129</v>
      </c>
      <c r="D10" s="5"/>
      <c r="F10" s="4">
        <f t="shared" si="0"/>
        <v>734.13</v>
      </c>
      <c r="G10" s="4"/>
    </row>
    <row r="11" spans="1:9" x14ac:dyDescent="0.2">
      <c r="A11" s="15">
        <v>43469</v>
      </c>
      <c r="B11" s="3">
        <v>583.45000000000005</v>
      </c>
      <c r="C11" s="5" t="s">
        <v>130</v>
      </c>
      <c r="D11" s="5"/>
      <c r="F11" s="4">
        <f t="shared" si="0"/>
        <v>583.45000000000005</v>
      </c>
      <c r="G11" s="4"/>
    </row>
    <row r="12" spans="1:9" x14ac:dyDescent="0.2">
      <c r="A12" s="15">
        <v>43480</v>
      </c>
      <c r="B12" s="3">
        <v>711.33</v>
      </c>
      <c r="C12" s="5" t="s">
        <v>131</v>
      </c>
      <c r="D12" s="5"/>
      <c r="F12" s="4">
        <f t="shared" si="0"/>
        <v>711.33</v>
      </c>
      <c r="G12" s="4"/>
    </row>
    <row r="13" spans="1:9" x14ac:dyDescent="0.2">
      <c r="A13" s="15">
        <v>43514</v>
      </c>
      <c r="B13" s="3">
        <v>511.54</v>
      </c>
      <c r="C13" s="5" t="s">
        <v>132</v>
      </c>
      <c r="D13" s="5"/>
      <c r="F13" s="4">
        <f t="shared" si="0"/>
        <v>511.54</v>
      </c>
      <c r="G13" s="4"/>
    </row>
    <row r="14" spans="1:9" x14ac:dyDescent="0.2">
      <c r="A14" s="15">
        <v>43545</v>
      </c>
      <c r="B14" s="3">
        <v>511.54</v>
      </c>
      <c r="C14" s="5" t="s">
        <v>133</v>
      </c>
      <c r="D14" s="5"/>
      <c r="F14" s="4">
        <f t="shared" si="0"/>
        <v>511.54</v>
      </c>
      <c r="G14" s="4"/>
    </row>
    <row r="15" spans="1:9" x14ac:dyDescent="0.2">
      <c r="A15" s="15">
        <v>43565</v>
      </c>
      <c r="B15" s="3">
        <v>511.54</v>
      </c>
      <c r="C15" s="5" t="s">
        <v>134</v>
      </c>
      <c r="D15" s="5"/>
      <c r="F15" s="4">
        <f t="shared" si="0"/>
        <v>511.54</v>
      </c>
      <c r="G15" s="4"/>
    </row>
    <row r="16" spans="1:9" x14ac:dyDescent="0.2">
      <c r="A16" s="15">
        <v>43612</v>
      </c>
      <c r="B16" s="3">
        <v>3430.75</v>
      </c>
      <c r="C16" s="5" t="s">
        <v>164</v>
      </c>
      <c r="D16" s="5"/>
      <c r="H16" s="4">
        <f>+B16</f>
        <v>3430.75</v>
      </c>
    </row>
    <row r="17" spans="1:8" x14ac:dyDescent="0.2">
      <c r="A17" s="15">
        <v>43615</v>
      </c>
      <c r="B17" s="3">
        <v>639.41999999999996</v>
      </c>
      <c r="C17" s="5" t="s">
        <v>157</v>
      </c>
      <c r="D17" s="5"/>
      <c r="F17" s="4">
        <f>+B17</f>
        <v>639.41999999999996</v>
      </c>
      <c r="G17" s="4"/>
    </row>
    <row r="18" spans="1:8" x14ac:dyDescent="0.2">
      <c r="A18" s="15">
        <v>43627</v>
      </c>
      <c r="B18" s="3">
        <v>511.54</v>
      </c>
      <c r="C18" s="5" t="s">
        <v>135</v>
      </c>
      <c r="D18" s="5"/>
      <c r="F18" s="4">
        <f>+B18</f>
        <v>511.54</v>
      </c>
      <c r="G18" s="4"/>
    </row>
    <row r="19" spans="1:8" x14ac:dyDescent="0.2">
      <c r="A19" s="15">
        <v>43646</v>
      </c>
      <c r="B19" s="6" t="s">
        <v>147</v>
      </c>
      <c r="C19" s="5" t="s">
        <v>158</v>
      </c>
      <c r="D19" s="12"/>
      <c r="F19" s="4">
        <v>10000</v>
      </c>
      <c r="G19" s="4"/>
      <c r="H19" s="4"/>
    </row>
    <row r="20" spans="1:8" x14ac:dyDescent="0.2">
      <c r="A20" s="15">
        <v>43284</v>
      </c>
      <c r="B20" s="3">
        <v>24.7</v>
      </c>
      <c r="C20" t="s">
        <v>84</v>
      </c>
      <c r="E20" s="4"/>
      <c r="F20" s="4"/>
      <c r="G20" s="4">
        <v>24.7</v>
      </c>
      <c r="H20" s="4"/>
    </row>
    <row r="21" spans="1:8" x14ac:dyDescent="0.2">
      <c r="A21" s="15">
        <v>43297</v>
      </c>
      <c r="B21" s="3">
        <v>2082.69</v>
      </c>
      <c r="C21" s="5" t="s">
        <v>119</v>
      </c>
      <c r="D21" s="5"/>
      <c r="E21" s="4">
        <f>+B21</f>
        <v>2082.69</v>
      </c>
      <c r="F21" s="4"/>
      <c r="G21" s="4"/>
      <c r="H21" s="4"/>
    </row>
    <row r="22" spans="1:8" x14ac:dyDescent="0.2">
      <c r="A22" s="15">
        <v>43327</v>
      </c>
      <c r="B22" s="3">
        <v>49.41</v>
      </c>
      <c r="C22" s="5" t="s">
        <v>123</v>
      </c>
      <c r="D22" s="5"/>
      <c r="E22" s="4"/>
      <c r="F22" s="4"/>
      <c r="G22" s="4">
        <v>49.41</v>
      </c>
      <c r="H22" s="4"/>
    </row>
    <row r="23" spans="1:8" x14ac:dyDescent="0.2">
      <c r="A23" s="15">
        <v>43328</v>
      </c>
      <c r="B23" s="3">
        <v>49.41</v>
      </c>
      <c r="C23" s="5" t="s">
        <v>124</v>
      </c>
      <c r="D23" s="5"/>
      <c r="E23" s="4"/>
      <c r="F23" s="4"/>
      <c r="G23" s="4">
        <v>49.41</v>
      </c>
      <c r="H23" s="4"/>
    </row>
    <row r="24" spans="1:8" x14ac:dyDescent="0.2">
      <c r="A24" s="15">
        <v>43432</v>
      </c>
      <c r="B24" s="3">
        <v>296.17</v>
      </c>
      <c r="C24" s="5" t="s">
        <v>125</v>
      </c>
      <c r="D24" s="5"/>
      <c r="E24" s="4"/>
      <c r="F24" s="4"/>
      <c r="G24" s="4">
        <v>296.17</v>
      </c>
      <c r="H24" s="4"/>
    </row>
    <row r="25" spans="1:8" x14ac:dyDescent="0.2">
      <c r="A25" s="15">
        <v>43461</v>
      </c>
      <c r="B25" s="3">
        <v>219.89</v>
      </c>
      <c r="C25" s="5" t="s">
        <v>126</v>
      </c>
      <c r="D25" s="5"/>
      <c r="E25" s="4"/>
      <c r="F25" s="4"/>
      <c r="G25" s="4">
        <v>219.89</v>
      </c>
      <c r="H25" s="4"/>
    </row>
    <row r="26" spans="1:8" x14ac:dyDescent="0.2">
      <c r="A26" s="15">
        <v>43521</v>
      </c>
      <c r="B26" s="3">
        <v>2429.81</v>
      </c>
      <c r="C26" s="5" t="s">
        <v>136</v>
      </c>
      <c r="D26" s="5"/>
      <c r="E26" s="4">
        <f>+B26</f>
        <v>2429.81</v>
      </c>
      <c r="F26" s="4"/>
      <c r="G26" s="4"/>
      <c r="H26" s="4"/>
    </row>
    <row r="27" spans="1:8" x14ac:dyDescent="0.2">
      <c r="A27" s="15">
        <v>43532</v>
      </c>
      <c r="B27" s="3">
        <v>106.2</v>
      </c>
      <c r="C27" s="5" t="s">
        <v>137</v>
      </c>
      <c r="D27" s="5"/>
      <c r="F27" s="4"/>
      <c r="G27" s="4">
        <v>106.2</v>
      </c>
      <c r="H27" s="4"/>
    </row>
    <row r="28" spans="1:8" x14ac:dyDescent="0.2">
      <c r="A28" s="15">
        <v>43587</v>
      </c>
      <c r="B28" s="3">
        <v>4512.54</v>
      </c>
      <c r="C28" s="5" t="s">
        <v>138</v>
      </c>
      <c r="D28" s="5"/>
      <c r="E28" s="4">
        <f>+B28</f>
        <v>4512.54</v>
      </c>
      <c r="F28" s="4"/>
      <c r="G28" s="4"/>
      <c r="H28" s="4"/>
    </row>
    <row r="29" spans="1:8" x14ac:dyDescent="0.2">
      <c r="A29" s="15">
        <v>43636</v>
      </c>
      <c r="B29" s="3">
        <v>5000</v>
      </c>
      <c r="C29" t="s">
        <v>3</v>
      </c>
      <c r="D29" s="3">
        <v>5000</v>
      </c>
      <c r="E29" s="4"/>
      <c r="F29" s="4"/>
      <c r="G29" s="4"/>
      <c r="H29" s="4"/>
    </row>
    <row r="30" spans="1:8" x14ac:dyDescent="0.2">
      <c r="B30" s="3"/>
    </row>
    <row r="31" spans="1:8" x14ac:dyDescent="0.2">
      <c r="B31" s="3"/>
    </row>
    <row r="32" spans="1:8" x14ac:dyDescent="0.2">
      <c r="B32" s="3"/>
    </row>
    <row r="33" spans="1:17" x14ac:dyDescent="0.2">
      <c r="A33" s="16"/>
      <c r="B33" s="3"/>
      <c r="D33" s="3">
        <f t="shared" ref="D33:I33" si="1">SUM(D5:D32)</f>
        <v>5000</v>
      </c>
      <c r="E33" s="3">
        <f t="shared" si="1"/>
        <v>9025.0400000000009</v>
      </c>
      <c r="F33" s="3">
        <f t="shared" si="1"/>
        <v>21518.670000000006</v>
      </c>
      <c r="G33" s="3">
        <f t="shared" si="1"/>
        <v>745.78</v>
      </c>
      <c r="H33" s="3">
        <f t="shared" si="1"/>
        <v>12930.75</v>
      </c>
      <c r="I33" s="3">
        <f t="shared" si="1"/>
        <v>0</v>
      </c>
      <c r="J33" s="3"/>
      <c r="K33" s="3"/>
      <c r="L33" s="3"/>
      <c r="M33" s="3"/>
      <c r="N33" s="3"/>
      <c r="O33" s="3"/>
      <c r="P33" s="3"/>
      <c r="Q33" s="3"/>
    </row>
    <row r="34" spans="1:17" x14ac:dyDescent="0.2">
      <c r="B34" s="3"/>
      <c r="C34" s="5"/>
      <c r="D34" s="17">
        <f>+E33</f>
        <v>9025.0400000000009</v>
      </c>
      <c r="F34" s="4">
        <f>+G33</f>
        <v>745.78</v>
      </c>
    </row>
    <row r="35" spans="1:17" x14ac:dyDescent="0.2">
      <c r="D35" s="17">
        <f>+D34+D33</f>
        <v>14025.04</v>
      </c>
      <c r="F35" s="4">
        <f>+F33+F34</f>
        <v>22264.450000000004</v>
      </c>
    </row>
    <row r="36" spans="1:17" x14ac:dyDescent="0.2">
      <c r="A36" s="15"/>
      <c r="B36" s="3"/>
      <c r="C36" s="5"/>
      <c r="D36" s="5"/>
      <c r="E36" s="4"/>
    </row>
    <row r="37" spans="1:17" x14ac:dyDescent="0.2">
      <c r="A37" s="15"/>
      <c r="B37" s="3"/>
      <c r="C37" s="5"/>
      <c r="D37" s="5"/>
      <c r="F37" s="4"/>
    </row>
    <row r="38" spans="1:17" x14ac:dyDescent="0.2">
      <c r="A38" s="15"/>
      <c r="B38" s="3"/>
      <c r="C38" s="5"/>
      <c r="D38" s="5"/>
      <c r="F38" s="4"/>
    </row>
  </sheetData>
  <pageMargins left="0.11811023622047245" right="0.11811023622047245" top="0.74803149606299213" bottom="0.74803149606299213" header="0.31496062992125984" footer="0.31496062992125984"/>
  <pageSetup paperSize="9" scale="7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71F8F-0431-4636-8D87-45791CFF78EC}">
  <dimension ref="A1:AE50"/>
  <sheetViews>
    <sheetView topLeftCell="A19" workbookViewId="0">
      <selection activeCell="H35" sqref="H35"/>
    </sheetView>
  </sheetViews>
  <sheetFormatPr defaultRowHeight="12.75" x14ac:dyDescent="0.2"/>
  <cols>
    <col min="2" max="2" width="12.83203125" customWidth="1"/>
    <col min="3" max="3" width="12.5" bestFit="1" customWidth="1"/>
    <col min="4" max="4" width="79.1640625" bestFit="1" customWidth="1"/>
    <col min="5" max="5" width="12.5" bestFit="1" customWidth="1"/>
    <col min="6" max="8" width="12.5" customWidth="1"/>
    <col min="9" max="10" width="14.1640625" bestFit="1" customWidth="1"/>
    <col min="11" max="13" width="12.5" customWidth="1"/>
    <col min="15" max="15" width="12.5" bestFit="1" customWidth="1"/>
    <col min="16" max="16" width="12.1640625" customWidth="1"/>
    <col min="17" max="17" width="12.5" bestFit="1" customWidth="1"/>
    <col min="18" max="18" width="11.5" bestFit="1" customWidth="1"/>
    <col min="19" max="19" width="12.5" bestFit="1" customWidth="1"/>
    <col min="20" max="20" width="10.5" bestFit="1" customWidth="1"/>
  </cols>
  <sheetData>
    <row r="1" spans="1:13" x14ac:dyDescent="0.2">
      <c r="C1" s="3"/>
      <c r="I1" s="3"/>
      <c r="J1" s="3"/>
      <c r="K1" s="3"/>
    </row>
    <row r="2" spans="1:13" s="22" customFormat="1" x14ac:dyDescent="0.2">
      <c r="A2" s="22">
        <v>40</v>
      </c>
      <c r="B2" s="23">
        <v>43283</v>
      </c>
      <c r="C2" s="7" t="s">
        <v>108</v>
      </c>
      <c r="D2" s="22" t="s">
        <v>160</v>
      </c>
      <c r="E2" s="22">
        <v>-5351.2</v>
      </c>
      <c r="I2" s="7">
        <v>5351.2</v>
      </c>
      <c r="J2" s="11">
        <v>2293.37</v>
      </c>
      <c r="K2" s="7"/>
      <c r="L2" s="11"/>
      <c r="M2" s="11"/>
    </row>
    <row r="3" spans="1:13" x14ac:dyDescent="0.2">
      <c r="A3">
        <v>39</v>
      </c>
      <c r="B3" s="1">
        <v>43283</v>
      </c>
      <c r="C3" s="3">
        <v>1560</v>
      </c>
      <c r="D3" t="s">
        <v>85</v>
      </c>
      <c r="I3" s="7">
        <f t="shared" ref="I3:I23" si="0">+C3</f>
        <v>1560</v>
      </c>
      <c r="J3" s="11">
        <v>668.57</v>
      </c>
      <c r="K3" s="10"/>
      <c r="L3" s="4"/>
      <c r="M3" s="4"/>
    </row>
    <row r="4" spans="1:13" x14ac:dyDescent="0.2">
      <c r="A4">
        <v>38</v>
      </c>
      <c r="B4" s="1">
        <v>43285</v>
      </c>
      <c r="C4" s="3">
        <v>1880</v>
      </c>
      <c r="D4" t="s">
        <v>83</v>
      </c>
      <c r="I4" s="7">
        <f t="shared" si="0"/>
        <v>1880</v>
      </c>
      <c r="J4" s="7">
        <v>805.71</v>
      </c>
      <c r="K4" s="7"/>
      <c r="L4" s="4"/>
      <c r="M4" s="4"/>
    </row>
    <row r="5" spans="1:13" x14ac:dyDescent="0.2">
      <c r="A5">
        <v>37</v>
      </c>
      <c r="B5" s="1">
        <v>43286</v>
      </c>
      <c r="C5" s="3">
        <v>1188</v>
      </c>
      <c r="D5" t="s">
        <v>82</v>
      </c>
      <c r="I5" s="7">
        <f t="shared" si="0"/>
        <v>1188</v>
      </c>
      <c r="J5" s="11">
        <v>509.14</v>
      </c>
      <c r="K5" s="7"/>
      <c r="L5" s="4"/>
      <c r="M5" s="4"/>
    </row>
    <row r="6" spans="1:13" x14ac:dyDescent="0.2">
      <c r="A6">
        <v>36</v>
      </c>
      <c r="B6" s="1">
        <v>43360</v>
      </c>
      <c r="C6" s="3">
        <v>250</v>
      </c>
      <c r="D6" t="s">
        <v>75</v>
      </c>
      <c r="I6" s="7">
        <f t="shared" si="0"/>
        <v>250</v>
      </c>
      <c r="J6" s="11">
        <v>94.83</v>
      </c>
      <c r="K6" s="7"/>
      <c r="L6" s="4"/>
      <c r="M6" s="4"/>
    </row>
    <row r="7" spans="1:13" x14ac:dyDescent="0.2">
      <c r="A7">
        <v>35</v>
      </c>
      <c r="B7" s="1">
        <v>43363</v>
      </c>
      <c r="C7" s="3">
        <v>4853.72</v>
      </c>
      <c r="D7" t="s">
        <v>74</v>
      </c>
      <c r="I7" s="7">
        <f t="shared" si="0"/>
        <v>4853.72</v>
      </c>
      <c r="J7" s="7">
        <v>2080.11</v>
      </c>
      <c r="K7" s="7"/>
      <c r="L7" s="4"/>
      <c r="M7" s="4"/>
    </row>
    <row r="8" spans="1:13" x14ac:dyDescent="0.2">
      <c r="A8">
        <v>34</v>
      </c>
      <c r="B8" s="1">
        <v>43364</v>
      </c>
      <c r="C8" s="3">
        <v>550</v>
      </c>
      <c r="D8" t="s">
        <v>72</v>
      </c>
      <c r="G8" s="4"/>
      <c r="I8" s="7">
        <f t="shared" si="0"/>
        <v>550</v>
      </c>
      <c r="J8" s="11">
        <f>+I8/0.7*0.3</f>
        <v>235.71428571428572</v>
      </c>
      <c r="K8" s="7"/>
      <c r="L8" s="4"/>
      <c r="M8" s="4"/>
    </row>
    <row r="9" spans="1:13" x14ac:dyDescent="0.2">
      <c r="A9">
        <v>33</v>
      </c>
      <c r="B9" s="1">
        <v>13635</v>
      </c>
      <c r="C9" s="3">
        <v>529.16</v>
      </c>
      <c r="D9" t="s">
        <v>73</v>
      </c>
      <c r="I9" s="7">
        <f t="shared" si="0"/>
        <v>529.16</v>
      </c>
      <c r="J9" s="7">
        <v>226.78</v>
      </c>
      <c r="K9" s="7"/>
      <c r="L9" s="4"/>
      <c r="M9" s="4"/>
    </row>
    <row r="10" spans="1:13" x14ac:dyDescent="0.2">
      <c r="A10">
        <v>32</v>
      </c>
      <c r="B10" s="1">
        <v>43368</v>
      </c>
      <c r="C10" s="3">
        <v>885.45</v>
      </c>
      <c r="D10" t="s">
        <v>71</v>
      </c>
      <c r="I10" s="7">
        <f t="shared" si="0"/>
        <v>885.45</v>
      </c>
      <c r="J10" s="11">
        <v>379.48</v>
      </c>
      <c r="K10" s="10"/>
      <c r="L10" s="4"/>
      <c r="M10" s="4"/>
    </row>
    <row r="11" spans="1:13" x14ac:dyDescent="0.2">
      <c r="A11">
        <v>31</v>
      </c>
      <c r="B11" s="1">
        <v>43369</v>
      </c>
      <c r="C11" s="3">
        <v>1708.4</v>
      </c>
      <c r="D11" s="5" t="s">
        <v>107</v>
      </c>
      <c r="I11" s="7">
        <f t="shared" si="0"/>
        <v>1708.4</v>
      </c>
      <c r="J11" s="7">
        <v>732.17</v>
      </c>
      <c r="K11" s="7"/>
      <c r="L11" s="4"/>
      <c r="M11" s="4"/>
    </row>
    <row r="12" spans="1:13" x14ac:dyDescent="0.2">
      <c r="A12">
        <v>30</v>
      </c>
      <c r="B12" s="1">
        <v>43369</v>
      </c>
      <c r="C12" s="3">
        <v>400</v>
      </c>
      <c r="D12" t="s">
        <v>69</v>
      </c>
      <c r="I12" s="7">
        <f t="shared" si="0"/>
        <v>400</v>
      </c>
      <c r="J12" s="7">
        <v>171.43</v>
      </c>
      <c r="K12" s="7"/>
      <c r="L12" s="4"/>
      <c r="M12" s="4"/>
    </row>
    <row r="13" spans="1:13" x14ac:dyDescent="0.2">
      <c r="A13">
        <v>29</v>
      </c>
      <c r="B13" s="1">
        <v>43370</v>
      </c>
      <c r="C13" s="3">
        <v>616.91</v>
      </c>
      <c r="D13" t="s">
        <v>66</v>
      </c>
      <c r="I13" s="7">
        <f t="shared" si="0"/>
        <v>616.91</v>
      </c>
      <c r="J13" s="11">
        <v>234.39</v>
      </c>
      <c r="K13" s="7"/>
      <c r="L13" s="4"/>
      <c r="M13" s="4"/>
    </row>
    <row r="14" spans="1:13" x14ac:dyDescent="0.2">
      <c r="A14">
        <v>28</v>
      </c>
      <c r="B14" s="1">
        <v>43371</v>
      </c>
      <c r="C14" s="3">
        <v>4620</v>
      </c>
      <c r="D14" t="s">
        <v>65</v>
      </c>
      <c r="I14" s="7">
        <f t="shared" si="0"/>
        <v>4620</v>
      </c>
      <c r="J14" s="11">
        <v>1714.29</v>
      </c>
      <c r="K14" s="10"/>
      <c r="L14" s="4"/>
      <c r="M14" s="4"/>
    </row>
    <row r="15" spans="1:13" x14ac:dyDescent="0.2">
      <c r="A15">
        <v>27</v>
      </c>
      <c r="B15" s="1">
        <v>43377</v>
      </c>
      <c r="C15" s="3">
        <v>220</v>
      </c>
      <c r="D15" t="s">
        <v>60</v>
      </c>
      <c r="I15" s="7">
        <f t="shared" si="0"/>
        <v>220</v>
      </c>
      <c r="J15" s="11">
        <v>94.29</v>
      </c>
      <c r="K15" s="7"/>
      <c r="L15" s="4"/>
      <c r="M15" s="4"/>
    </row>
    <row r="16" spans="1:13" x14ac:dyDescent="0.2">
      <c r="A16">
        <v>26</v>
      </c>
      <c r="B16" s="1">
        <v>43382</v>
      </c>
      <c r="C16" s="3">
        <v>700</v>
      </c>
      <c r="D16" t="s">
        <v>59</v>
      </c>
      <c r="I16" s="7">
        <f t="shared" si="0"/>
        <v>700</v>
      </c>
      <c r="J16" s="11">
        <v>300</v>
      </c>
      <c r="K16" s="7"/>
      <c r="L16" s="4"/>
      <c r="M16" s="4"/>
    </row>
    <row r="17" spans="1:13" x14ac:dyDescent="0.2">
      <c r="A17">
        <v>25</v>
      </c>
      <c r="B17" s="1">
        <v>43385</v>
      </c>
      <c r="C17" s="3">
        <v>373.32</v>
      </c>
      <c r="D17" t="s">
        <v>28</v>
      </c>
      <c r="I17" s="7">
        <f t="shared" si="0"/>
        <v>373.32</v>
      </c>
      <c r="J17" s="11">
        <v>159.99</v>
      </c>
      <c r="K17" s="10"/>
      <c r="L17" s="4"/>
      <c r="M17" s="4"/>
    </row>
    <row r="18" spans="1:13" x14ac:dyDescent="0.2">
      <c r="A18">
        <v>24</v>
      </c>
      <c r="B18" s="1">
        <v>43385</v>
      </c>
      <c r="C18" s="3">
        <v>96</v>
      </c>
      <c r="D18" t="s">
        <v>55</v>
      </c>
      <c r="I18" s="7">
        <f t="shared" si="0"/>
        <v>96</v>
      </c>
      <c r="J18" s="11">
        <v>41.14</v>
      </c>
      <c r="K18" s="7"/>
      <c r="L18" s="4"/>
      <c r="M18" s="4"/>
    </row>
    <row r="19" spans="1:13" x14ac:dyDescent="0.2">
      <c r="A19">
        <v>23</v>
      </c>
      <c r="B19" s="1">
        <v>43413</v>
      </c>
      <c r="C19" s="3">
        <v>750</v>
      </c>
      <c r="D19" t="s">
        <v>51</v>
      </c>
      <c r="I19" s="7">
        <f t="shared" si="0"/>
        <v>750</v>
      </c>
      <c r="J19" s="11">
        <v>321.43</v>
      </c>
      <c r="K19" s="7"/>
      <c r="L19" s="4"/>
      <c r="M19" s="4"/>
    </row>
    <row r="20" spans="1:13" x14ac:dyDescent="0.2">
      <c r="A20">
        <v>22</v>
      </c>
      <c r="B20" s="1">
        <v>43418</v>
      </c>
      <c r="C20" s="3">
        <v>5320</v>
      </c>
      <c r="D20" t="s">
        <v>49</v>
      </c>
      <c r="I20" s="7">
        <f t="shared" si="0"/>
        <v>5320</v>
      </c>
      <c r="J20" s="11">
        <v>1602.86</v>
      </c>
      <c r="K20" s="10"/>
      <c r="L20" s="4"/>
      <c r="M20" s="4"/>
    </row>
    <row r="21" spans="1:13" x14ac:dyDescent="0.2">
      <c r="A21">
        <v>21</v>
      </c>
      <c r="B21" s="1">
        <v>43439</v>
      </c>
      <c r="C21" s="3">
        <v>570</v>
      </c>
      <c r="D21" t="s">
        <v>27</v>
      </c>
      <c r="I21" s="7">
        <f t="shared" si="0"/>
        <v>570</v>
      </c>
      <c r="J21" s="11">
        <v>244.29</v>
      </c>
      <c r="K21" s="7"/>
      <c r="L21" s="4"/>
      <c r="M21" s="4"/>
    </row>
    <row r="22" spans="1:13" s="22" customFormat="1" x14ac:dyDescent="0.2">
      <c r="A22" s="22">
        <v>20</v>
      </c>
      <c r="B22" s="23">
        <v>43448</v>
      </c>
      <c r="C22" s="7">
        <v>1188</v>
      </c>
      <c r="D22" s="22" t="s">
        <v>41</v>
      </c>
      <c r="I22" s="7">
        <f t="shared" si="0"/>
        <v>1188</v>
      </c>
      <c r="J22" s="11">
        <v>509.14</v>
      </c>
      <c r="K22" s="7"/>
      <c r="L22" s="11"/>
      <c r="M22" s="11"/>
    </row>
    <row r="23" spans="1:13" x14ac:dyDescent="0.2">
      <c r="A23">
        <v>19</v>
      </c>
      <c r="B23" s="1">
        <v>43448</v>
      </c>
      <c r="C23" s="3">
        <v>408</v>
      </c>
      <c r="D23" t="s">
        <v>42</v>
      </c>
      <c r="I23" s="7">
        <f t="shared" si="0"/>
        <v>408</v>
      </c>
      <c r="J23" s="11">
        <f>99+42.86</f>
        <v>141.86000000000001</v>
      </c>
      <c r="K23" s="7"/>
      <c r="L23" s="4"/>
      <c r="M23" s="4"/>
    </row>
    <row r="24" spans="1:13" s="22" customFormat="1" x14ac:dyDescent="0.2">
      <c r="A24" s="22">
        <v>18</v>
      </c>
      <c r="B24" s="23">
        <v>43452</v>
      </c>
      <c r="C24" s="7" t="s">
        <v>108</v>
      </c>
      <c r="D24" s="22" t="s">
        <v>159</v>
      </c>
      <c r="E24" s="22">
        <v>-5505.6</v>
      </c>
      <c r="I24" s="7">
        <v>5505.6</v>
      </c>
      <c r="J24" s="11">
        <v>2359.54</v>
      </c>
      <c r="K24" s="7"/>
      <c r="L24" s="11"/>
      <c r="M24" s="11"/>
    </row>
    <row r="25" spans="1:13" x14ac:dyDescent="0.2">
      <c r="A25">
        <v>17</v>
      </c>
      <c r="B25" s="1">
        <v>43454</v>
      </c>
      <c r="C25" s="3">
        <v>4700</v>
      </c>
      <c r="D25" t="s">
        <v>39</v>
      </c>
      <c r="I25" s="7">
        <f t="shared" ref="I25:I34" si="1">+C25</f>
        <v>4700</v>
      </c>
      <c r="J25" s="7">
        <v>2014.29</v>
      </c>
      <c r="K25" s="7"/>
      <c r="L25" s="4"/>
      <c r="M25" s="4"/>
    </row>
    <row r="26" spans="1:13" x14ac:dyDescent="0.2">
      <c r="A26">
        <v>16</v>
      </c>
      <c r="B26" s="1">
        <v>43469</v>
      </c>
      <c r="C26" s="3">
        <v>2034.45</v>
      </c>
      <c r="D26" t="s">
        <v>37</v>
      </c>
      <c r="I26" s="7">
        <f t="shared" si="1"/>
        <v>2034.45</v>
      </c>
      <c r="J26" s="7">
        <v>0</v>
      </c>
      <c r="K26" s="7"/>
      <c r="L26" s="4"/>
      <c r="M26" s="4"/>
    </row>
    <row r="27" spans="1:13" x14ac:dyDescent="0.2">
      <c r="A27">
        <v>15</v>
      </c>
      <c r="B27" s="1">
        <v>43495</v>
      </c>
      <c r="C27" s="3">
        <v>1412.74</v>
      </c>
      <c r="D27" t="s">
        <v>33</v>
      </c>
      <c r="I27" s="7">
        <f t="shared" si="1"/>
        <v>1412.74</v>
      </c>
      <c r="J27" s="11">
        <v>605.46</v>
      </c>
      <c r="K27" s="10"/>
      <c r="L27" s="4"/>
      <c r="M27" s="4"/>
    </row>
    <row r="28" spans="1:13" x14ac:dyDescent="0.2">
      <c r="A28">
        <v>14</v>
      </c>
      <c r="B28" s="1">
        <v>43539</v>
      </c>
      <c r="C28" s="3">
        <v>373.32</v>
      </c>
      <c r="D28" t="s">
        <v>28</v>
      </c>
      <c r="I28" s="7">
        <f t="shared" si="1"/>
        <v>373.32</v>
      </c>
      <c r="J28" s="11">
        <v>159.99</v>
      </c>
      <c r="K28" s="10"/>
      <c r="L28" s="4"/>
      <c r="M28" s="4"/>
    </row>
    <row r="29" spans="1:13" x14ac:dyDescent="0.2">
      <c r="A29">
        <v>13</v>
      </c>
      <c r="B29" s="1">
        <v>43543</v>
      </c>
      <c r="C29" s="3">
        <v>210</v>
      </c>
      <c r="D29" t="s">
        <v>27</v>
      </c>
      <c r="I29" s="7">
        <f t="shared" si="1"/>
        <v>210</v>
      </c>
      <c r="J29" s="7">
        <v>90</v>
      </c>
      <c r="K29" s="7"/>
      <c r="L29" s="4"/>
      <c r="M29" s="4"/>
    </row>
    <row r="30" spans="1:13" x14ac:dyDescent="0.2">
      <c r="A30">
        <v>12</v>
      </c>
      <c r="B30" s="1">
        <v>43544</v>
      </c>
      <c r="C30" s="3">
        <v>8471.06</v>
      </c>
      <c r="D30" t="s">
        <v>26</v>
      </c>
      <c r="I30" s="7">
        <f t="shared" si="1"/>
        <v>8471.06</v>
      </c>
      <c r="J30" s="7">
        <v>3630.47</v>
      </c>
      <c r="K30" s="7"/>
      <c r="L30" s="4"/>
      <c r="M30" s="4"/>
    </row>
    <row r="31" spans="1:13" x14ac:dyDescent="0.2">
      <c r="A31">
        <v>11</v>
      </c>
      <c r="B31" s="1">
        <v>43546</v>
      </c>
      <c r="C31" s="3">
        <v>750</v>
      </c>
      <c r="D31" t="s">
        <v>24</v>
      </c>
      <c r="I31" s="7">
        <f t="shared" si="1"/>
        <v>750</v>
      </c>
      <c r="J31" s="11">
        <v>321.43</v>
      </c>
      <c r="K31" s="7"/>
      <c r="L31" s="4"/>
      <c r="M31" s="4"/>
    </row>
    <row r="32" spans="1:13" x14ac:dyDescent="0.2">
      <c r="A32">
        <v>10</v>
      </c>
      <c r="B32" s="1">
        <v>43546</v>
      </c>
      <c r="C32" s="3">
        <v>546.91</v>
      </c>
      <c r="D32" t="s">
        <v>25</v>
      </c>
      <c r="I32" s="7">
        <f t="shared" si="1"/>
        <v>546.91</v>
      </c>
      <c r="J32" s="11">
        <v>234</v>
      </c>
      <c r="K32" s="7"/>
      <c r="L32" s="4"/>
      <c r="M32" s="4"/>
    </row>
    <row r="33" spans="1:31" x14ac:dyDescent="0.2">
      <c r="A33">
        <v>9</v>
      </c>
      <c r="B33" s="1">
        <v>43549</v>
      </c>
      <c r="C33" s="3">
        <v>629.16</v>
      </c>
      <c r="D33" t="s">
        <v>23</v>
      </c>
      <c r="I33" s="7">
        <f t="shared" si="1"/>
        <v>629.16</v>
      </c>
      <c r="J33" s="7">
        <v>196.84</v>
      </c>
      <c r="K33" s="7"/>
      <c r="L33" s="4"/>
      <c r="M33" s="4"/>
    </row>
    <row r="34" spans="1:31" x14ac:dyDescent="0.2">
      <c r="A34">
        <v>8</v>
      </c>
      <c r="B34" s="1">
        <v>43552</v>
      </c>
      <c r="C34" s="3">
        <v>4000</v>
      </c>
      <c r="D34" t="s">
        <v>21</v>
      </c>
      <c r="I34" s="7">
        <f t="shared" si="1"/>
        <v>4000</v>
      </c>
      <c r="J34" s="11">
        <v>1980</v>
      </c>
      <c r="K34" s="10"/>
      <c r="L34" s="4"/>
      <c r="M34" s="4"/>
    </row>
    <row r="35" spans="1:31" s="22" customFormat="1" x14ac:dyDescent="0.2">
      <c r="A35" s="22">
        <v>7</v>
      </c>
      <c r="B35" s="23">
        <v>43566</v>
      </c>
      <c r="C35" s="7" t="s">
        <v>115</v>
      </c>
      <c r="D35" s="22" t="s">
        <v>114</v>
      </c>
      <c r="I35" s="7">
        <v>50</v>
      </c>
      <c r="J35" s="11" t="s">
        <v>116</v>
      </c>
      <c r="K35" s="7">
        <v>23</v>
      </c>
      <c r="L35" s="11"/>
      <c r="M35" s="11"/>
    </row>
    <row r="36" spans="1:31" x14ac:dyDescent="0.2">
      <c r="A36">
        <v>6</v>
      </c>
      <c r="B36" s="1">
        <v>43602</v>
      </c>
      <c r="C36" s="3">
        <v>390.65</v>
      </c>
      <c r="D36" t="s">
        <v>15</v>
      </c>
      <c r="I36" s="7">
        <f t="shared" ref="I36:I41" si="2">+C36</f>
        <v>390.65</v>
      </c>
      <c r="J36" s="11">
        <v>167.42</v>
      </c>
      <c r="K36" s="7"/>
      <c r="L36" s="11"/>
      <c r="M36" s="4"/>
    </row>
    <row r="37" spans="1:31" x14ac:dyDescent="0.2">
      <c r="A37">
        <v>5</v>
      </c>
      <c r="B37" s="1">
        <v>43607</v>
      </c>
      <c r="C37" s="3">
        <v>3740</v>
      </c>
      <c r="D37" t="s">
        <v>11</v>
      </c>
      <c r="I37" s="7">
        <f t="shared" si="2"/>
        <v>3740</v>
      </c>
      <c r="J37" s="11">
        <v>2280</v>
      </c>
      <c r="K37" s="10"/>
      <c r="L37" s="4"/>
      <c r="M37" s="4"/>
    </row>
    <row r="38" spans="1:31" x14ac:dyDescent="0.2">
      <c r="A38">
        <v>4</v>
      </c>
      <c r="B38" s="1">
        <v>43607</v>
      </c>
      <c r="C38" s="3">
        <v>400</v>
      </c>
      <c r="D38" t="s">
        <v>12</v>
      </c>
      <c r="I38" s="7">
        <f t="shared" si="2"/>
        <v>400</v>
      </c>
      <c r="J38" s="11">
        <v>171.43</v>
      </c>
      <c r="K38" s="7"/>
      <c r="L38" s="4"/>
      <c r="M38" s="4"/>
    </row>
    <row r="39" spans="1:31" x14ac:dyDescent="0.2">
      <c r="A39">
        <v>3</v>
      </c>
      <c r="B39" s="1">
        <v>43608</v>
      </c>
      <c r="C39" s="3">
        <v>192</v>
      </c>
      <c r="D39" t="s">
        <v>10</v>
      </c>
      <c r="I39" s="7">
        <f t="shared" si="2"/>
        <v>192</v>
      </c>
      <c r="J39" s="7">
        <v>0</v>
      </c>
      <c r="K39" s="7"/>
      <c r="L39" s="4"/>
      <c r="M39" s="4"/>
    </row>
    <row r="40" spans="1:31" s="22" customFormat="1" x14ac:dyDescent="0.2">
      <c r="A40" s="22">
        <v>2</v>
      </c>
      <c r="B40" s="23">
        <v>43630</v>
      </c>
      <c r="C40" s="7">
        <v>157.5</v>
      </c>
      <c r="D40" s="22" t="s">
        <v>5</v>
      </c>
      <c r="I40" s="7">
        <f t="shared" si="2"/>
        <v>157.5</v>
      </c>
      <c r="J40" s="11">
        <v>50.63</v>
      </c>
      <c r="K40" s="7"/>
      <c r="L40" s="11"/>
      <c r="M40" s="11"/>
    </row>
    <row r="41" spans="1:31" x14ac:dyDescent="0.2">
      <c r="A41">
        <v>1</v>
      </c>
      <c r="B41" s="1">
        <v>43640</v>
      </c>
      <c r="C41" s="3">
        <v>4700</v>
      </c>
      <c r="D41" t="s">
        <v>2</v>
      </c>
      <c r="I41" s="7">
        <f t="shared" si="2"/>
        <v>4700</v>
      </c>
      <c r="J41" s="7">
        <v>2014.29</v>
      </c>
      <c r="K41" s="7"/>
      <c r="L41" s="4"/>
      <c r="M41" s="4"/>
    </row>
    <row r="42" spans="1:31" x14ac:dyDescent="0.2">
      <c r="C42" s="3"/>
      <c r="I42" s="3"/>
      <c r="J42" s="3"/>
      <c r="K42" s="3"/>
    </row>
    <row r="43" spans="1:31" x14ac:dyDescent="0.2">
      <c r="C43" s="3"/>
      <c r="I43" s="3"/>
      <c r="J43" s="3"/>
      <c r="K43" s="3"/>
    </row>
    <row r="44" spans="1:31" x14ac:dyDescent="0.2">
      <c r="B44" s="4">
        <f>+C44-SUM(E44:Z44)</f>
        <v>-29882.679999999993</v>
      </c>
      <c r="C44" s="3">
        <f>SUM(C2:C43)</f>
        <v>61374.75</v>
      </c>
      <c r="E44" s="3">
        <f t="shared" ref="E44:T44" si="3">SUM(E2:E43)</f>
        <v>-10856.8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72281.55</v>
      </c>
      <c r="J44" s="6">
        <v>29809.68</v>
      </c>
      <c r="K44" s="6">
        <f t="shared" si="3"/>
        <v>23</v>
      </c>
      <c r="L44" s="3">
        <f t="shared" si="3"/>
        <v>0</v>
      </c>
      <c r="M44" s="3">
        <f t="shared" si="3"/>
        <v>0</v>
      </c>
      <c r="N44" s="3">
        <f t="shared" si="3"/>
        <v>0</v>
      </c>
      <c r="O44" s="3">
        <f t="shared" si="3"/>
        <v>0</v>
      </c>
      <c r="P44" s="3">
        <f t="shared" si="3"/>
        <v>0</v>
      </c>
      <c r="Q44" s="3">
        <f t="shared" si="3"/>
        <v>0</v>
      </c>
      <c r="R44" s="3">
        <f t="shared" si="3"/>
        <v>0</v>
      </c>
      <c r="S44" s="3">
        <f t="shared" si="3"/>
        <v>0</v>
      </c>
      <c r="T44" s="3">
        <f t="shared" si="3"/>
        <v>0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C45" s="3">
        <v>10479.44</v>
      </c>
      <c r="D45" s="5" t="s">
        <v>103</v>
      </c>
      <c r="I45" s="3"/>
      <c r="J45" s="6"/>
      <c r="K45" s="6"/>
      <c r="L45" s="5"/>
    </row>
    <row r="46" spans="1:31" x14ac:dyDescent="0.2">
      <c r="C46" s="3"/>
      <c r="I46" s="3"/>
      <c r="J46" s="6"/>
      <c r="K46" s="6"/>
      <c r="L46" s="5"/>
    </row>
    <row r="47" spans="1:31" x14ac:dyDescent="0.2">
      <c r="C47" s="3">
        <v>57514.239999999998</v>
      </c>
      <c r="D47" t="s">
        <v>104</v>
      </c>
      <c r="I47" s="3"/>
      <c r="J47" s="3"/>
      <c r="K47" s="3"/>
    </row>
    <row r="48" spans="1:31" x14ac:dyDescent="0.2">
      <c r="C48" s="3">
        <f>+C45-C44</f>
        <v>-50895.31</v>
      </c>
      <c r="D48" t="s">
        <v>105</v>
      </c>
      <c r="I48" s="3"/>
      <c r="J48" s="3"/>
      <c r="K48" s="3"/>
    </row>
    <row r="49" spans="3:11" x14ac:dyDescent="0.2">
      <c r="C49" s="3">
        <f>+C47-C48</f>
        <v>108409.54999999999</v>
      </c>
      <c r="D49" t="s">
        <v>106</v>
      </c>
      <c r="I49" s="3"/>
      <c r="J49" s="3"/>
      <c r="K49" s="3"/>
    </row>
    <row r="50" spans="3:11" x14ac:dyDescent="0.2">
      <c r="C50" s="3"/>
      <c r="I50" s="3"/>
      <c r="J50" s="3"/>
      <c r="K50" s="3"/>
    </row>
  </sheetData>
  <sortState xmlns:xlrd2="http://schemas.microsoft.com/office/spreadsheetml/2017/richdata2" ref="A2:N41">
    <sortCondition descending="1" ref="A2:A41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ANZ 4731</vt:lpstr>
      <vt:lpstr>Darwin</vt:lpstr>
      <vt:lpstr>ANZ SMSF</vt:lpstr>
      <vt:lpstr>Natasha and rod</vt:lpstr>
      <vt:lpstr>Div</vt:lpstr>
      <vt:lpstr>'ANZ 4731'!Print_Area</vt:lpstr>
      <vt:lpstr>'ANZ SMSF'!Print_Area</vt:lpstr>
      <vt:lpstr>Darwin!Print_Area</vt:lpstr>
      <vt:lpstr>'Natasha and rod'!Print_Area</vt:lpstr>
      <vt:lpstr>'ANZ 4731'!Print_Titles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Mark Thimm</cp:lastModifiedBy>
  <cp:lastPrinted>2019-08-13T03:48:43Z</cp:lastPrinted>
  <dcterms:created xsi:type="dcterms:W3CDTF">2019-07-10T11:48:29Z</dcterms:created>
  <dcterms:modified xsi:type="dcterms:W3CDTF">2020-10-06T05:21:30Z</dcterms:modified>
</cp:coreProperties>
</file>