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ndy\Clients\Andrew - Rob and Dawn - SMSF\2022\"/>
    </mc:Choice>
  </mc:AlternateContent>
  <xr:revisionPtr revIDLastSave="0" documentId="8_{0F97E6D4-2FC0-47ED-B660-C99D27CFF61D}" xr6:coauthVersionLast="47" xr6:coauthVersionMax="47" xr10:uidLastSave="{00000000-0000-0000-0000-000000000000}"/>
  <bookViews>
    <workbookView xWindow="28680" yWindow="-120" windowWidth="29040" windowHeight="15840" activeTab="1" xr2:uid="{EE769F80-27D2-4760-A949-29C5A9FCE397}"/>
  </bookViews>
  <sheets>
    <sheet name="Sheet1" sheetId="1" r:id="rId1"/>
    <sheet name="Capital Gain working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2" l="1"/>
  <c r="R22" i="2"/>
  <c r="S22" i="2"/>
  <c r="S11" i="2"/>
  <c r="S12" i="2"/>
  <c r="S13" i="2"/>
  <c r="S14" i="2"/>
  <c r="S15" i="2"/>
  <c r="S16" i="2"/>
  <c r="S17" i="2"/>
  <c r="S18" i="2"/>
  <c r="S19" i="2"/>
  <c r="S20" i="2"/>
  <c r="S10" i="2"/>
  <c r="S8" i="2"/>
  <c r="T29" i="2"/>
  <c r="T26" i="2"/>
  <c r="T24" i="2"/>
  <c r="T21" i="2"/>
  <c r="R10" i="2"/>
  <c r="T10" i="2" s="1"/>
  <c r="R11" i="2"/>
  <c r="T11" i="2" s="1"/>
  <c r="R12" i="2"/>
  <c r="T12" i="2" s="1"/>
  <c r="R13" i="2"/>
  <c r="T13" i="2" s="1"/>
  <c r="R14" i="2"/>
  <c r="T14" i="2" s="1"/>
  <c r="R15" i="2"/>
  <c r="T15" i="2" s="1"/>
  <c r="R16" i="2"/>
  <c r="T16" i="2" s="1"/>
  <c r="R17" i="2"/>
  <c r="T17" i="2" s="1"/>
  <c r="R18" i="2"/>
  <c r="T18" i="2" s="1"/>
  <c r="R19" i="2"/>
  <c r="T19" i="2" s="1"/>
  <c r="R20" i="2"/>
  <c r="T20" i="2" s="1"/>
  <c r="R9" i="2"/>
  <c r="P8" i="2"/>
  <c r="N8" i="2"/>
  <c r="N9" i="2" s="1"/>
  <c r="P9" i="2" s="1"/>
  <c r="R8" i="2" s="1"/>
  <c r="T8" i="2" s="1"/>
  <c r="F8" i="2"/>
  <c r="F21" i="2"/>
  <c r="C25" i="2"/>
  <c r="C27" i="2" s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" i="1"/>
  <c r="L39" i="1"/>
  <c r="H45" i="1"/>
  <c r="H46" i="1"/>
  <c r="H47" i="1"/>
  <c r="H48" i="1"/>
  <c r="H49" i="1"/>
  <c r="H50" i="1"/>
  <c r="E23" i="1"/>
  <c r="E22" i="1"/>
  <c r="E20" i="1"/>
  <c r="E19" i="1"/>
  <c r="E15" i="1"/>
  <c r="E16" i="1" s="1"/>
  <c r="E14" i="1"/>
  <c r="H14" i="1" s="1"/>
  <c r="H11" i="1"/>
  <c r="H10" i="1"/>
  <c r="H6" i="1"/>
  <c r="H7" i="1"/>
  <c r="H8" i="1"/>
  <c r="H9" i="1"/>
  <c r="H5" i="1"/>
  <c r="E5" i="1"/>
  <c r="E6" i="1"/>
  <c r="E7" i="1"/>
  <c r="E8" i="1"/>
  <c r="E9" i="1"/>
  <c r="E10" i="1"/>
  <c r="E11" i="1"/>
  <c r="E12" i="1"/>
  <c r="H12" i="1" s="1"/>
  <c r="E13" i="1"/>
  <c r="H13" i="1" s="1"/>
  <c r="E4" i="1"/>
  <c r="H4" i="1" s="1"/>
  <c r="F25" i="2" l="1"/>
  <c r="T9" i="2"/>
  <c r="T22" i="2" s="1"/>
  <c r="R25" i="2"/>
  <c r="H20" i="1"/>
  <c r="E21" i="1" s="1"/>
  <c r="H19" i="1"/>
  <c r="E17" i="1"/>
  <c r="H16" i="1"/>
  <c r="H15" i="1"/>
  <c r="H21" i="1" l="1"/>
  <c r="H17" i="1"/>
  <c r="E18" i="1"/>
  <c r="H18" i="1" s="1"/>
  <c r="H22" i="1" l="1"/>
  <c r="H23" i="1" l="1"/>
  <c r="E24" i="1" s="1"/>
  <c r="H24" i="1" s="1"/>
  <c r="E25" i="1" s="1"/>
  <c r="H25" i="1" s="1"/>
  <c r="E26" i="1" s="1"/>
  <c r="H26" i="1" s="1"/>
  <c r="E27" i="1" l="1"/>
  <c r="H27" i="1" s="1"/>
  <c r="E28" i="1" s="1"/>
  <c r="H28" i="1" s="1"/>
  <c r="E29" i="1" l="1"/>
  <c r="H29" i="1" s="1"/>
  <c r="E30" i="1" l="1"/>
  <c r="H30" i="1" s="1"/>
  <c r="E31" i="1" l="1"/>
  <c r="H31" i="1" s="1"/>
  <c r="E32" i="1" l="1"/>
  <c r="H32" i="1" s="1"/>
  <c r="E33" i="1" l="1"/>
  <c r="H33" i="1" s="1"/>
  <c r="E34" i="1" s="1"/>
  <c r="H34" i="1" s="1"/>
  <c r="E35" i="1" s="1"/>
  <c r="H35" i="1" s="1"/>
  <c r="E36" i="1" s="1"/>
  <c r="H36" i="1" s="1"/>
  <c r="E37" i="1" s="1"/>
  <c r="H37" i="1" s="1"/>
  <c r="E38" i="1" s="1"/>
  <c r="H38" i="1" s="1"/>
  <c r="E39" i="1" s="1"/>
  <c r="H39" i="1" s="1"/>
  <c r="E40" i="1" s="1"/>
  <c r="H40" i="1" s="1"/>
  <c r="E41" i="1" s="1"/>
  <c r="H41" i="1" s="1"/>
  <c r="E42" i="1" s="1"/>
  <c r="H42" i="1" s="1"/>
  <c r="E43" i="1" s="1"/>
  <c r="H43" i="1" s="1"/>
  <c r="E44" i="1" s="1"/>
  <c r="H44" i="1" s="1"/>
</calcChain>
</file>

<file path=xl/sharedStrings.xml><?xml version="1.0" encoding="utf-8"?>
<sst xmlns="http://schemas.openxmlformats.org/spreadsheetml/2006/main" count="62" uniqueCount="59">
  <si>
    <t>Transfer</t>
  </si>
  <si>
    <t>Balance</t>
  </si>
  <si>
    <t>Dr</t>
  </si>
  <si>
    <t>Cr</t>
  </si>
  <si>
    <t xml:space="preserve">Buy </t>
  </si>
  <si>
    <t>Sells</t>
  </si>
  <si>
    <t>Rob Andrew SMSF</t>
  </si>
  <si>
    <t>Name</t>
  </si>
  <si>
    <t>Ledger Bal</t>
  </si>
  <si>
    <t>Closing</t>
  </si>
  <si>
    <t>No Held</t>
  </si>
  <si>
    <t>2520-14</t>
  </si>
  <si>
    <t>FML</t>
  </si>
  <si>
    <t>VXR</t>
  </si>
  <si>
    <t>CCL</t>
  </si>
  <si>
    <t>MSM</t>
  </si>
  <si>
    <t>MCT</t>
  </si>
  <si>
    <t>8CO</t>
  </si>
  <si>
    <t>MSB</t>
  </si>
  <si>
    <t>AZS</t>
  </si>
  <si>
    <t>88E</t>
  </si>
  <si>
    <t>VUL</t>
  </si>
  <si>
    <t>ARU</t>
  </si>
  <si>
    <t>AGY</t>
  </si>
  <si>
    <t>Movement</t>
  </si>
  <si>
    <t>BIT</t>
  </si>
  <si>
    <t>DEG</t>
  </si>
  <si>
    <t>hlEDGER now</t>
  </si>
  <si>
    <t>Price</t>
  </si>
  <si>
    <t>Value</t>
  </si>
  <si>
    <t>Closing Numbers</t>
  </si>
  <si>
    <t>FIFO</t>
  </si>
  <si>
    <t>balance</t>
  </si>
  <si>
    <t>No</t>
  </si>
  <si>
    <t>Journal</t>
  </si>
  <si>
    <t>Cost Adj</t>
  </si>
  <si>
    <t>Adj Cost</t>
  </si>
  <si>
    <t>movement</t>
  </si>
  <si>
    <t>2520-20</t>
  </si>
  <si>
    <t>2520-21</t>
  </si>
  <si>
    <t>2520-22</t>
  </si>
  <si>
    <t>2520-26</t>
  </si>
  <si>
    <t>2520-27</t>
  </si>
  <si>
    <t>2520-28</t>
  </si>
  <si>
    <t>2520-29</t>
  </si>
  <si>
    <t>2520-31</t>
  </si>
  <si>
    <t>2520-33</t>
  </si>
  <si>
    <t>2520-34</t>
  </si>
  <si>
    <t>220-35</t>
  </si>
  <si>
    <t>2520-37</t>
  </si>
  <si>
    <t>2520-42</t>
  </si>
  <si>
    <t>2520-99</t>
  </si>
  <si>
    <t>Year Ended 30 June 2022</t>
  </si>
  <si>
    <t>Mkt Value</t>
  </si>
  <si>
    <t>Move bal now</t>
  </si>
  <si>
    <t>CREDIT</t>
  </si>
  <si>
    <t>Totals</t>
  </si>
  <si>
    <t>TAX RETURN</t>
  </si>
  <si>
    <t>JOURNAL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</si>
</sst>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0" fillId="0" borderId="0" xfId="1" applyFont="1"/>
    <xf numFmtId="43" fontId="2" fillId="0" borderId="0" xfId="1" applyFont="1"/>
    <xf numFmtId="43" fontId="0" fillId="0" borderId="1" xfId="1" applyFont="1" applyBorder="1"/>
    <xf numFmtId="41" fontId="0" fillId="0" borderId="0" xfId="1" applyNumberFormat="1" applyFont="1"/>
    <xf numFmtId="43" fontId="1" fillId="0" borderId="0" xfId="1" applyFont="1"/>
    <xf numFmtId="43" fontId="0" fillId="0" borderId="0" xfId="1" applyFont="1" applyBorder="1"/>
    <xf numFmtId="43" fontId="2" fillId="0" borderId="2" xfId="1" applyFont="1" applyBorder="1"/>
    <xf numFmtId="43" fontId="2" fillId="0" borderId="3" xfId="1" applyFont="1" applyBorder="1"/>
    <xf numFmtId="43" fontId="2" fillId="0" borderId="4" xfId="1" applyFont="1" applyBorder="1"/>
    <xf numFmtId="43" fontId="0" fillId="0" borderId="5" xfId="1" applyFont="1" applyBorder="1"/>
    <xf numFmtId="41" fontId="0" fillId="0" borderId="0" xfId="1" applyNumberFormat="1" applyFont="1" applyBorder="1"/>
    <xf numFmtId="43" fontId="0" fillId="0" borderId="6" xfId="1" applyFont="1" applyBorder="1"/>
    <xf numFmtId="43" fontId="0" fillId="0" borderId="7" xfId="1" applyFont="1" applyBorder="1"/>
    <xf numFmtId="43" fontId="0" fillId="0" borderId="8" xfId="1" applyFont="1" applyBorder="1"/>
    <xf numFmtId="43" fontId="0" fillId="0" borderId="9" xfId="1" applyFont="1" applyBorder="1"/>
    <xf numFmtId="43" fontId="0" fillId="2" borderId="0" xfId="1" applyFont="1" applyFill="1"/>
    <xf numFmtId="43" fontId="0" fillId="2" borderId="1" xfId="1" applyFont="1" applyFill="1" applyBorder="1"/>
    <xf numFmtId="43" fontId="0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22265-8B48-463D-B72A-F69DEA77A540}">
  <dimension ref="C1:L50"/>
  <sheetViews>
    <sheetView workbookViewId="0">
      <selection activeCell="L4" sqref="L4:L42"/>
    </sheetView>
  </sheetViews>
  <sheetFormatPr defaultRowHeight="15" x14ac:dyDescent="0.25"/>
  <cols>
    <col min="1" max="2" width="9.140625" style="1"/>
    <col min="3" max="3" width="10.5703125" style="1" bestFit="1" customWidth="1"/>
    <col min="4" max="4" width="11.5703125" style="1" bestFit="1" customWidth="1"/>
    <col min="5" max="5" width="11.5703125" style="1" customWidth="1"/>
    <col min="6" max="6" width="11.5703125" style="1" bestFit="1" customWidth="1"/>
    <col min="7" max="7" width="9.140625" style="1"/>
    <col min="8" max="8" width="15" style="1" customWidth="1"/>
    <col min="9" max="10" width="9.140625" style="1"/>
    <col min="11" max="11" width="11.7109375" style="1" customWidth="1"/>
    <col min="12" max="12" width="11.42578125" style="1" customWidth="1"/>
    <col min="13" max="16384" width="9.140625" style="1"/>
  </cols>
  <sheetData>
    <row r="1" spans="3:12" x14ac:dyDescent="0.25">
      <c r="C1" s="1" t="s">
        <v>4</v>
      </c>
      <c r="D1" s="1" t="s">
        <v>5</v>
      </c>
    </row>
    <row r="2" spans="3:12" x14ac:dyDescent="0.25">
      <c r="C2" s="1" t="s">
        <v>2</v>
      </c>
      <c r="D2" s="1" t="s">
        <v>3</v>
      </c>
      <c r="F2" s="1" t="s">
        <v>0</v>
      </c>
      <c r="H2" s="1" t="s">
        <v>1</v>
      </c>
    </row>
    <row r="4" spans="3:12" x14ac:dyDescent="0.25">
      <c r="D4" s="1">
        <v>510.05</v>
      </c>
      <c r="E4" s="1">
        <f>D4-C4</f>
        <v>510.05</v>
      </c>
      <c r="F4" s="1">
        <v>-510.05</v>
      </c>
      <c r="H4" s="1">
        <f>E4+F4</f>
        <v>0</v>
      </c>
      <c r="K4" s="1">
        <f>-IF((F4&lt;0),F4,0)</f>
        <v>510.05</v>
      </c>
      <c r="L4" s="1">
        <f>IF((K4&gt;0),0,F4)</f>
        <v>0</v>
      </c>
    </row>
    <row r="5" spans="3:12" x14ac:dyDescent="0.25">
      <c r="E5" s="1">
        <f t="shared" ref="E5:E13" si="0">D5-C5</f>
        <v>0</v>
      </c>
      <c r="H5" s="1">
        <f t="shared" ref="H5:H50" si="1">E5+F5</f>
        <v>0</v>
      </c>
      <c r="K5" s="1">
        <f t="shared" ref="K5:K39" si="2">-IF((F5&lt;0),F5,0)</f>
        <v>0</v>
      </c>
      <c r="L5" s="1">
        <f t="shared" ref="L5:L38" si="3">IF((K5&gt;0),0,F5)</f>
        <v>0</v>
      </c>
    </row>
    <row r="6" spans="3:12" x14ac:dyDescent="0.25">
      <c r="D6" s="1">
        <v>11867.36</v>
      </c>
      <c r="E6" s="1">
        <f t="shared" si="0"/>
        <v>11867.36</v>
      </c>
      <c r="F6" s="1">
        <v>-11867.36</v>
      </c>
      <c r="H6" s="1">
        <f t="shared" si="1"/>
        <v>0</v>
      </c>
      <c r="K6" s="1">
        <f t="shared" si="2"/>
        <v>11867.36</v>
      </c>
      <c r="L6" s="1">
        <f t="shared" si="3"/>
        <v>0</v>
      </c>
    </row>
    <row r="7" spans="3:12" x14ac:dyDescent="0.25">
      <c r="E7" s="1">
        <f t="shared" si="0"/>
        <v>0</v>
      </c>
      <c r="H7" s="1">
        <f t="shared" si="1"/>
        <v>0</v>
      </c>
      <c r="K7" s="1">
        <f t="shared" si="2"/>
        <v>0</v>
      </c>
      <c r="L7" s="1">
        <f t="shared" si="3"/>
        <v>0</v>
      </c>
    </row>
    <row r="8" spans="3:12" x14ac:dyDescent="0.25">
      <c r="D8" s="1">
        <v>4224.54</v>
      </c>
      <c r="E8" s="1">
        <f t="shared" si="0"/>
        <v>4224.54</v>
      </c>
      <c r="F8" s="1">
        <v>-4224.54</v>
      </c>
      <c r="H8" s="1">
        <f t="shared" si="1"/>
        <v>0</v>
      </c>
      <c r="K8" s="1">
        <f t="shared" si="2"/>
        <v>4224.54</v>
      </c>
      <c r="L8" s="1">
        <f t="shared" si="3"/>
        <v>0</v>
      </c>
    </row>
    <row r="9" spans="3:12" x14ac:dyDescent="0.25">
      <c r="D9" s="1">
        <v>34507.01</v>
      </c>
      <c r="E9" s="1">
        <f t="shared" si="0"/>
        <v>34507.01</v>
      </c>
      <c r="F9" s="1">
        <v>-34507.01</v>
      </c>
      <c r="H9" s="1">
        <f t="shared" si="1"/>
        <v>0</v>
      </c>
      <c r="K9" s="1">
        <f t="shared" si="2"/>
        <v>34507.01</v>
      </c>
      <c r="L9" s="1">
        <f t="shared" si="3"/>
        <v>0</v>
      </c>
    </row>
    <row r="10" spans="3:12" x14ac:dyDescent="0.25">
      <c r="C10" s="1">
        <v>22186.880000000001</v>
      </c>
      <c r="E10" s="1">
        <f t="shared" si="0"/>
        <v>-22186.880000000001</v>
      </c>
      <c r="F10" s="1">
        <v>22186.880000000001</v>
      </c>
      <c r="H10" s="1">
        <f t="shared" si="1"/>
        <v>0</v>
      </c>
      <c r="K10" s="1">
        <f t="shared" si="2"/>
        <v>0</v>
      </c>
      <c r="L10" s="1">
        <f t="shared" si="3"/>
        <v>22186.880000000001</v>
      </c>
    </row>
    <row r="11" spans="3:12" x14ac:dyDescent="0.25">
      <c r="C11" s="1">
        <v>23921.98</v>
      </c>
      <c r="E11" s="1">
        <f t="shared" si="0"/>
        <v>-23921.98</v>
      </c>
      <c r="F11" s="1">
        <v>23921.98</v>
      </c>
      <c r="H11" s="1">
        <f t="shared" si="1"/>
        <v>0</v>
      </c>
      <c r="K11" s="1">
        <f t="shared" si="2"/>
        <v>0</v>
      </c>
      <c r="L11" s="1">
        <f t="shared" si="3"/>
        <v>23921.98</v>
      </c>
    </row>
    <row r="12" spans="3:12" x14ac:dyDescent="0.25">
      <c r="C12" s="1">
        <v>4999.97</v>
      </c>
      <c r="E12" s="1">
        <f t="shared" si="0"/>
        <v>-4999.97</v>
      </c>
      <c r="F12" s="1">
        <v>4999.97</v>
      </c>
      <c r="H12" s="1">
        <f t="shared" si="1"/>
        <v>0</v>
      </c>
      <c r="K12" s="1">
        <f t="shared" si="2"/>
        <v>0</v>
      </c>
      <c r="L12" s="1">
        <f t="shared" si="3"/>
        <v>4999.97</v>
      </c>
    </row>
    <row r="13" spans="3:12" x14ac:dyDescent="0.25">
      <c r="D13" s="1">
        <v>4693.29</v>
      </c>
      <c r="E13" s="1">
        <f t="shared" si="0"/>
        <v>4693.29</v>
      </c>
      <c r="H13" s="1">
        <f t="shared" si="1"/>
        <v>4693.29</v>
      </c>
      <c r="K13" s="1">
        <f t="shared" si="2"/>
        <v>0</v>
      </c>
      <c r="L13" s="1">
        <f t="shared" si="3"/>
        <v>0</v>
      </c>
    </row>
    <row r="14" spans="3:12" x14ac:dyDescent="0.25">
      <c r="C14" s="1">
        <v>4554.7</v>
      </c>
      <c r="E14" s="1">
        <f>D14-C14+E13</f>
        <v>138.59000000000015</v>
      </c>
      <c r="H14" s="1">
        <f t="shared" si="1"/>
        <v>138.59000000000015</v>
      </c>
      <c r="K14" s="1">
        <f t="shared" si="2"/>
        <v>0</v>
      </c>
      <c r="L14" s="1">
        <f t="shared" si="3"/>
        <v>0</v>
      </c>
    </row>
    <row r="15" spans="3:12" x14ac:dyDescent="0.25">
      <c r="D15" s="1">
        <v>10772.92</v>
      </c>
      <c r="E15" s="1">
        <f t="shared" ref="E15:E18" si="4">D15-C15+E14</f>
        <v>10911.51</v>
      </c>
      <c r="H15" s="1">
        <f t="shared" si="1"/>
        <v>10911.51</v>
      </c>
      <c r="K15" s="1">
        <f t="shared" si="2"/>
        <v>0</v>
      </c>
      <c r="L15" s="1">
        <f t="shared" si="3"/>
        <v>0</v>
      </c>
    </row>
    <row r="16" spans="3:12" x14ac:dyDescent="0.25">
      <c r="C16" s="1">
        <v>9323.36</v>
      </c>
      <c r="E16" s="1">
        <f t="shared" si="4"/>
        <v>1588.1499999999996</v>
      </c>
      <c r="H16" s="1">
        <f t="shared" si="1"/>
        <v>1588.1499999999996</v>
      </c>
      <c r="K16" s="1">
        <f t="shared" si="2"/>
        <v>0</v>
      </c>
      <c r="L16" s="1">
        <f t="shared" si="3"/>
        <v>0</v>
      </c>
    </row>
    <row r="17" spans="3:12" x14ac:dyDescent="0.25">
      <c r="C17" s="1">
        <v>1542.27</v>
      </c>
      <c r="E17" s="1">
        <f t="shared" si="4"/>
        <v>45.879999999999654</v>
      </c>
      <c r="H17" s="1">
        <f t="shared" si="1"/>
        <v>45.879999999999654</v>
      </c>
      <c r="K17" s="1">
        <f t="shared" si="2"/>
        <v>0</v>
      </c>
      <c r="L17" s="1">
        <f t="shared" si="3"/>
        <v>0</v>
      </c>
    </row>
    <row r="18" spans="3:12" x14ac:dyDescent="0.25">
      <c r="D18" s="1">
        <v>18453.79</v>
      </c>
      <c r="E18" s="1">
        <f t="shared" si="4"/>
        <v>18499.670000000002</v>
      </c>
      <c r="F18" s="1">
        <v>-10772.92</v>
      </c>
      <c r="H18" s="1">
        <f t="shared" si="1"/>
        <v>7726.7500000000018</v>
      </c>
      <c r="K18" s="1">
        <f t="shared" si="2"/>
        <v>10772.92</v>
      </c>
      <c r="L18" s="1">
        <f t="shared" si="3"/>
        <v>0</v>
      </c>
    </row>
    <row r="19" spans="3:12" x14ac:dyDescent="0.25">
      <c r="E19" s="1">
        <f>H18</f>
        <v>7726.7500000000018</v>
      </c>
      <c r="F19" s="1">
        <v>-4693.29</v>
      </c>
      <c r="H19" s="1">
        <f t="shared" si="1"/>
        <v>3033.4600000000019</v>
      </c>
      <c r="K19" s="1">
        <f t="shared" si="2"/>
        <v>4693.29</v>
      </c>
      <c r="L19" s="1">
        <f t="shared" si="3"/>
        <v>0</v>
      </c>
    </row>
    <row r="20" spans="3:12" x14ac:dyDescent="0.25">
      <c r="E20" s="1">
        <f t="shared" ref="E20:E21" si="5">H19</f>
        <v>3033.4600000000019</v>
      </c>
      <c r="F20" s="1">
        <v>4554.7</v>
      </c>
      <c r="H20" s="1">
        <f t="shared" si="1"/>
        <v>7588.1600000000017</v>
      </c>
      <c r="K20" s="1">
        <f t="shared" si="2"/>
        <v>0</v>
      </c>
      <c r="L20" s="1">
        <f t="shared" si="3"/>
        <v>4554.7</v>
      </c>
    </row>
    <row r="21" spans="3:12" x14ac:dyDescent="0.25">
      <c r="E21" s="1">
        <f t="shared" si="5"/>
        <v>7588.1600000000017</v>
      </c>
      <c r="F21" s="1">
        <v>9323.36</v>
      </c>
      <c r="H21" s="1">
        <f t="shared" si="1"/>
        <v>16911.520000000004</v>
      </c>
      <c r="K21" s="1">
        <f t="shared" si="2"/>
        <v>0</v>
      </c>
      <c r="L21" s="1">
        <f t="shared" si="3"/>
        <v>9323.36</v>
      </c>
    </row>
    <row r="22" spans="3:12" x14ac:dyDescent="0.25">
      <c r="C22" s="1">
        <v>16089.15</v>
      </c>
      <c r="E22" s="1">
        <f>H21-C22+D22</f>
        <v>822.37000000000444</v>
      </c>
      <c r="F22" s="1">
        <v>-18453.79</v>
      </c>
      <c r="H22" s="1">
        <f t="shared" si="1"/>
        <v>-17631.419999999998</v>
      </c>
      <c r="K22" s="1">
        <f t="shared" si="2"/>
        <v>18453.79</v>
      </c>
      <c r="L22" s="1">
        <f t="shared" si="3"/>
        <v>0</v>
      </c>
    </row>
    <row r="23" spans="3:12" x14ac:dyDescent="0.25">
      <c r="D23" s="1">
        <v>1542.27</v>
      </c>
      <c r="E23" s="1">
        <f t="shared" ref="E23:E44" si="6">H22-C23+D23</f>
        <v>-16089.149999999998</v>
      </c>
      <c r="F23" s="1">
        <v>16089.15</v>
      </c>
      <c r="H23" s="1">
        <f t="shared" si="1"/>
        <v>0</v>
      </c>
      <c r="K23" s="1">
        <f t="shared" si="2"/>
        <v>0</v>
      </c>
      <c r="L23" s="1">
        <f t="shared" si="3"/>
        <v>16089.15</v>
      </c>
    </row>
    <row r="24" spans="3:12" x14ac:dyDescent="0.25">
      <c r="E24" s="1">
        <f t="shared" si="6"/>
        <v>0</v>
      </c>
      <c r="F24" s="1">
        <v>0</v>
      </c>
      <c r="H24" s="1">
        <f t="shared" si="1"/>
        <v>0</v>
      </c>
      <c r="K24" s="1">
        <f t="shared" si="2"/>
        <v>0</v>
      </c>
      <c r="L24" s="1">
        <f t="shared" si="3"/>
        <v>0</v>
      </c>
    </row>
    <row r="25" spans="3:12" x14ac:dyDescent="0.25">
      <c r="C25" s="1">
        <v>2410.83</v>
      </c>
      <c r="E25" s="1">
        <f t="shared" si="6"/>
        <v>-2410.83</v>
      </c>
      <c r="F25" s="1">
        <v>2410.83</v>
      </c>
      <c r="H25" s="1">
        <f t="shared" si="1"/>
        <v>0</v>
      </c>
      <c r="K25" s="1">
        <f t="shared" si="2"/>
        <v>0</v>
      </c>
      <c r="L25" s="1">
        <f t="shared" si="3"/>
        <v>2410.83</v>
      </c>
    </row>
    <row r="26" spans="3:12" x14ac:dyDescent="0.25">
      <c r="D26" s="1">
        <v>146541.63</v>
      </c>
      <c r="E26" s="1">
        <f t="shared" si="6"/>
        <v>146541.63</v>
      </c>
      <c r="H26" s="1">
        <f t="shared" si="1"/>
        <v>146541.63</v>
      </c>
      <c r="K26" s="1">
        <f t="shared" si="2"/>
        <v>0</v>
      </c>
      <c r="L26" s="1">
        <f t="shared" si="3"/>
        <v>0</v>
      </c>
    </row>
    <row r="27" spans="3:12" x14ac:dyDescent="0.25">
      <c r="C27" s="1">
        <v>69905.09</v>
      </c>
      <c r="E27" s="1">
        <f t="shared" si="6"/>
        <v>76636.540000000008</v>
      </c>
      <c r="H27" s="1">
        <f t="shared" si="1"/>
        <v>76636.540000000008</v>
      </c>
      <c r="K27" s="1">
        <f t="shared" si="2"/>
        <v>0</v>
      </c>
      <c r="L27" s="1">
        <f t="shared" si="3"/>
        <v>0</v>
      </c>
    </row>
    <row r="28" spans="3:12" x14ac:dyDescent="0.25">
      <c r="C28" s="1">
        <v>74285.490000000005</v>
      </c>
      <c r="E28" s="1">
        <f t="shared" si="6"/>
        <v>2351.0500000000029</v>
      </c>
      <c r="H28" s="1">
        <f t="shared" si="1"/>
        <v>2351.0500000000029</v>
      </c>
      <c r="K28" s="1">
        <f t="shared" si="2"/>
        <v>0</v>
      </c>
      <c r="L28" s="1">
        <f t="shared" si="3"/>
        <v>0</v>
      </c>
    </row>
    <row r="29" spans="3:12" x14ac:dyDescent="0.25">
      <c r="E29" s="1">
        <f t="shared" si="6"/>
        <v>2351.0500000000029</v>
      </c>
      <c r="F29" s="1">
        <v>-146541.63</v>
      </c>
      <c r="H29" s="1">
        <f t="shared" si="1"/>
        <v>-144190.58000000002</v>
      </c>
      <c r="K29" s="1">
        <f t="shared" si="2"/>
        <v>146541.63</v>
      </c>
      <c r="L29" s="1">
        <f t="shared" si="3"/>
        <v>0</v>
      </c>
    </row>
    <row r="30" spans="3:12" x14ac:dyDescent="0.25">
      <c r="E30" s="1">
        <f t="shared" si="6"/>
        <v>-144190.58000000002</v>
      </c>
      <c r="F30" s="1">
        <v>69905.09</v>
      </c>
      <c r="H30" s="1">
        <f t="shared" si="1"/>
        <v>-74285.49000000002</v>
      </c>
      <c r="K30" s="1">
        <f t="shared" si="2"/>
        <v>0</v>
      </c>
      <c r="L30" s="1">
        <f t="shared" si="3"/>
        <v>69905.09</v>
      </c>
    </row>
    <row r="31" spans="3:12" x14ac:dyDescent="0.25">
      <c r="E31" s="1">
        <f t="shared" si="6"/>
        <v>-74285.49000000002</v>
      </c>
      <c r="F31" s="1">
        <v>74285.490000000005</v>
      </c>
      <c r="H31" s="1">
        <f t="shared" si="1"/>
        <v>0</v>
      </c>
      <c r="K31" s="1">
        <f t="shared" si="2"/>
        <v>0</v>
      </c>
      <c r="L31" s="1">
        <f t="shared" si="3"/>
        <v>74285.490000000005</v>
      </c>
    </row>
    <row r="32" spans="3:12" x14ac:dyDescent="0.25">
      <c r="D32" s="1">
        <v>72535.289999999994</v>
      </c>
      <c r="E32" s="1">
        <f t="shared" si="6"/>
        <v>72535.289999999994</v>
      </c>
      <c r="H32" s="1">
        <f t="shared" si="1"/>
        <v>72535.289999999994</v>
      </c>
      <c r="K32" s="1">
        <f t="shared" si="2"/>
        <v>0</v>
      </c>
      <c r="L32" s="1">
        <f t="shared" si="3"/>
        <v>0</v>
      </c>
    </row>
    <row r="33" spans="3:12" x14ac:dyDescent="0.25">
      <c r="C33" s="1">
        <v>49999.83</v>
      </c>
      <c r="E33" s="1">
        <f t="shared" si="6"/>
        <v>22535.459999999992</v>
      </c>
      <c r="H33" s="1">
        <f t="shared" si="1"/>
        <v>22535.459999999992</v>
      </c>
      <c r="K33" s="1">
        <f t="shared" si="2"/>
        <v>0</v>
      </c>
      <c r="L33" s="1">
        <f t="shared" si="3"/>
        <v>0</v>
      </c>
    </row>
    <row r="34" spans="3:12" x14ac:dyDescent="0.25">
      <c r="C34" s="1">
        <v>24885.93</v>
      </c>
      <c r="E34" s="1">
        <f t="shared" si="6"/>
        <v>-2350.4700000000084</v>
      </c>
      <c r="H34" s="1">
        <f t="shared" si="1"/>
        <v>-2350.4700000000084</v>
      </c>
      <c r="K34" s="1">
        <f t="shared" si="2"/>
        <v>0</v>
      </c>
      <c r="L34" s="1">
        <f t="shared" si="3"/>
        <v>0</v>
      </c>
    </row>
    <row r="35" spans="3:12" x14ac:dyDescent="0.25">
      <c r="E35" s="1">
        <f t="shared" si="6"/>
        <v>-2350.4700000000084</v>
      </c>
      <c r="F35" s="1">
        <v>-72535.289999999994</v>
      </c>
      <c r="H35" s="1">
        <f t="shared" si="1"/>
        <v>-74885.760000000009</v>
      </c>
      <c r="K35" s="1">
        <f t="shared" si="2"/>
        <v>72535.289999999994</v>
      </c>
      <c r="L35" s="1">
        <f t="shared" si="3"/>
        <v>0</v>
      </c>
    </row>
    <row r="36" spans="3:12" x14ac:dyDescent="0.25">
      <c r="E36" s="1">
        <f t="shared" si="6"/>
        <v>-74885.760000000009</v>
      </c>
      <c r="F36" s="1">
        <v>24885.93</v>
      </c>
      <c r="H36" s="1">
        <f t="shared" si="1"/>
        <v>-49999.830000000009</v>
      </c>
      <c r="K36" s="1">
        <f t="shared" si="2"/>
        <v>0</v>
      </c>
      <c r="L36" s="1">
        <f t="shared" si="3"/>
        <v>24885.93</v>
      </c>
    </row>
    <row r="37" spans="3:12" x14ac:dyDescent="0.25">
      <c r="E37" s="1">
        <f t="shared" si="6"/>
        <v>-49999.830000000009</v>
      </c>
      <c r="F37" s="1">
        <v>49999.83</v>
      </c>
      <c r="H37" s="1">
        <f t="shared" si="1"/>
        <v>0</v>
      </c>
      <c r="K37" s="1">
        <f t="shared" si="2"/>
        <v>0</v>
      </c>
      <c r="L37" s="1">
        <f t="shared" si="3"/>
        <v>49999.83</v>
      </c>
    </row>
    <row r="38" spans="3:12" x14ac:dyDescent="0.25">
      <c r="E38" s="1">
        <f t="shared" si="6"/>
        <v>0</v>
      </c>
      <c r="H38" s="1">
        <f t="shared" si="1"/>
        <v>0</v>
      </c>
      <c r="K38" s="1">
        <f t="shared" si="2"/>
        <v>0</v>
      </c>
      <c r="L38" s="1">
        <f t="shared" si="3"/>
        <v>0</v>
      </c>
    </row>
    <row r="39" spans="3:12" x14ac:dyDescent="0.25">
      <c r="E39" s="1">
        <f t="shared" si="6"/>
        <v>0</v>
      </c>
      <c r="H39" s="1">
        <f t="shared" si="1"/>
        <v>0</v>
      </c>
      <c r="K39" s="1">
        <f t="shared" si="2"/>
        <v>0</v>
      </c>
      <c r="L39" s="1">
        <f t="shared" ref="L39" si="7">F39-K39</f>
        <v>0</v>
      </c>
    </row>
    <row r="40" spans="3:12" x14ac:dyDescent="0.25">
      <c r="E40" s="1">
        <f t="shared" si="6"/>
        <v>0</v>
      </c>
      <c r="H40" s="1">
        <f t="shared" si="1"/>
        <v>0</v>
      </c>
    </row>
    <row r="41" spans="3:12" x14ac:dyDescent="0.25">
      <c r="E41" s="1">
        <f t="shared" si="6"/>
        <v>0</v>
      </c>
      <c r="H41" s="1">
        <f t="shared" si="1"/>
        <v>0</v>
      </c>
      <c r="L41" s="1">
        <v>1542.27</v>
      </c>
    </row>
    <row r="42" spans="3:12" x14ac:dyDescent="0.25">
      <c r="E42" s="1">
        <f t="shared" si="6"/>
        <v>0</v>
      </c>
      <c r="H42" s="1">
        <f t="shared" si="1"/>
        <v>0</v>
      </c>
    </row>
    <row r="43" spans="3:12" x14ac:dyDescent="0.25">
      <c r="E43" s="1">
        <f t="shared" si="6"/>
        <v>0</v>
      </c>
      <c r="H43" s="1">
        <f t="shared" si="1"/>
        <v>0</v>
      </c>
    </row>
    <row r="44" spans="3:12" x14ac:dyDescent="0.25">
      <c r="E44" s="1">
        <f t="shared" si="6"/>
        <v>0</v>
      </c>
      <c r="H44" s="1">
        <f t="shared" si="1"/>
        <v>0</v>
      </c>
    </row>
    <row r="45" spans="3:12" x14ac:dyDescent="0.25">
      <c r="H45" s="1">
        <f t="shared" si="1"/>
        <v>0</v>
      </c>
    </row>
    <row r="46" spans="3:12" x14ac:dyDescent="0.25">
      <c r="H46" s="1">
        <f t="shared" si="1"/>
        <v>0</v>
      </c>
    </row>
    <row r="47" spans="3:12" x14ac:dyDescent="0.25">
      <c r="H47" s="1">
        <f t="shared" si="1"/>
        <v>0</v>
      </c>
    </row>
    <row r="48" spans="3:12" x14ac:dyDescent="0.25">
      <c r="H48" s="1">
        <f t="shared" si="1"/>
        <v>0</v>
      </c>
    </row>
    <row r="49" spans="8:8" x14ac:dyDescent="0.25">
      <c r="H49" s="1">
        <f t="shared" si="1"/>
        <v>0</v>
      </c>
    </row>
    <row r="50" spans="8:8" x14ac:dyDescent="0.25">
      <c r="H50" s="1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D25FB-CA61-4FCC-8733-2C5B7E91F86E}">
  <sheetPr>
    <pageSetUpPr fitToPage="1"/>
  </sheetPr>
  <dimension ref="A1:T29"/>
  <sheetViews>
    <sheetView tabSelected="1" workbookViewId="0">
      <selection activeCell="T37" sqref="T37"/>
    </sheetView>
  </sheetViews>
  <sheetFormatPr defaultRowHeight="15" x14ac:dyDescent="0.25"/>
  <cols>
    <col min="1" max="1" width="9.5703125" style="1" bestFit="1" customWidth="1"/>
    <col min="2" max="2" width="16.28515625" style="1" customWidth="1"/>
    <col min="3" max="3" width="14.28515625" style="1" bestFit="1" customWidth="1"/>
    <col min="4" max="4" width="13.28515625" style="1" bestFit="1" customWidth="1"/>
    <col min="5" max="5" width="9.140625" style="1"/>
    <col min="6" max="6" width="12.28515625" style="1" customWidth="1"/>
    <col min="7" max="7" width="9.140625" style="1"/>
    <col min="8" max="8" width="11.5703125" style="1" bestFit="1" customWidth="1"/>
    <col min="9" max="9" width="10.5703125" style="1" bestFit="1" customWidth="1"/>
    <col min="10" max="10" width="11.5703125" style="1" bestFit="1" customWidth="1"/>
    <col min="11" max="11" width="9.5703125" style="1" bestFit="1" customWidth="1"/>
    <col min="12" max="13" width="10.5703125" style="1" bestFit="1" customWidth="1"/>
    <col min="14" max="14" width="9.5703125" style="1" bestFit="1" customWidth="1"/>
    <col min="15" max="15" width="9.140625" style="1"/>
    <col min="16" max="16" width="13.28515625" style="1" bestFit="1" customWidth="1"/>
    <col min="17" max="17" width="13.140625" style="1" customWidth="1"/>
    <col min="18" max="18" width="13.28515625" style="1" bestFit="1" customWidth="1"/>
    <col min="19" max="19" width="17" style="1" customWidth="1"/>
    <col min="20" max="20" width="11.5703125" style="1" bestFit="1" customWidth="1"/>
    <col min="21" max="16384" width="9.140625" style="1"/>
  </cols>
  <sheetData>
    <row r="1" spans="1:20" x14ac:dyDescent="0.25">
      <c r="C1" s="2" t="s">
        <v>6</v>
      </c>
    </row>
    <row r="2" spans="1:20" x14ac:dyDescent="0.25">
      <c r="C2" s="2" t="s">
        <v>52</v>
      </c>
    </row>
    <row r="3" spans="1:20" x14ac:dyDescent="0.25">
      <c r="C3" s="2"/>
    </row>
    <row r="4" spans="1:20" x14ac:dyDescent="0.25">
      <c r="C4" s="2"/>
      <c r="S4" s="16" t="s">
        <v>57</v>
      </c>
    </row>
    <row r="5" spans="1:20" x14ac:dyDescent="0.25">
      <c r="H5" s="1" t="s">
        <v>31</v>
      </c>
    </row>
    <row r="6" spans="1:20" s="2" customFormat="1" ht="15.75" thickBot="1" x14ac:dyDescent="0.3">
      <c r="B6" s="2" t="s">
        <v>7</v>
      </c>
      <c r="C6" s="2" t="s">
        <v>8</v>
      </c>
      <c r="D6" s="2" t="s">
        <v>9</v>
      </c>
      <c r="E6" s="2" t="s">
        <v>9</v>
      </c>
      <c r="F6" s="2" t="s">
        <v>9</v>
      </c>
      <c r="H6" s="2" t="s">
        <v>30</v>
      </c>
      <c r="R6" s="5" t="s">
        <v>35</v>
      </c>
      <c r="S6" s="5"/>
    </row>
    <row r="7" spans="1:20" s="2" customFormat="1" x14ac:dyDescent="0.25">
      <c r="D7" s="2" t="s">
        <v>10</v>
      </c>
      <c r="E7" s="2" t="s">
        <v>28</v>
      </c>
      <c r="F7" s="2" t="s">
        <v>29</v>
      </c>
      <c r="G7" s="7"/>
      <c r="H7" s="8"/>
      <c r="I7" s="8"/>
      <c r="J7" s="8"/>
      <c r="K7" s="8"/>
      <c r="L7" s="8"/>
      <c r="M7" s="8"/>
      <c r="N7" s="8" t="s">
        <v>32</v>
      </c>
      <c r="O7" s="8"/>
      <c r="P7" s="9" t="s">
        <v>56</v>
      </c>
      <c r="R7" s="2" t="s">
        <v>34</v>
      </c>
      <c r="T7" s="2" t="s">
        <v>36</v>
      </c>
    </row>
    <row r="8" spans="1:20" x14ac:dyDescent="0.25">
      <c r="A8" s="1" t="s">
        <v>11</v>
      </c>
      <c r="B8" s="1" t="s">
        <v>25</v>
      </c>
      <c r="C8" s="1">
        <v>105889.21</v>
      </c>
      <c r="D8" s="1">
        <v>1251894</v>
      </c>
      <c r="E8" s="1">
        <v>0.06</v>
      </c>
      <c r="F8" s="1">
        <f>E8*D8</f>
        <v>75113.64</v>
      </c>
      <c r="G8" s="10" t="s">
        <v>33</v>
      </c>
      <c r="H8" s="11">
        <v>306896</v>
      </c>
      <c r="I8" s="11">
        <v>31459</v>
      </c>
      <c r="J8" s="11">
        <v>160692</v>
      </c>
      <c r="K8" s="11">
        <v>46273</v>
      </c>
      <c r="L8" s="11">
        <v>442445</v>
      </c>
      <c r="M8" s="11">
        <v>157146</v>
      </c>
      <c r="N8" s="11">
        <f>D8-SUM(H8:M8)</f>
        <v>106983</v>
      </c>
      <c r="O8" s="6"/>
      <c r="P8" s="12">
        <f>SUM(H8:N8)</f>
        <v>1251894</v>
      </c>
      <c r="R8" s="1">
        <f>-C8+P9</f>
        <v>-14693.669999999998</v>
      </c>
      <c r="S8" s="18">
        <f>R8</f>
        <v>-14693.669999999998</v>
      </c>
      <c r="T8" s="1">
        <f>C8+R8</f>
        <v>91195.540000000008</v>
      </c>
    </row>
    <row r="9" spans="1:20" ht="15.75" thickBot="1" x14ac:dyDescent="0.3">
      <c r="A9" s="1" t="s">
        <v>38</v>
      </c>
      <c r="B9" s="1" t="s">
        <v>26</v>
      </c>
      <c r="C9" s="1">
        <v>-653587.77</v>
      </c>
      <c r="G9" s="13" t="s">
        <v>29</v>
      </c>
      <c r="H9" s="14">
        <v>24885.93</v>
      </c>
      <c r="I9" s="14">
        <v>2410.83</v>
      </c>
      <c r="J9" s="14">
        <v>16089.15</v>
      </c>
      <c r="K9" s="14">
        <v>4554.7</v>
      </c>
      <c r="L9" s="14">
        <v>23921.98</v>
      </c>
      <c r="M9" s="14">
        <v>10336.49</v>
      </c>
      <c r="N9" s="14">
        <f>ROUND((N8/735777*61873.26),2)</f>
        <v>8996.4599999999991</v>
      </c>
      <c r="O9" s="14"/>
      <c r="P9" s="15">
        <f>SUM(H9:N9)</f>
        <v>91195.540000000008</v>
      </c>
      <c r="R9" s="1">
        <f>-C9</f>
        <v>653587.77</v>
      </c>
      <c r="S9" s="18">
        <f>R9-C23</f>
        <v>75843.140000000014</v>
      </c>
      <c r="T9" s="1">
        <f>C9+R9</f>
        <v>0</v>
      </c>
    </row>
    <row r="10" spans="1:20" x14ac:dyDescent="0.25">
      <c r="A10" s="1" t="s">
        <v>39</v>
      </c>
      <c r="B10" s="1" t="s">
        <v>12</v>
      </c>
      <c r="C10" s="1">
        <v>3398.02</v>
      </c>
      <c r="R10" s="1">
        <f t="shared" ref="R10:R20" si="0">-C10</f>
        <v>-3398.02</v>
      </c>
      <c r="S10" s="18">
        <f>R10</f>
        <v>-3398.02</v>
      </c>
      <c r="T10" s="1">
        <f t="shared" ref="T10:T21" si="1">C10+R10</f>
        <v>0</v>
      </c>
    </row>
    <row r="11" spans="1:20" x14ac:dyDescent="0.25">
      <c r="A11" s="1" t="s">
        <v>40</v>
      </c>
      <c r="B11" s="1" t="s">
        <v>13</v>
      </c>
      <c r="C11" s="1">
        <v>0.01</v>
      </c>
      <c r="H11" s="4"/>
      <c r="I11" s="4"/>
      <c r="J11" s="4"/>
      <c r="K11" s="4"/>
      <c r="L11" s="4"/>
      <c r="M11" s="4"/>
      <c r="N11" s="4"/>
      <c r="R11" s="1">
        <f t="shared" si="0"/>
        <v>-0.01</v>
      </c>
      <c r="S11" s="1">
        <f t="shared" ref="S11:S20" si="2">R11</f>
        <v>-0.01</v>
      </c>
      <c r="T11" s="1">
        <f t="shared" si="1"/>
        <v>0</v>
      </c>
    </row>
    <row r="12" spans="1:20" x14ac:dyDescent="0.25">
      <c r="A12" s="1" t="s">
        <v>41</v>
      </c>
      <c r="B12" s="1" t="s">
        <v>14</v>
      </c>
      <c r="C12" s="1">
        <v>5692.43</v>
      </c>
      <c r="H12" s="4"/>
      <c r="I12" s="4"/>
      <c r="J12" s="4"/>
      <c r="K12" s="4"/>
      <c r="L12" s="4"/>
      <c r="M12" s="4"/>
      <c r="N12" s="4"/>
      <c r="R12" s="1">
        <f t="shared" si="0"/>
        <v>-5692.43</v>
      </c>
      <c r="S12" s="1">
        <f t="shared" si="2"/>
        <v>-5692.43</v>
      </c>
      <c r="T12" s="1">
        <f t="shared" si="1"/>
        <v>0</v>
      </c>
    </row>
    <row r="13" spans="1:20" x14ac:dyDescent="0.25">
      <c r="A13" s="1" t="s">
        <v>42</v>
      </c>
      <c r="B13" s="1" t="s">
        <v>15</v>
      </c>
      <c r="C13" s="1">
        <v>168859.09</v>
      </c>
      <c r="H13" s="4"/>
      <c r="I13" s="4"/>
      <c r="J13" s="4"/>
      <c r="K13" s="4"/>
      <c r="L13" s="4"/>
      <c r="M13" s="4"/>
      <c r="N13" s="4"/>
      <c r="R13" s="1">
        <f t="shared" si="0"/>
        <v>-168859.09</v>
      </c>
      <c r="S13" s="1">
        <f t="shared" si="2"/>
        <v>-168859.09</v>
      </c>
      <c r="T13" s="1">
        <f t="shared" si="1"/>
        <v>0</v>
      </c>
    </row>
    <row r="14" spans="1:20" x14ac:dyDescent="0.25">
      <c r="A14" s="1" t="s">
        <v>43</v>
      </c>
      <c r="B14" s="1" t="s">
        <v>16</v>
      </c>
      <c r="C14" s="1">
        <v>5138.0600000000004</v>
      </c>
      <c r="H14" s="4"/>
      <c r="I14" s="4"/>
      <c r="J14" s="4"/>
      <c r="K14" s="4"/>
      <c r="L14" s="4"/>
      <c r="M14" s="4"/>
      <c r="N14" s="4"/>
      <c r="R14" s="1">
        <f t="shared" si="0"/>
        <v>-5138.0600000000004</v>
      </c>
      <c r="S14" s="1">
        <f t="shared" si="2"/>
        <v>-5138.0600000000004</v>
      </c>
      <c r="T14" s="1">
        <f t="shared" si="1"/>
        <v>0</v>
      </c>
    </row>
    <row r="15" spans="1:20" x14ac:dyDescent="0.25">
      <c r="A15" s="1" t="s">
        <v>44</v>
      </c>
      <c r="B15" s="1" t="s">
        <v>17</v>
      </c>
      <c r="C15" s="1">
        <v>5874.84</v>
      </c>
      <c r="H15" s="4"/>
      <c r="I15" s="4"/>
      <c r="J15" s="4"/>
      <c r="K15" s="4"/>
      <c r="L15" s="4"/>
      <c r="M15" s="4"/>
      <c r="N15" s="4"/>
      <c r="R15" s="1">
        <f t="shared" si="0"/>
        <v>-5874.84</v>
      </c>
      <c r="S15" s="1">
        <f t="shared" si="2"/>
        <v>-5874.84</v>
      </c>
      <c r="T15" s="1">
        <f t="shared" si="1"/>
        <v>0</v>
      </c>
    </row>
    <row r="16" spans="1:20" x14ac:dyDescent="0.25">
      <c r="A16" s="1" t="s">
        <v>45</v>
      </c>
      <c r="B16" s="1" t="s">
        <v>18</v>
      </c>
      <c r="C16" s="1">
        <v>0.01</v>
      </c>
      <c r="H16" s="4"/>
      <c r="I16" s="4"/>
      <c r="J16" s="4"/>
      <c r="K16" s="4"/>
      <c r="L16" s="4"/>
      <c r="M16" s="4"/>
      <c r="N16" s="4"/>
      <c r="R16" s="1">
        <f t="shared" si="0"/>
        <v>-0.01</v>
      </c>
      <c r="S16" s="1">
        <f t="shared" si="2"/>
        <v>-0.01</v>
      </c>
      <c r="T16" s="1">
        <f t="shared" si="1"/>
        <v>0</v>
      </c>
    </row>
    <row r="17" spans="1:20" x14ac:dyDescent="0.25">
      <c r="A17" s="1" t="s">
        <v>46</v>
      </c>
      <c r="B17" s="1" t="s">
        <v>19</v>
      </c>
      <c r="C17" s="1">
        <v>-4507.28</v>
      </c>
      <c r="H17" s="4"/>
      <c r="I17" s="4"/>
      <c r="J17" s="4"/>
      <c r="K17" s="4"/>
      <c r="L17" s="4"/>
      <c r="M17" s="4"/>
      <c r="N17" s="4"/>
      <c r="R17" s="1">
        <f t="shared" si="0"/>
        <v>4507.28</v>
      </c>
      <c r="S17" s="1">
        <f t="shared" si="2"/>
        <v>4507.28</v>
      </c>
      <c r="T17" s="1">
        <f t="shared" si="1"/>
        <v>0</v>
      </c>
    </row>
    <row r="18" spans="1:20" x14ac:dyDescent="0.25">
      <c r="A18" s="1" t="s">
        <v>47</v>
      </c>
      <c r="B18" s="1" t="s">
        <v>20</v>
      </c>
      <c r="C18" s="1">
        <v>14467.47</v>
      </c>
      <c r="H18" s="4"/>
      <c r="I18" s="4"/>
      <c r="J18" s="4"/>
      <c r="K18" s="4"/>
      <c r="L18" s="4"/>
      <c r="M18" s="4"/>
      <c r="N18" s="4"/>
      <c r="R18" s="1">
        <f t="shared" si="0"/>
        <v>-14467.47</v>
      </c>
      <c r="S18" s="1">
        <f t="shared" si="2"/>
        <v>-14467.47</v>
      </c>
      <c r="T18" s="1">
        <f t="shared" si="1"/>
        <v>0</v>
      </c>
    </row>
    <row r="19" spans="1:20" x14ac:dyDescent="0.25">
      <c r="A19" s="1" t="s">
        <v>48</v>
      </c>
      <c r="B19" s="1" t="s">
        <v>21</v>
      </c>
      <c r="C19" s="1">
        <v>5297.07</v>
      </c>
      <c r="H19" s="4"/>
      <c r="I19" s="4"/>
      <c r="J19" s="4"/>
      <c r="K19" s="4"/>
      <c r="L19" s="4"/>
      <c r="M19" s="4"/>
      <c r="N19" s="4"/>
      <c r="R19" s="1">
        <f t="shared" si="0"/>
        <v>-5297.07</v>
      </c>
      <c r="S19" s="1">
        <f t="shared" si="2"/>
        <v>-5297.07</v>
      </c>
      <c r="T19" s="1">
        <f t="shared" si="1"/>
        <v>0</v>
      </c>
    </row>
    <row r="20" spans="1:20" x14ac:dyDescent="0.25">
      <c r="A20" s="1" t="s">
        <v>49</v>
      </c>
      <c r="B20" s="1" t="s">
        <v>22</v>
      </c>
      <c r="C20" s="1">
        <v>17144.62</v>
      </c>
      <c r="H20" s="4"/>
      <c r="I20" s="4"/>
      <c r="J20" s="4"/>
      <c r="K20" s="4"/>
      <c r="L20" s="4"/>
      <c r="M20" s="4"/>
      <c r="N20" s="4"/>
      <c r="R20" s="1">
        <f t="shared" si="0"/>
        <v>-17144.62</v>
      </c>
      <c r="S20" s="1">
        <f t="shared" si="2"/>
        <v>-17144.62</v>
      </c>
      <c r="T20" s="1">
        <f t="shared" si="1"/>
        <v>0</v>
      </c>
    </row>
    <row r="21" spans="1:20" x14ac:dyDescent="0.25">
      <c r="A21" s="1" t="s">
        <v>50</v>
      </c>
      <c r="B21" s="1" t="s">
        <v>23</v>
      </c>
      <c r="C21" s="1">
        <v>1915.46</v>
      </c>
      <c r="D21" s="1">
        <v>3478</v>
      </c>
      <c r="E21" s="1">
        <v>0.36</v>
      </c>
      <c r="F21" s="1">
        <f>E21*D21</f>
        <v>1252.08</v>
      </c>
      <c r="H21" s="4">
        <v>3478</v>
      </c>
      <c r="I21" s="4"/>
      <c r="J21" s="4"/>
      <c r="K21" s="4"/>
      <c r="L21" s="4"/>
      <c r="M21" s="4"/>
      <c r="N21" s="4"/>
      <c r="R21" s="1">
        <v>0</v>
      </c>
      <c r="T21" s="1">
        <f t="shared" si="1"/>
        <v>1915.46</v>
      </c>
    </row>
    <row r="22" spans="1:20" ht="15.75" thickBot="1" x14ac:dyDescent="0.3">
      <c r="H22" s="1">
        <v>1915.46</v>
      </c>
      <c r="I22" s="4"/>
      <c r="J22" s="4"/>
      <c r="K22" s="4"/>
      <c r="L22" s="4"/>
      <c r="M22" s="4"/>
      <c r="N22" s="4"/>
      <c r="R22" s="3">
        <f>SUM(R8:R21)</f>
        <v>417529.75999999995</v>
      </c>
      <c r="S22" s="17">
        <f>SUM(S8:S21)</f>
        <v>-160214.86999999997</v>
      </c>
      <c r="T22" s="3">
        <f>SUM(T8:T21)</f>
        <v>93111.000000000015</v>
      </c>
    </row>
    <row r="23" spans="1:20" ht="15.75" thickTop="1" x14ac:dyDescent="0.25">
      <c r="A23" s="1" t="s">
        <v>51</v>
      </c>
      <c r="B23" s="1" t="s">
        <v>24</v>
      </c>
      <c r="C23" s="1">
        <v>577744.63</v>
      </c>
      <c r="H23" s="4"/>
      <c r="I23" s="4"/>
      <c r="J23" s="4"/>
      <c r="K23" s="4"/>
      <c r="L23" s="4"/>
      <c r="M23" s="4"/>
      <c r="N23" s="4"/>
    </row>
    <row r="24" spans="1:20" x14ac:dyDescent="0.25">
      <c r="H24" s="4"/>
      <c r="I24" s="4"/>
      <c r="J24" s="4"/>
      <c r="K24" s="4"/>
      <c r="L24" s="4"/>
      <c r="M24" s="4"/>
      <c r="N24" s="4"/>
      <c r="S24" s="1" t="s">
        <v>53</v>
      </c>
      <c r="T24" s="1">
        <f>F25</f>
        <v>76365.72</v>
      </c>
    </row>
    <row r="25" spans="1:20" ht="15.75" thickBot="1" x14ac:dyDescent="0.3">
      <c r="B25" s="1" t="s">
        <v>27</v>
      </c>
      <c r="C25" s="3">
        <f>SUM(C8:C24)</f>
        <v>253325.87</v>
      </c>
      <c r="F25" s="3">
        <f>SUM(F8:F24)</f>
        <v>76365.72</v>
      </c>
      <c r="Q25" s="1" t="s">
        <v>37</v>
      </c>
      <c r="R25" s="1">
        <f>C23-R9</f>
        <v>-75843.140000000014</v>
      </c>
    </row>
    <row r="26" spans="1:20" ht="15.75" thickTop="1" x14ac:dyDescent="0.25">
      <c r="S26" s="1" t="s">
        <v>58</v>
      </c>
      <c r="T26" s="16">
        <f>T22-T24</f>
        <v>16745.280000000013</v>
      </c>
    </row>
    <row r="27" spans="1:20" x14ac:dyDescent="0.25">
      <c r="C27" s="1">
        <f>253325.87-C25</f>
        <v>0</v>
      </c>
      <c r="S27" s="1" t="s">
        <v>54</v>
      </c>
      <c r="T27" s="1">
        <v>577744.63</v>
      </c>
    </row>
    <row r="29" spans="1:20" x14ac:dyDescent="0.25">
      <c r="S29" s="1" t="s">
        <v>55</v>
      </c>
      <c r="T29" s="1">
        <f>T27+T26</f>
        <v>594489.91</v>
      </c>
    </row>
  </sheetData>
  <pageMargins left="0.19685039370078741" right="0.19685039370078741" top="0.19685039370078741" bottom="0.19685039370078741" header="0.31496062992125984" footer="3.937007874015748E-2"/>
  <pageSetup paperSize="9" scale="61" orientation="landscape" horizontalDpi="0" verticalDpi="0" r:id="rId1"/>
  <headerFooter>
    <oddFooter>&amp;L&amp;Z&amp;F\&amp;A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Capital Gain workings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Coleman</dc:creator>
  <cp:lastModifiedBy>Andy Coleman</cp:lastModifiedBy>
  <cp:lastPrinted>2024-02-07T10:25:40Z</cp:lastPrinted>
  <dcterms:created xsi:type="dcterms:W3CDTF">2024-02-07T06:14:08Z</dcterms:created>
  <dcterms:modified xsi:type="dcterms:W3CDTF">2024-02-07T15:09:42Z</dcterms:modified>
</cp:coreProperties>
</file>