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05 SMSF Ocean Trust of Australia\005 Tax Returns\12 Tax Return Ocean SMSF 2021-2022 WIP\"/>
    </mc:Choice>
  </mc:AlternateContent>
  <xr:revisionPtr revIDLastSave="0" documentId="13_ncr:1_{A622B118-5BB0-4C71-827B-424984EEF8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ank Transaction 2011 2022" sheetId="7" r:id="rId1"/>
    <sheet name="Members Balance 2011-2022" sheetId="20" r:id="rId2"/>
    <sheet name="Au Bank Receipts" sheetId="9" r:id="rId3"/>
    <sheet name="US$ Bank America Receipts" sheetId="13" state="hidden" r:id="rId4"/>
    <sheet name="Property Management USA" sheetId="19" state="hidden" r:id="rId5"/>
    <sheet name="Property Management Ocean St" sheetId="21" state="hidden" r:id="rId6"/>
    <sheet name="Investments" sheetId="4" r:id="rId7"/>
    <sheet name="Fund History" sheetId="6" r:id="rId8"/>
    <sheet name="US$ Bank of America Trans" sheetId="11" state="hidden" r:id="rId9"/>
  </sheets>
  <definedNames>
    <definedName name="content" localSheetId="2">'Au Bank Receipts'!#REF!</definedName>
    <definedName name="_xlnm.Print_Area" localSheetId="2">'Au Bank Receipts'!$L$101:$T$124</definedName>
    <definedName name="_xlnm.Print_Area" localSheetId="5">'Property Management Ocean St'!$B$21:$Q$34</definedName>
    <definedName name="_xlnm.Print_Area" localSheetId="4">'Property Management USA'!$B$78:$R$96</definedName>
    <definedName name="_xlnm.Print_Area" localSheetId="8">'US$ Bank of America Trans'!$B$8:$G$25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0" i="6" l="1"/>
  <c r="V12" i="6" s="1"/>
  <c r="V16" i="6"/>
  <c r="Q25" i="6"/>
  <c r="Q26" i="6"/>
  <c r="R26" i="6" s="1"/>
  <c r="S26" i="6" s="1"/>
  <c r="R25" i="6"/>
  <c r="U12" i="6"/>
  <c r="R12" i="6"/>
  <c r="S12" i="6"/>
  <c r="U10" i="6"/>
  <c r="T16" i="6"/>
  <c r="U16" i="6"/>
  <c r="N16" i="6"/>
  <c r="O16" i="6"/>
  <c r="C63" i="4"/>
  <c r="C59" i="4"/>
  <c r="F77" i="20"/>
  <c r="M73" i="20"/>
  <c r="T10" i="6"/>
  <c r="T12" i="6" s="1"/>
  <c r="P16" i="6" l="1"/>
  <c r="R16" i="6"/>
  <c r="S16" i="6"/>
  <c r="Q10" i="6"/>
  <c r="Q12" i="6" s="1"/>
  <c r="G55" i="20"/>
  <c r="F73" i="20"/>
  <c r="E73" i="20"/>
  <c r="E75" i="20" s="1"/>
  <c r="G12" i="20"/>
  <c r="G10" i="20"/>
  <c r="G6" i="20"/>
  <c r="G27" i="20"/>
  <c r="G32" i="20"/>
  <c r="G13" i="20"/>
  <c r="G72" i="20"/>
  <c r="G69" i="20"/>
  <c r="G67" i="20"/>
  <c r="G63" i="20"/>
  <c r="G62" i="20"/>
  <c r="G49" i="20" l="1"/>
  <c r="G47" i="20"/>
  <c r="G41" i="20"/>
  <c r="G38" i="20"/>
  <c r="G31" i="20"/>
  <c r="G22" i="20"/>
  <c r="G21" i="20"/>
  <c r="G18" i="20"/>
  <c r="G16" i="20"/>
  <c r="G7" i="20"/>
  <c r="G34" i="20"/>
  <c r="F147" i="20"/>
  <c r="F139" i="20"/>
  <c r="F142" i="20" s="1"/>
  <c r="F131" i="20"/>
  <c r="F133" i="20" s="1"/>
  <c r="F125" i="20"/>
  <c r="F119" i="20"/>
  <c r="F98" i="20"/>
  <c r="F89" i="20"/>
  <c r="L73" i="20"/>
  <c r="E104" i="7"/>
  <c r="D104" i="7"/>
  <c r="G73" i="20" l="1"/>
  <c r="F99" i="20"/>
  <c r="F103" i="20" s="1"/>
  <c r="F106" i="20" s="1"/>
  <c r="L75" i="20"/>
  <c r="L77" i="20" s="1"/>
  <c r="F102" i="20" l="1"/>
  <c r="D192" i="11" l="1"/>
  <c r="E192" i="11"/>
  <c r="P10" i="6"/>
  <c r="Q14" i="6"/>
  <c r="Q16" i="6" s="1"/>
  <c r="E179" i="11" l="1"/>
  <c r="D179" i="11"/>
  <c r="N122" i="19" l="1"/>
  <c r="N126" i="19" s="1"/>
  <c r="N127" i="19"/>
  <c r="P126" i="19" s="1"/>
  <c r="H115" i="19"/>
  <c r="G146" i="19"/>
  <c r="M125" i="19"/>
  <c r="M123" i="19"/>
  <c r="N123" i="19" s="1"/>
  <c r="G183" i="19"/>
  <c r="K136" i="19"/>
  <c r="K137" i="19" s="1"/>
  <c r="J78" i="21"/>
  <c r="J79" i="21" s="1"/>
  <c r="G93" i="21"/>
  <c r="G187" i="19"/>
  <c r="K61" i="21"/>
  <c r="K50" i="21"/>
  <c r="N128" i="19" l="1"/>
  <c r="L34" i="21"/>
  <c r="Q22" i="21" s="1"/>
  <c r="K34" i="21"/>
  <c r="Q24" i="21" s="1"/>
  <c r="J34" i="21"/>
  <c r="Q23" i="21" s="1"/>
  <c r="I34" i="21"/>
  <c r="Q25" i="21" s="1"/>
  <c r="E34" i="21"/>
  <c r="C34" i="21"/>
  <c r="Q27" i="21" s="1"/>
  <c r="M23" i="21"/>
  <c r="M34" i="21" s="1"/>
  <c r="F23" i="21"/>
  <c r="G23" i="21" s="1"/>
  <c r="H23" i="21" s="1"/>
  <c r="F22" i="21"/>
  <c r="N100" i="19"/>
  <c r="K40" i="21"/>
  <c r="H90" i="21"/>
  <c r="G68" i="21"/>
  <c r="K39" i="21" s="1"/>
  <c r="H77" i="21"/>
  <c r="H78" i="21" s="1"/>
  <c r="K42" i="21"/>
  <c r="K41" i="21" l="1"/>
  <c r="K45" i="21"/>
  <c r="K57" i="21" s="1"/>
  <c r="K58" i="21" s="1"/>
  <c r="Q26" i="21"/>
  <c r="N23" i="21"/>
  <c r="F34" i="21"/>
  <c r="Q30" i="21" s="1"/>
  <c r="G22" i="21"/>
  <c r="G34" i="21" s="1"/>
  <c r="Q28" i="21" s="1"/>
  <c r="K54" i="21"/>
  <c r="K56" i="21" s="1"/>
  <c r="Q29" i="21" l="1"/>
  <c r="Q31" i="21" s="1"/>
  <c r="H22" i="21"/>
  <c r="N22" i="21" s="1"/>
  <c r="N34" i="21" s="1"/>
  <c r="H34" i="21" l="1"/>
  <c r="O10" i="6"/>
  <c r="C53" i="4"/>
  <c r="C52" i="4"/>
  <c r="D54" i="4"/>
  <c r="H185" i="19" l="1"/>
  <c r="G184" i="19" s="1"/>
  <c r="G185" i="19" s="1"/>
  <c r="G142" i="19"/>
  <c r="H142" i="19"/>
  <c r="G143" i="19" l="1"/>
  <c r="G144" i="19" s="1"/>
  <c r="G114" i="19" l="1"/>
  <c r="G111" i="19"/>
  <c r="G113" i="19" s="1"/>
  <c r="G112" i="19"/>
  <c r="E122" i="13"/>
  <c r="J106" i="19"/>
  <c r="S101" i="19" s="1"/>
  <c r="I106" i="19"/>
  <c r="S107" i="19" s="1"/>
  <c r="E99" i="19"/>
  <c r="D106" i="19"/>
  <c r="S109" i="19" s="1"/>
  <c r="E100" i="19"/>
  <c r="F100" i="19" s="1"/>
  <c r="D92" i="19"/>
  <c r="E163" i="11"/>
  <c r="D163" i="11"/>
  <c r="G116" i="19" l="1"/>
  <c r="H114" i="19"/>
  <c r="I116" i="19"/>
  <c r="F99" i="19"/>
  <c r="F106" i="19" s="1"/>
  <c r="E106" i="19"/>
  <c r="S106" i="19" s="1"/>
  <c r="P12" i="6"/>
  <c r="O12" i="6"/>
  <c r="M106" i="19"/>
  <c r="S105" i="19" s="1"/>
  <c r="L106" i="19"/>
  <c r="S102" i="19" s="1"/>
  <c r="G106" i="19"/>
  <c r="S99" i="19" s="1"/>
  <c r="K104" i="19"/>
  <c r="P104" i="19" s="1"/>
  <c r="K103" i="19"/>
  <c r="H103" i="19"/>
  <c r="K102" i="19"/>
  <c r="H102" i="19"/>
  <c r="K101" i="19"/>
  <c r="H101" i="19"/>
  <c r="N106" i="19"/>
  <c r="S104" i="19" s="1"/>
  <c r="K100" i="19"/>
  <c r="H100" i="19"/>
  <c r="K99" i="19"/>
  <c r="H99" i="19"/>
  <c r="N93" i="19"/>
  <c r="M93" i="19"/>
  <c r="R86" i="19" s="1"/>
  <c r="L93" i="19"/>
  <c r="R87" i="19" s="1"/>
  <c r="K93" i="19"/>
  <c r="R84" i="19" s="1"/>
  <c r="I93" i="19"/>
  <c r="R83" i="19" s="1"/>
  <c r="G93" i="19"/>
  <c r="R81" i="19" s="1"/>
  <c r="J92" i="19"/>
  <c r="H92" i="19"/>
  <c r="E92" i="19"/>
  <c r="F92" i="19" s="1"/>
  <c r="J91" i="19"/>
  <c r="H91" i="19"/>
  <c r="D91" i="19"/>
  <c r="J90" i="19"/>
  <c r="H90" i="19"/>
  <c r="D90" i="19"/>
  <c r="E90" i="19" s="1"/>
  <c r="J89" i="19"/>
  <c r="H89" i="19"/>
  <c r="D89" i="19"/>
  <c r="J88" i="19"/>
  <c r="H88" i="19"/>
  <c r="D88" i="19"/>
  <c r="E88" i="19" s="1"/>
  <c r="J87" i="19"/>
  <c r="H87" i="19"/>
  <c r="D87" i="19"/>
  <c r="J86" i="19"/>
  <c r="H86" i="19"/>
  <c r="D86" i="19"/>
  <c r="E86" i="19" s="1"/>
  <c r="J85" i="19"/>
  <c r="H85" i="19"/>
  <c r="D85" i="19"/>
  <c r="J84" i="19"/>
  <c r="H84" i="19"/>
  <c r="D84" i="19"/>
  <c r="E84" i="19" s="1"/>
  <c r="J83" i="19"/>
  <c r="H83" i="19"/>
  <c r="D83" i="19"/>
  <c r="J82" i="19"/>
  <c r="H82" i="19"/>
  <c r="D82" i="19"/>
  <c r="E82" i="19" s="1"/>
  <c r="J81" i="19"/>
  <c r="H81" i="19"/>
  <c r="D81" i="19"/>
  <c r="M17" i="21"/>
  <c r="Q9" i="21" s="1"/>
  <c r="L17" i="21"/>
  <c r="Q5" i="21" s="1"/>
  <c r="K17" i="21"/>
  <c r="Q7" i="21" s="1"/>
  <c r="J17" i="21"/>
  <c r="Q6" i="21" s="1"/>
  <c r="I17" i="21"/>
  <c r="Q8" i="21" s="1"/>
  <c r="E17" i="21"/>
  <c r="C17" i="21"/>
  <c r="Q10" i="21" s="1"/>
  <c r="F16" i="21"/>
  <c r="F15" i="21"/>
  <c r="F14" i="21"/>
  <c r="G14" i="21" s="1"/>
  <c r="H14" i="21" s="1"/>
  <c r="N14" i="21" s="1"/>
  <c r="F13" i="21"/>
  <c r="F12" i="21"/>
  <c r="G12" i="21" s="1"/>
  <c r="F11" i="21"/>
  <c r="G11" i="21" s="1"/>
  <c r="F10" i="21"/>
  <c r="F9" i="21"/>
  <c r="F8" i="21"/>
  <c r="G8" i="21" s="1"/>
  <c r="F7" i="21"/>
  <c r="F6" i="21"/>
  <c r="G6" i="21" s="1"/>
  <c r="F5" i="21"/>
  <c r="G10" i="21" l="1"/>
  <c r="H10" i="21" s="1"/>
  <c r="N10" i="21" s="1"/>
  <c r="H6" i="21"/>
  <c r="N6" i="21" s="1"/>
  <c r="G7" i="21"/>
  <c r="H7" i="21" s="1"/>
  <c r="N7" i="21" s="1"/>
  <c r="G16" i="21"/>
  <c r="H16" i="21" s="1"/>
  <c r="N16" i="21" s="1"/>
  <c r="H8" i="21"/>
  <c r="N8" i="21" s="1"/>
  <c r="H12" i="21"/>
  <c r="N12" i="21" s="1"/>
  <c r="H11" i="21"/>
  <c r="N11" i="21" s="1"/>
  <c r="G15" i="21"/>
  <c r="H15" i="21" s="1"/>
  <c r="N15" i="21" s="1"/>
  <c r="P102" i="19"/>
  <c r="K106" i="19"/>
  <c r="S103" i="19" s="1"/>
  <c r="P101" i="19"/>
  <c r="P99" i="19"/>
  <c r="P100" i="19"/>
  <c r="P103" i="19"/>
  <c r="O84" i="19"/>
  <c r="H93" i="19"/>
  <c r="R82" i="19" s="1"/>
  <c r="O82" i="19"/>
  <c r="O88" i="19"/>
  <c r="O86" i="19"/>
  <c r="H106" i="19"/>
  <c r="S100" i="19" s="1"/>
  <c r="D93" i="19"/>
  <c r="R90" i="19" s="1"/>
  <c r="F84" i="19"/>
  <c r="F88" i="19"/>
  <c r="O90" i="19"/>
  <c r="J93" i="19"/>
  <c r="R85" i="19" s="1"/>
  <c r="O92" i="19"/>
  <c r="E81" i="19"/>
  <c r="F82" i="19"/>
  <c r="E85" i="19"/>
  <c r="O85" i="19" s="1"/>
  <c r="F86" i="19"/>
  <c r="E89" i="19"/>
  <c r="O89" i="19" s="1"/>
  <c r="F90" i="19"/>
  <c r="E83" i="19"/>
  <c r="F83" i="19" s="1"/>
  <c r="E87" i="19"/>
  <c r="F87" i="19" s="1"/>
  <c r="E91" i="19"/>
  <c r="F91" i="19" s="1"/>
  <c r="G5" i="21"/>
  <c r="G9" i="21"/>
  <c r="H9" i="21" s="1"/>
  <c r="N9" i="21" s="1"/>
  <c r="G13" i="21"/>
  <c r="H13" i="21" s="1"/>
  <c r="N13" i="21" s="1"/>
  <c r="F17" i="21"/>
  <c r="Q13" i="21" s="1"/>
  <c r="S108" i="19" l="1"/>
  <c r="S110" i="19" s="1"/>
  <c r="G17" i="21"/>
  <c r="Q11" i="21" s="1"/>
  <c r="Q12" i="21" s="1"/>
  <c r="Q14" i="21" s="1"/>
  <c r="P106" i="19"/>
  <c r="O83" i="19"/>
  <c r="F85" i="19"/>
  <c r="F89" i="19"/>
  <c r="O91" i="19"/>
  <c r="E93" i="19"/>
  <c r="R88" i="19" s="1"/>
  <c r="R89" i="19" s="1"/>
  <c r="R91" i="19" s="1"/>
  <c r="O87" i="19"/>
  <c r="O81" i="19"/>
  <c r="F81" i="19"/>
  <c r="H5" i="21"/>
  <c r="F93" i="19" l="1"/>
  <c r="O93" i="19"/>
  <c r="N5" i="21"/>
  <c r="N17" i="21" s="1"/>
  <c r="H17" i="21"/>
  <c r="E139" i="11" l="1"/>
  <c r="D139" i="11"/>
  <c r="F11" i="7" l="1"/>
  <c r="F12" i="7" s="1"/>
  <c r="F13" i="7" s="1"/>
  <c r="F14" i="7" s="1"/>
  <c r="F15" i="7" s="1"/>
  <c r="F16" i="7" s="1"/>
  <c r="F17" i="7" s="1"/>
  <c r="F18" i="7" s="1"/>
  <c r="F19" i="7" s="1"/>
  <c r="F20" i="7" s="1"/>
  <c r="F21" i="7" s="1"/>
  <c r="F22" i="7" s="1"/>
  <c r="F23" i="7" s="1"/>
  <c r="F24" i="7" s="1"/>
  <c r="F25" i="7" s="1"/>
  <c r="F26" i="7" s="1"/>
  <c r="F27" i="7" s="1"/>
  <c r="F28" i="7" s="1"/>
  <c r="F29" i="7" s="1"/>
  <c r="F30" i="7" s="1"/>
  <c r="C104" i="7"/>
  <c r="N4" i="6"/>
  <c r="N10" i="6" s="1"/>
  <c r="N12" i="6" s="1"/>
  <c r="F31" i="7" l="1"/>
  <c r="F32" i="7" s="1"/>
  <c r="F33" i="7" s="1"/>
  <c r="F34" i="7" s="1"/>
  <c r="F70" i="11"/>
  <c r="F71" i="11" s="1"/>
  <c r="F72" i="11" s="1"/>
  <c r="F73" i="11" s="1"/>
  <c r="F74" i="11" s="1"/>
  <c r="F75" i="11" s="1"/>
  <c r="E100" i="11"/>
  <c r="D100" i="11"/>
  <c r="D94" i="13" l="1"/>
  <c r="D92" i="13"/>
  <c r="D88" i="13"/>
  <c r="E66" i="11" l="1"/>
  <c r="D66" i="11"/>
  <c r="D84" i="13"/>
  <c r="D56" i="19"/>
  <c r="R53" i="19" s="1"/>
  <c r="D74" i="19"/>
  <c r="R71" i="19" s="1"/>
  <c r="H66" i="11" l="1"/>
  <c r="D82" i="13"/>
  <c r="G56" i="19"/>
  <c r="L16" i="6"/>
  <c r="M16" i="6"/>
  <c r="K12" i="6"/>
  <c r="M7" i="6" l="1"/>
  <c r="M10" i="6" s="1"/>
  <c r="E66" i="19"/>
  <c r="F66" i="19" s="1"/>
  <c r="D33" i="11"/>
  <c r="E33" i="11"/>
  <c r="F76" i="11"/>
  <c r="F77" i="11" s="1"/>
  <c r="F78" i="11" s="1"/>
  <c r="F79" i="11" s="1"/>
  <c r="F80" i="11" s="1"/>
  <c r="F81" i="11" s="1"/>
  <c r="F82" i="11" s="1"/>
  <c r="F83" i="11" s="1"/>
  <c r="F84" i="11" s="1"/>
  <c r="F85" i="11" s="1"/>
  <c r="F86" i="11" s="1"/>
  <c r="F87" i="11" s="1"/>
  <c r="F88" i="11" s="1"/>
  <c r="F89" i="11" s="1"/>
  <c r="F90" i="11" s="1"/>
  <c r="F91" i="11" s="1"/>
  <c r="F92" i="11" s="1"/>
  <c r="F93" i="11" s="1"/>
  <c r="F94" i="11" s="1"/>
  <c r="F95" i="11" s="1"/>
  <c r="F96" i="11" s="1"/>
  <c r="F97" i="11" s="1"/>
  <c r="F98" i="11" s="1"/>
  <c r="F99" i="11" s="1"/>
  <c r="F100" i="11" s="1"/>
  <c r="F104" i="11" s="1"/>
  <c r="F105" i="11" s="1"/>
  <c r="F106" i="11" s="1"/>
  <c r="F107" i="11" s="1"/>
  <c r="F108" i="11" s="1"/>
  <c r="F109" i="11" s="1"/>
  <c r="F110" i="11" s="1"/>
  <c r="F111" i="11" s="1"/>
  <c r="F112" i="11" s="1"/>
  <c r="F113" i="11" s="1"/>
  <c r="F114" i="11" s="1"/>
  <c r="F115" i="11" s="1"/>
  <c r="F116" i="11" s="1"/>
  <c r="F117" i="11" s="1"/>
  <c r="F118" i="11" s="1"/>
  <c r="F119" i="11" s="1"/>
  <c r="F120" i="11" s="1"/>
  <c r="F121" i="11" s="1"/>
  <c r="F122" i="11" s="1"/>
  <c r="F123" i="11" s="1"/>
  <c r="F124" i="11" s="1"/>
  <c r="F125" i="11" s="1"/>
  <c r="F126" i="11" s="1"/>
  <c r="F127" i="11" s="1"/>
  <c r="F128" i="11" s="1"/>
  <c r="F129" i="11" s="1"/>
  <c r="F130" i="11" s="1"/>
  <c r="F131" i="11" s="1"/>
  <c r="F132" i="11" s="1"/>
  <c r="F133" i="11" s="1"/>
  <c r="F134" i="11" s="1"/>
  <c r="F135" i="11" s="1"/>
  <c r="F136" i="11" s="1"/>
  <c r="H33" i="11" l="1"/>
  <c r="M12" i="6"/>
  <c r="F33" i="11"/>
  <c r="F137" i="11" l="1"/>
  <c r="F138" i="11" s="1"/>
  <c r="F139" i="11" s="1"/>
  <c r="F143" i="11" s="1"/>
  <c r="F144" i="11" s="1"/>
  <c r="F145" i="11" s="1"/>
  <c r="F146" i="11" s="1"/>
  <c r="F147" i="11" s="1"/>
  <c r="F148" i="11" s="1"/>
  <c r="F149" i="11" s="1"/>
  <c r="F150" i="11" s="1"/>
  <c r="F151" i="11" s="1"/>
  <c r="F152" i="11" s="1"/>
  <c r="F153" i="11" s="1"/>
  <c r="F154" i="11" s="1"/>
  <c r="F155" i="11" s="1"/>
  <c r="F156" i="11" s="1"/>
  <c r="F157" i="11" s="1"/>
  <c r="F158" i="11" s="1"/>
  <c r="F159" i="11" s="1"/>
  <c r="F160" i="11" s="1"/>
  <c r="F161" i="11" s="1"/>
  <c r="F162" i="11" s="1"/>
  <c r="K16" i="6"/>
  <c r="G74" i="19"/>
  <c r="R62" i="19" s="1"/>
  <c r="F38" i="11"/>
  <c r="F39" i="11" s="1"/>
  <c r="F40" i="11" s="1"/>
  <c r="F41" i="11" s="1"/>
  <c r="F42" i="11" s="1"/>
  <c r="F43" i="11" s="1"/>
  <c r="F44" i="11" s="1"/>
  <c r="F45" i="11" s="1"/>
  <c r="F46" i="11" s="1"/>
  <c r="F47" i="11" s="1"/>
  <c r="F48" i="11" s="1"/>
  <c r="F50" i="11" s="1"/>
  <c r="F142" i="11" l="1"/>
  <c r="F163" i="11" s="1"/>
  <c r="F166" i="11" s="1"/>
  <c r="D80" i="13"/>
  <c r="D48" i="4"/>
  <c r="H21" i="4"/>
  <c r="J74" i="19"/>
  <c r="R66" i="19" s="1"/>
  <c r="K74" i="19"/>
  <c r="R65" i="19" s="1"/>
  <c r="H62" i="19"/>
  <c r="H49" i="19"/>
  <c r="O49" i="19" s="1"/>
  <c r="H50" i="19"/>
  <c r="H51" i="19"/>
  <c r="H52" i="19"/>
  <c r="H53" i="19"/>
  <c r="H54" i="19"/>
  <c r="H55" i="19"/>
  <c r="H63" i="19"/>
  <c r="H64" i="19"/>
  <c r="H65" i="19"/>
  <c r="H66" i="19"/>
  <c r="O66" i="19" s="1"/>
  <c r="D18" i="11"/>
  <c r="E18" i="11"/>
  <c r="E51" i="19"/>
  <c r="D78" i="13"/>
  <c r="N74" i="19"/>
  <c r="R50" i="19"/>
  <c r="L40" i="19"/>
  <c r="R35" i="19" s="1"/>
  <c r="G40" i="19"/>
  <c r="R31" i="19" s="1"/>
  <c r="E40" i="19"/>
  <c r="R37" i="19" s="1"/>
  <c r="D40" i="19"/>
  <c r="E68" i="19"/>
  <c r="E69" i="19"/>
  <c r="O69" i="19" s="1"/>
  <c r="E70" i="19"/>
  <c r="E71" i="19"/>
  <c r="O71" i="19" s="1"/>
  <c r="E72" i="19"/>
  <c r="O72" i="19" s="1"/>
  <c r="E73" i="19"/>
  <c r="O73" i="19" s="1"/>
  <c r="I74" i="19"/>
  <c r="R64" i="19" s="1"/>
  <c r="L74" i="19"/>
  <c r="R68" i="19" s="1"/>
  <c r="M74" i="19"/>
  <c r="R67" i="19" s="1"/>
  <c r="I40" i="19"/>
  <c r="R32" i="19" s="1"/>
  <c r="J40" i="19"/>
  <c r="R33" i="19" s="1"/>
  <c r="K40" i="19"/>
  <c r="R34" i="19" s="1"/>
  <c r="J56" i="19"/>
  <c r="R48" i="19" s="1"/>
  <c r="K56" i="19"/>
  <c r="R47" i="19" s="1"/>
  <c r="I56" i="19"/>
  <c r="R46" i="19" s="1"/>
  <c r="R44" i="19"/>
  <c r="L12" i="6"/>
  <c r="J12" i="6"/>
  <c r="O33" i="19"/>
  <c r="W32" i="19"/>
  <c r="W41" i="19" s="1"/>
  <c r="W20" i="19"/>
  <c r="W27" i="19" s="1"/>
  <c r="M44" i="19"/>
  <c r="M56" i="19" s="1"/>
  <c r="R49" i="19" s="1"/>
  <c r="M39" i="19"/>
  <c r="F179" i="11" l="1"/>
  <c r="F182" i="11" s="1"/>
  <c r="F167" i="11"/>
  <c r="F168" i="11" s="1"/>
  <c r="F169" i="11" s="1"/>
  <c r="F170" i="11" s="1"/>
  <c r="F171" i="11" s="1"/>
  <c r="F172" i="11" s="1"/>
  <c r="F173" i="11" s="1"/>
  <c r="F174" i="11" s="1"/>
  <c r="F175" i="11" s="1"/>
  <c r="F176" i="11" s="1"/>
  <c r="F177" i="11" s="1"/>
  <c r="F178" i="11" s="1"/>
  <c r="R39" i="19"/>
  <c r="F18" i="11"/>
  <c r="F70" i="19"/>
  <c r="O70" i="19"/>
  <c r="F68" i="19"/>
  <c r="O68" i="19"/>
  <c r="O51" i="19"/>
  <c r="H74" i="19"/>
  <c r="R63" i="19" s="1"/>
  <c r="F73" i="19"/>
  <c r="F71" i="19"/>
  <c r="F69" i="19"/>
  <c r="F72" i="19"/>
  <c r="H48" i="19"/>
  <c r="O48" i="19" s="1"/>
  <c r="H47" i="19"/>
  <c r="O47" i="19" s="1"/>
  <c r="H46" i="19"/>
  <c r="O46" i="19" s="1"/>
  <c r="H45" i="19"/>
  <c r="O45" i="19" s="1"/>
  <c r="H44" i="19"/>
  <c r="O44" i="19" s="1"/>
  <c r="H39" i="19"/>
  <c r="O39" i="19" s="1"/>
  <c r="H38" i="19"/>
  <c r="O38" i="19" s="1"/>
  <c r="H37" i="19"/>
  <c r="O37" i="19" s="1"/>
  <c r="H36" i="19"/>
  <c r="O36" i="19" s="1"/>
  <c r="H35" i="19"/>
  <c r="H34" i="19"/>
  <c r="E62" i="19"/>
  <c r="O62" i="19" s="1"/>
  <c r="E63" i="19"/>
  <c r="O63" i="19" s="1"/>
  <c r="E64" i="19"/>
  <c r="O64" i="19" s="1"/>
  <c r="E65" i="19"/>
  <c r="E67" i="19"/>
  <c r="O67" i="19" s="1"/>
  <c r="E52" i="19"/>
  <c r="E53" i="19"/>
  <c r="O53" i="19" s="1"/>
  <c r="E54" i="19"/>
  <c r="E55" i="19"/>
  <c r="E50" i="19"/>
  <c r="O50" i="19" s="1"/>
  <c r="F46" i="19"/>
  <c r="F48" i="19"/>
  <c r="F49" i="19"/>
  <c r="F45" i="19"/>
  <c r="F44" i="19"/>
  <c r="F39" i="19"/>
  <c r="F38" i="19"/>
  <c r="F37" i="19"/>
  <c r="F36" i="19"/>
  <c r="F35" i="19"/>
  <c r="F34" i="19"/>
  <c r="M34" i="19"/>
  <c r="F20" i="4"/>
  <c r="F40" i="4" s="1"/>
  <c r="F11" i="11"/>
  <c r="F12" i="11" s="1"/>
  <c r="F13" i="11" s="1"/>
  <c r="F14" i="11" s="1"/>
  <c r="F15" i="11" s="1"/>
  <c r="F16" i="11" s="1"/>
  <c r="F17" i="11" s="1"/>
  <c r="L16" i="11"/>
  <c r="C47" i="4"/>
  <c r="C49" i="4" s="1"/>
  <c r="H40" i="4"/>
  <c r="D75" i="13"/>
  <c r="K18" i="11"/>
  <c r="G22" i="4"/>
  <c r="G40" i="4" s="1"/>
  <c r="E22" i="4"/>
  <c r="E40" i="4" s="1"/>
  <c r="R124" i="9"/>
  <c r="R116" i="9"/>
  <c r="D44" i="4"/>
  <c r="D45" i="4"/>
  <c r="D46" i="4"/>
  <c r="F183" i="11" l="1"/>
  <c r="F184" i="11" s="1"/>
  <c r="F185" i="11" s="1"/>
  <c r="F186" i="11" s="1"/>
  <c r="F187" i="11" s="1"/>
  <c r="F188" i="11" s="1"/>
  <c r="F189" i="11" s="1"/>
  <c r="F190" i="11" s="1"/>
  <c r="F192" i="11"/>
  <c r="F65" i="19"/>
  <c r="O65" i="19"/>
  <c r="O74" i="19" s="1"/>
  <c r="F64" i="19"/>
  <c r="E74" i="19"/>
  <c r="R69" i="19" s="1"/>
  <c r="R70" i="19" s="1"/>
  <c r="F52" i="19"/>
  <c r="O52" i="19"/>
  <c r="F54" i="19"/>
  <c r="O54" i="19"/>
  <c r="F55" i="19"/>
  <c r="O55" i="19"/>
  <c r="H40" i="19"/>
  <c r="F40" i="19"/>
  <c r="M40" i="19"/>
  <c r="R36" i="19" s="1"/>
  <c r="R38" i="19" s="1"/>
  <c r="R40" i="19" s="1"/>
  <c r="F62" i="19"/>
  <c r="E56" i="19"/>
  <c r="H56" i="19"/>
  <c r="R45" i="19" s="1"/>
  <c r="O35" i="19"/>
  <c r="O34" i="19"/>
  <c r="F67" i="19"/>
  <c r="F63" i="19"/>
  <c r="D47" i="4"/>
  <c r="D49" i="4" s="1"/>
  <c r="F22" i="11"/>
  <c r="O40" i="19" l="1"/>
  <c r="R72" i="19"/>
  <c r="R51" i="19"/>
  <c r="D57" i="19"/>
  <c r="O56" i="19"/>
  <c r="F74" i="19"/>
  <c r="F56" i="19"/>
  <c r="F23" i="11"/>
  <c r="F24" i="11" s="1"/>
  <c r="F25" i="11" s="1"/>
  <c r="F26" i="11" s="1"/>
  <c r="F27" i="11" s="1"/>
  <c r="F28" i="11" s="1"/>
  <c r="F29" i="11" s="1"/>
  <c r="F30" i="11" s="1"/>
  <c r="F31" i="11" s="1"/>
  <c r="F32" i="11" s="1"/>
  <c r="E22" i="11"/>
  <c r="R52" i="19" l="1"/>
  <c r="R54" i="19" s="1"/>
  <c r="F51" i="11"/>
  <c r="F52" i="11" s="1"/>
  <c r="F53" i="11" s="1"/>
  <c r="F54" i="11" s="1"/>
  <c r="F55" i="11" s="1"/>
  <c r="F56" i="11" s="1"/>
  <c r="F57" i="11" s="1"/>
  <c r="F58" i="11" s="1"/>
  <c r="F59" i="11" s="1"/>
  <c r="F60" i="11" s="1"/>
  <c r="F61" i="11" s="1"/>
  <c r="F62" i="11" s="1"/>
  <c r="F63" i="11" s="1"/>
  <c r="F64" i="11" s="1"/>
  <c r="F65" i="11" s="1"/>
  <c r="F66" i="11" s="1"/>
  <c r="F35" i="7" l="1"/>
  <c r="F36" i="7" s="1"/>
  <c r="F37" i="7" s="1"/>
  <c r="F38" i="7" s="1"/>
  <c r="F39" i="7" s="1"/>
  <c r="F40" i="7" s="1"/>
  <c r="F41" i="7" s="1"/>
  <c r="F42" i="7" s="1"/>
  <c r="F43" i="7" s="1"/>
  <c r="F44" i="7" s="1"/>
  <c r="F45" i="7" s="1"/>
  <c r="F46" i="7" s="1"/>
  <c r="F47" i="7" s="1"/>
  <c r="F48" i="7" s="1"/>
  <c r="F49" i="7" s="1"/>
  <c r="F50" i="7" s="1"/>
  <c r="F51" i="7" s="1"/>
  <c r="F52" i="7" s="1"/>
  <c r="F53" i="7" s="1"/>
  <c r="F54" i="7" s="1"/>
  <c r="F55" i="7" s="1"/>
  <c r="F56" i="7" s="1"/>
  <c r="F57" i="7" s="1"/>
  <c r="F58" i="7" s="1"/>
  <c r="F59" i="7" s="1"/>
  <c r="F60" i="7" s="1"/>
  <c r="F61" i="7" s="1"/>
  <c r="F62" i="7" s="1"/>
  <c r="F63" i="7" s="1"/>
  <c r="F64" i="7" s="1"/>
  <c r="F65" i="7" s="1"/>
  <c r="F66" i="7" s="1"/>
  <c r="F67" i="7" s="1"/>
  <c r="F68" i="7" s="1"/>
  <c r="F69" i="7" s="1"/>
  <c r="F70" i="7" s="1"/>
  <c r="F71" i="7" s="1"/>
  <c r="F72" i="7" s="1"/>
  <c r="F73" i="7" s="1"/>
  <c r="F74" i="7" s="1"/>
  <c r="F75" i="7" s="1"/>
  <c r="F76" i="7" s="1"/>
  <c r="F77" i="7" s="1"/>
  <c r="F78" i="7" s="1"/>
  <c r="F79" i="7" s="1"/>
  <c r="F80" i="7" s="1"/>
  <c r="F81" i="7" s="1"/>
  <c r="F82" i="7" s="1"/>
  <c r="F83" i="7" s="1"/>
  <c r="F84" i="7" s="1"/>
  <c r="F85" i="7" s="1"/>
  <c r="F86" i="7" s="1"/>
  <c r="F87" i="7" s="1"/>
  <c r="F88" i="7" s="1"/>
  <c r="F89" i="7" s="1"/>
  <c r="F90" i="7" s="1"/>
  <c r="F91" i="7" s="1"/>
  <c r="F92" i="7" s="1"/>
  <c r="F93" i="7" s="1"/>
  <c r="F94" i="7" s="1"/>
  <c r="F95" i="7" s="1"/>
  <c r="F96" i="7" s="1"/>
  <c r="F97" i="7" s="1"/>
  <c r="F98" i="7" s="1"/>
  <c r="F99" i="7" s="1"/>
  <c r="F100" i="7" s="1"/>
  <c r="F101" i="7" s="1"/>
  <c r="F102" i="7" s="1"/>
  <c r="F103" i="7" s="1"/>
  <c r="F104" i="7" s="1"/>
  <c r="F111" i="7" s="1"/>
  <c r="F112" i="7" l="1"/>
  <c r="F113" i="7" s="1"/>
  <c r="F114" i="7" s="1"/>
  <c r="F115" i="7" s="1"/>
  <c r="F116" i="7" s="1"/>
  <c r="F117" i="7" s="1"/>
  <c r="F118" i="7" s="1"/>
  <c r="F119" i="7" s="1"/>
  <c r="F120" i="7" s="1"/>
  <c r="F121" i="7" s="1"/>
  <c r="F122" i="7" s="1"/>
  <c r="F123" i="7" s="1"/>
  <c r="F124" i="7" s="1"/>
  <c r="F125" i="7" s="1"/>
  <c r="F126" i="7" s="1"/>
  <c r="F127" i="7" s="1"/>
  <c r="F128" i="7" s="1"/>
  <c r="F129" i="7" s="1"/>
  <c r="F130" i="7" s="1"/>
  <c r="F131" i="7" s="1"/>
  <c r="F132" i="7" s="1"/>
  <c r="F133" i="7" s="1"/>
  <c r="F134" i="7" s="1"/>
  <c r="F135" i="7" s="1"/>
  <c r="F136" i="7" s="1"/>
  <c r="F137" i="7" s="1"/>
  <c r="F138" i="7" s="1"/>
  <c r="F139" i="7" s="1"/>
  <c r="F140" i="7" s="1"/>
  <c r="F141" i="7" s="1"/>
  <c r="F142" i="7" s="1"/>
  <c r="F143" i="7" s="1"/>
  <c r="F144" i="7" s="1"/>
  <c r="F145" i="7" s="1"/>
  <c r="F146" i="7" s="1"/>
  <c r="F147" i="7" s="1"/>
  <c r="F148" i="7" s="1"/>
  <c r="F149" i="7" s="1"/>
  <c r="F150" i="7" s="1"/>
  <c r="F151" i="7" s="1"/>
  <c r="F152" i="7" s="1"/>
  <c r="F153" i="7" s="1"/>
  <c r="F154" i="7" s="1"/>
  <c r="F155" i="7" s="1"/>
  <c r="F156" i="7" s="1"/>
  <c r="F157" i="7" s="1"/>
  <c r="F158" i="7" s="1"/>
  <c r="F159" i="7" s="1"/>
</calcChain>
</file>

<file path=xl/sharedStrings.xml><?xml version="1.0" encoding="utf-8"?>
<sst xmlns="http://schemas.openxmlformats.org/spreadsheetml/2006/main" count="4063" uniqueCount="1961">
  <si>
    <t>The Ocean Super Trust of Australia</t>
  </si>
  <si>
    <t>Trustee</t>
  </si>
  <si>
    <t>Richard N Hudson</t>
  </si>
  <si>
    <t>Transaction Date </t>
  </si>
  <si>
    <t>Income</t>
  </si>
  <si>
    <t>Expences</t>
  </si>
  <si>
    <t>Lily Lin</t>
  </si>
  <si>
    <t>Year Income</t>
  </si>
  <si>
    <t>Date</t>
  </si>
  <si>
    <t>Investments</t>
  </si>
  <si>
    <t>Fiancial year</t>
  </si>
  <si>
    <t>None</t>
  </si>
  <si>
    <t>List of Investments for the Year</t>
  </si>
  <si>
    <t>Fund Obligations</t>
  </si>
  <si>
    <t>Supervisory Levy</t>
  </si>
  <si>
    <t>Audit of Records</t>
  </si>
  <si>
    <t>N/A</t>
  </si>
  <si>
    <t>Returned</t>
  </si>
  <si>
    <t>Note</t>
  </si>
  <si>
    <t>Australian Property</t>
  </si>
  <si>
    <t>Description</t>
  </si>
  <si>
    <t>Debit</t>
  </si>
  <si>
    <t>Credit</t>
  </si>
  <si>
    <t>Balance</t>
  </si>
  <si>
    <t>Credit Interest</t>
  </si>
  <si>
    <t>Internet Withdrawal           04Aug14:52 China Property P2</t>
  </si>
  <si>
    <t>Totals</t>
  </si>
  <si>
    <t>Member 1 Rich</t>
  </si>
  <si>
    <t>Member 2 Lily</t>
  </si>
  <si>
    <t>Type of contribution</t>
  </si>
  <si>
    <t>Biller Code: 96503</t>
  </si>
  <si>
    <t xml:space="preserve">Customer Reference: 3004 7368 3000 66 </t>
  </si>
  <si>
    <t>Biller Alias: DEFT PAYMENT SYSTEMS</t>
  </si>
  <si>
    <t>Water</t>
  </si>
  <si>
    <t>Strata</t>
  </si>
  <si>
    <t>Date: 22 11 2010 </t>
  </si>
  <si>
    <t>Biller Code: 96503 </t>
  </si>
  <si>
    <t>Biller Code: 45435</t>
  </si>
  <si>
    <t>Customer Reference: 3004 7368 3000 66  </t>
  </si>
  <si>
    <t xml:space="preserve">Customer Reference: 4877 7360 008 </t>
  </si>
  <si>
    <t>Biller Alias: SYDNEY WATER</t>
  </si>
  <si>
    <t>TRANSFER BETWEEN MY ACCOUNTS </t>
  </si>
  <si>
    <t>TRANSFER TO A PAYEE </t>
  </si>
  <si>
    <t>BSB: 062-105 </t>
  </si>
  <si>
    <t>Account Number: 010329493 </t>
  </si>
  <si>
    <t>Internet Withdrawal           07Jul20:30 China Property Invest First payment</t>
  </si>
  <si>
    <t>Water  4877 7360 008</t>
  </si>
  <si>
    <t>Biller Code: 17301</t>
  </si>
  <si>
    <t xml:space="preserve">Customer Reference: 2291 4978 38535 </t>
  </si>
  <si>
    <t>Biller Alias: AUSTRALIAN SECURITIES &amp; INVESTMENTS COMMISSION</t>
  </si>
  <si>
    <t>Tax office</t>
  </si>
  <si>
    <t xml:space="preserve">Hudsonlin Company </t>
  </si>
  <si>
    <t xml:space="preserve">Customer Reference: 5510 0804 2432 9661 21 </t>
  </si>
  <si>
    <t>Biller Alias: AUSTRALIAN TAXATION OFFICE</t>
  </si>
  <si>
    <t>Total</t>
  </si>
  <si>
    <t>Interest</t>
  </si>
  <si>
    <t>Internet Withdrawal           01Nov 22:29 China Investment payment</t>
  </si>
  <si>
    <t>Transfer Details </t>
  </si>
  <si>
    <t>Schedule Details </t>
  </si>
  <si>
    <t>China Property Investment First payment</t>
  </si>
  <si>
    <t>China Property investment #2 payment</t>
  </si>
  <si>
    <t>China Property investment #3 Final payment</t>
  </si>
  <si>
    <t>Amount: $265.30 </t>
  </si>
  <si>
    <t>Amount: $146.45 </t>
  </si>
  <si>
    <t>Amount: $226.50 </t>
  </si>
  <si>
    <t>Amount: $191.10 </t>
  </si>
  <si>
    <t>Strata Netstrata</t>
  </si>
  <si>
    <t>Fund Balance</t>
  </si>
  <si>
    <t>Online Banking transfer to CHK 1058 Confirmation# 4020838768</t>
  </si>
  <si>
    <t>Online Banking transfer to CHK 1058 Confirmation# 1437180911</t>
  </si>
  <si>
    <t>Online Banking transfer from CHK 1058 Confirmation# 3811234868</t>
  </si>
  <si>
    <t>WIRE TYPE:WIRE IN DATE: 121116 TIME:0529 ET TRN:2012111600040441 SEQ:321328593/03857</t>
  </si>
  <si>
    <t>WIRE TYPE:WIRE IN DATE: 121108 TIME:0531 ET TRN:2012110800063177 SEQ:313331159/11460</t>
  </si>
  <si>
    <t>Agent Assisted transfer from CHK 1058 Confirmation# 0571095786</t>
  </si>
  <si>
    <t>Beginning balance as of 10/31/2012</t>
  </si>
  <si>
    <t>Amount</t>
  </si>
  <si>
    <t>Pay To</t>
  </si>
  <si>
    <t>Pay From</t>
  </si>
  <si>
    <t>First Columbia Community Managem</t>
  </si>
  <si>
    <t>Greenwood HOA</t>
  </si>
  <si>
    <t>01/14/2013</t>
  </si>
  <si>
    <t>02/14/2013</t>
  </si>
  <si>
    <t>Check 91</t>
  </si>
  <si>
    <t>FIRST COLUMBIA COMMUNITY MANAG</t>
  </si>
  <si>
    <t>Notes</t>
  </si>
  <si>
    <t>Property inspection fee</t>
  </si>
  <si>
    <t>HOA  january</t>
  </si>
  <si>
    <t>Property Cleaning</t>
  </si>
  <si>
    <t>HOA  Febuary</t>
  </si>
  <si>
    <t>BANK OF AMERICA</t>
  </si>
  <si>
    <t>Spotless Touch Cleaning</t>
  </si>
  <si>
    <t>Cheque to ESCRO</t>
  </si>
  <si>
    <t>Management Fee</t>
  </si>
  <si>
    <t>1st Transfer</t>
  </si>
  <si>
    <t>2nd Transfer</t>
  </si>
  <si>
    <t>3rd Transfer</t>
  </si>
  <si>
    <t>Biller Code:96503</t>
  </si>
  <si>
    <t>Customer Reference:3004 7368 3000 66</t>
  </si>
  <si>
    <t>Biller Alias:DEFT PAYMENT SYSTEMS</t>
  </si>
  <si>
    <t>REPUBLIC SERVICES Bill Payment</t>
  </si>
  <si>
    <t>WIRE TYPE:WIRE IN DATE: 130405 TIME:0528 ET TRN:2013040500032602 SEQ:095310948/02447</t>
  </si>
  <si>
    <t>Ocean Street</t>
  </si>
  <si>
    <t>Forbes Accounting &amp; Business Consultants Pty Ltd</t>
  </si>
  <si>
    <t xml:space="preserve">Audited by ABC Accountants
</t>
  </si>
  <si>
    <t xml:space="preserve">Transaction History Bank of America (Las Vegas Oakbrook Property) </t>
  </si>
  <si>
    <t>Ocean Street  3000 66  </t>
  </si>
  <si>
    <t>cronulla paid by Xg account</t>
  </si>
  <si>
    <t xml:space="preserve">SUTHERLAND SHIRE COUNCIL
REF #  0781 176 </t>
  </si>
  <si>
    <t>2013-2014</t>
  </si>
  <si>
    <t>First Columbia Community Managem Bill Payment</t>
  </si>
  <si>
    <t>4th Transfer</t>
  </si>
  <si>
    <t>opening Acount transfer</t>
  </si>
  <si>
    <t>ST GEORGE</t>
  </si>
  <si>
    <t>Fridge</t>
  </si>
  <si>
    <t>2012 Tax return payment</t>
  </si>
  <si>
    <t>Tax office and Other</t>
  </si>
  <si>
    <t>Other</t>
  </si>
  <si>
    <t>Ocean St</t>
  </si>
  <si>
    <t>Ocean St Strata</t>
  </si>
  <si>
    <t xml:space="preserve">Cleaning Spot touch </t>
  </si>
  <si>
    <t> Date</t>
  </si>
  <si>
    <t> Type</t>
  </si>
  <si>
    <t> Status</t>
  </si>
  <si>
    <t> Details</t>
  </si>
  <si>
    <t> Amount</t>
  </si>
  <si>
    <t> 2 Feb 2013</t>
  </si>
  <si>
    <t>Payment To Michael Montanez</t>
  </si>
  <si>
    <t> Completed</t>
  </si>
  <si>
    <t>-$165.00 USD </t>
  </si>
  <si>
    <t>Pay pal</t>
  </si>
  <si>
    <t xml:space="preserve">Mail Box </t>
  </si>
  <si>
    <t>Management Start up fee</t>
  </si>
  <si>
    <t>Item</t>
  </si>
  <si>
    <t xml:space="preserve"> RNH paid BOA Check</t>
  </si>
  <si>
    <t xml:space="preserve"> RNH paid by pay pal</t>
  </si>
  <si>
    <t>Handyman Kitchen Knobs Stain, Screen door</t>
  </si>
  <si>
    <t>Rich</t>
  </si>
  <si>
    <t>Lily</t>
  </si>
  <si>
    <t>Supervisory levy</t>
  </si>
  <si>
    <t>Insurance</t>
  </si>
  <si>
    <t>Rental Income</t>
  </si>
  <si>
    <t>Annual ASIC payment</t>
  </si>
  <si>
    <t>INTEREST</t>
  </si>
  <si>
    <t>total Employer contributions for year</t>
  </si>
  <si>
    <t>31-Jun-13</t>
  </si>
  <si>
    <t>Ref.</t>
  </si>
  <si>
    <t>Particulars</t>
  </si>
  <si>
    <t>Admin</t>
  </si>
  <si>
    <t>Sinking</t>
  </si>
  <si>
    <t>Standard Levy from 01/11/13 to 31/01/14</t>
  </si>
  <si>
    <t>Pending</t>
  </si>
  <si>
    <t>Standard Levy from 01/08/13 to 31/10/13</t>
  </si>
  <si>
    <t>Fully paid</t>
  </si>
  <si>
    <t>Receipt</t>
  </si>
  <si>
    <t>Standard Levy from 01/05/13 to 31/07/13</t>
  </si>
  <si>
    <t>Standard Levy from 01/02/13 to 30/04/13</t>
  </si>
  <si>
    <t>Standard Levy from 01/11/12 to 31/01/13</t>
  </si>
  <si>
    <t>Standard Levy from 01/08/12 to 31/10/12</t>
  </si>
  <si>
    <t>Standard Levy from 01/05/12 to 31/07/12</t>
  </si>
  <si>
    <t>May-july</t>
  </si>
  <si>
    <t>Aug-Oct</t>
  </si>
  <si>
    <t>Nov-jan</t>
  </si>
  <si>
    <t>Feb-Apr</t>
  </si>
  <si>
    <t>Nov -Jan</t>
  </si>
  <si>
    <t>STRATA PAYMENTS</t>
  </si>
  <si>
    <t>Paid</t>
  </si>
  <si>
    <t>Hot water tank, Warranty Fee</t>
  </si>
  <si>
    <t>Water Clean up handyman
Hector Aranda: Emergency call out</t>
  </si>
  <si>
    <t>Hot water tank repair</t>
  </si>
  <si>
    <t>August Statement</t>
  </si>
  <si>
    <t>September Statement</t>
  </si>
  <si>
    <t>October Statement</t>
  </si>
  <si>
    <t>Handyman Excel</t>
  </si>
  <si>
    <t>Payment Date</t>
  </si>
  <si>
    <t>Nickname</t>
  </si>
  <si>
    <t>Pmt Status</t>
  </si>
  <si>
    <t>09/13/2013</t>
  </si>
  <si>
    <t>08/14/2013</t>
  </si>
  <si>
    <t>Processed</t>
  </si>
  <si>
    <t>06/14/2013</t>
  </si>
  <si>
    <t>05/16/2013</t>
  </si>
  <si>
    <t>Republic Services - 2013</t>
  </si>
  <si>
    <t>Republic Trash LV</t>
  </si>
  <si>
    <t>05/14/2013</t>
  </si>
  <si>
    <t>03/14/2013</t>
  </si>
  <si>
    <t>Spotless Touch - 6553</t>
  </si>
  <si>
    <t>Spotless touch cleaning</t>
  </si>
  <si>
    <t>Beginning balance as of 1 July 2013</t>
  </si>
  <si>
    <t>HOA  March</t>
  </si>
  <si>
    <t>Trash</t>
  </si>
  <si>
    <t>HOA April</t>
  </si>
  <si>
    <t>HOA May</t>
  </si>
  <si>
    <t>HOA June</t>
  </si>
  <si>
    <t>1st Next Payment 31 Aug 2013</t>
  </si>
  <si>
    <t>2nd Next Payment 30 Nov 2013</t>
  </si>
  <si>
    <t>3rd Next Payment 28 Feb 2014</t>
  </si>
  <si>
    <t>4th Next Payment 31 May 2014</t>
  </si>
  <si>
    <t>1st Payment</t>
  </si>
  <si>
    <t>2nd Payment</t>
  </si>
  <si>
    <t>3rd Payment</t>
  </si>
  <si>
    <t>4th Payment</t>
  </si>
  <si>
    <t>AU$</t>
  </si>
  <si>
    <t>RMB</t>
  </si>
  <si>
    <t>Oakbrook Lane  NV Property USA</t>
  </si>
  <si>
    <t>Loss</t>
  </si>
  <si>
    <t>USA $</t>
  </si>
  <si>
    <t>Tax Return Fee</t>
  </si>
  <si>
    <t>No electricity going into the living room and bedroom</t>
  </si>
  <si>
    <t>Excel Handyman Kitchen Faucet dryer vent</t>
  </si>
  <si>
    <t>AUSTRALIAN DOLLARS</t>
  </si>
  <si>
    <t>US DOLLARS</t>
  </si>
  <si>
    <t>Overseas Property RMB</t>
  </si>
  <si>
    <t>Overseas Property US$</t>
  </si>
  <si>
    <t>CHINA RMB</t>
  </si>
  <si>
    <t>Summary</t>
  </si>
  <si>
    <t>AU DOLLAR</t>
  </si>
  <si>
    <t>Tax Consultant</t>
  </si>
  <si>
    <t>Not Required</t>
  </si>
  <si>
    <t>BPAY from Bank of America</t>
  </si>
  <si>
    <t>BANK OF AMERICA RECEIPTS</t>
  </si>
  <si>
    <t>Sold China unit</t>
  </si>
  <si>
    <t>Opening account from Lily Account</t>
  </si>
  <si>
    <t>Property Deposit</t>
  </si>
  <si>
    <t>US Dollars</t>
  </si>
  <si>
    <t>Internet Banking Receipt Details</t>
  </si>
  <si>
    <t>Handy Man fix door frame Fix-It-Right Services, LLC</t>
  </si>
  <si>
    <t>November Statement</t>
  </si>
  <si>
    <t>CLARK COUNTY TREASURER Bill Payment</t>
  </si>
  <si>
    <t>11/14/2013</t>
  </si>
  <si>
    <t>Counter Credit Rental Income</t>
  </si>
  <si>
    <t>Counter Credit cash deposit</t>
  </si>
  <si>
    <t>December Statement</t>
  </si>
  <si>
    <t>12/13/2013</t>
  </si>
  <si>
    <t>01/24/2014</t>
  </si>
  <si>
    <t>paid by wrong account. Transfer below</t>
  </si>
  <si>
    <t xml:space="preserve">Council Sutherland
0781 176 </t>
  </si>
  <si>
    <t>internal tranfer to payment from account</t>
  </si>
  <si>
    <t>Counter Credit</t>
  </si>
  <si>
    <t>01/14/2014</t>
  </si>
  <si>
    <t>Allstate Indemnity Insurance Co Bill Payment</t>
  </si>
  <si>
    <t>PAYLEASE.COM DES:PAYDIR OUT ID: 19133018 INDN:Richard Neil The Ocea CO ID:1273639005 CCD</t>
  </si>
  <si>
    <t>FIRST COLUMBIA COMMUNITY MANAGEM Bill Payment</t>
  </si>
  <si>
    <t>02/14/2014</t>
  </si>
  <si>
    <t>PAYLEASE.COM DES:PAYDIR OUT ID: 19934130 INDN:Richard Neil The Ocea CO ID:1273639005 CCD</t>
  </si>
  <si>
    <t>paid 3 Mar 2014</t>
  </si>
  <si>
    <t>Feb 2014 Statement</t>
  </si>
  <si>
    <t>Heater Repair</t>
  </si>
  <si>
    <t>Proptec</t>
  </si>
  <si>
    <t>Heater inspection</t>
  </si>
  <si>
    <t>Tax Office
75556</t>
  </si>
  <si>
    <t>second  quarter Feb 2014</t>
  </si>
  <si>
    <r>
      <t xml:space="preserve">Reference number:  </t>
    </r>
    <r>
      <rPr>
        <b/>
        <sz val="10"/>
        <rFont val="Arial"/>
        <family val="2"/>
      </rPr>
      <t>9210 0334 92956</t>
    </r>
  </si>
  <si>
    <t>Aus Key</t>
  </si>
  <si>
    <t>PW Ocean-superfund</t>
  </si>
  <si>
    <t>ANZSIC details</t>
  </si>
  <si>
    <t>Main industry code: Financial and Insurance Services</t>
  </si>
  <si>
    <t>Main business activity: superannuation fund</t>
  </si>
  <si>
    <t>ANZSIC code: 6330</t>
  </si>
  <si>
    <t>ANZSIC code description: Superannuation Funds</t>
  </si>
  <si>
    <t>https://abr.gov.au/AUSkey/</t>
  </si>
  <si>
    <t>First quarter Sept 2013</t>
  </si>
  <si>
    <t>China Harbin property SOLD</t>
  </si>
  <si>
    <t>Mar 2014 Statement</t>
  </si>
  <si>
    <t>OTHER</t>
  </si>
  <si>
    <t>third  quarter Feb 2014</t>
  </si>
  <si>
    <t>03/14/2014</t>
  </si>
  <si>
    <t>paid by wrong account No</t>
  </si>
  <si>
    <t>April 2014 Statement</t>
  </si>
  <si>
    <t>May 2014 Statement</t>
  </si>
  <si>
    <t>Cronulla Unit 5/2 Ocean St Cronulla NSW</t>
  </si>
  <si>
    <t>04/14/2014</t>
  </si>
  <si>
    <t>PAYLEASE.COM DES:PAYDIR OUT ID: 21794914 INDN:Richard Neil The Ocea CO ID:1273639005 CCD</t>
  </si>
  <si>
    <t>05/14/2014</t>
  </si>
  <si>
    <t>PAYLEASE.COM DES:PAYDIR OUT ID: 22677565 INDN:Richard Neil The Ocea CO ID:1273639005 CCD</t>
  </si>
  <si>
    <t>tax paid for fiancial year 2013</t>
  </si>
  <si>
    <t>Australian Super Source Pty Ltd</t>
  </si>
  <si>
    <t>06/13/2014</t>
  </si>
  <si>
    <t>PAYLEASE.COM DES:PAYDIR OUT ID: 23700654 INDN:Richard Neil The Ocea CO ID:1273639005 CCD</t>
  </si>
  <si>
    <t>Fiancial year ending balance</t>
  </si>
  <si>
    <t>Beginning balance as of 1 July 2014</t>
  </si>
  <si>
    <t>Account number: 5010 1496 1003</t>
  </si>
  <si>
    <t>Ending balance as of 30 June 2013</t>
  </si>
  <si>
    <t>07/14/2014</t>
  </si>
  <si>
    <t>H472P-MM92Y</t>
  </si>
  <si>
    <t>H15F1-02VZM</t>
  </si>
  <si>
    <t>GXTPB-MZ2RZ</t>
  </si>
  <si>
    <t>GTX69-SV6DJ</t>
  </si>
  <si>
    <t>GQS1F-YD1KW</t>
  </si>
  <si>
    <t>GNF15-DXXYD</t>
  </si>
  <si>
    <t>GNF0Z-GLS8J</t>
  </si>
  <si>
    <t>GJ2D4-VHYHY</t>
  </si>
  <si>
    <t>GDQXV-GP24T</t>
  </si>
  <si>
    <t>G9L7C-L6VM2</t>
  </si>
  <si>
    <t>G6NNC-26VV5</t>
  </si>
  <si>
    <t>G3DWF-JTVWB</t>
  </si>
  <si>
    <t>G08HG-9L5CZ</t>
  </si>
  <si>
    <t>FXBGS-G97FJ</t>
  </si>
  <si>
    <t>FSZJR-YQP5Z</t>
  </si>
  <si>
    <t>FNMPS-L0BFG</t>
  </si>
  <si>
    <t>FNMPL-YXHZP</t>
  </si>
  <si>
    <t>FL9CQ-TRL1J</t>
  </si>
  <si>
    <t>FH0LM-TX4Z4</t>
  </si>
  <si>
    <t>FD9JY-LP8TZ</t>
  </si>
  <si>
    <t>June 2014 Statement</t>
  </si>
  <si>
    <t>July Statement</t>
  </si>
  <si>
    <t>Contact</t>
  </si>
  <si>
    <t>Name</t>
  </si>
  <si>
    <t>Home Phone</t>
  </si>
  <si>
    <t>Email</t>
  </si>
  <si>
    <t>HOA</t>
  </si>
  <si>
    <t>HAS</t>
  </si>
  <si>
    <t>HAS Home Warranty</t>
  </si>
  <si>
    <t>1800 367 1448</t>
  </si>
  <si>
    <t>Rick Myrick</t>
  </si>
  <si>
    <t>Keller Williams South Nevada</t>
  </si>
  <si>
    <t>702-301-2324</t>
  </si>
  <si>
    <t xml:space="preserve">rick@rickmyrick.net </t>
  </si>
  <si>
    <t>Sara Chio</t>
  </si>
  <si>
    <t xml:space="preserve">702-777-9706 </t>
  </si>
  <si>
    <t>nsc_pm@yahoo.com</t>
  </si>
  <si>
    <t>Jeanene Cain/Areya Bails</t>
  </si>
  <si>
    <t xml:space="preserve">702-777-9750 </t>
  </si>
  <si>
    <t>Allstate Insurance Company</t>
  </si>
  <si>
    <t>702-870 6677</t>
  </si>
  <si>
    <t>mariamadrid@allstate.com</t>
  </si>
  <si>
    <t>Ron Galway/Gabe Vargas</t>
  </si>
  <si>
    <t>Proptec Unlimited LLC Las Vegas Nevada</t>
  </si>
  <si>
    <t>702-524-0249</t>
  </si>
  <si>
    <t>proptecunlimited@gmail.com</t>
  </si>
  <si>
    <t>Marcus Toliver</t>
  </si>
  <si>
    <t>Bank of America</t>
  </si>
  <si>
    <t>702-727-5356</t>
  </si>
  <si>
    <t>marcus.toliver@bankofamerica.com</t>
  </si>
  <si>
    <t>Escrow</t>
  </si>
  <si>
    <t>First American Title Insurance Company</t>
  </si>
  <si>
    <t>702 240 4220</t>
  </si>
  <si>
    <t>clong@firstam.com</t>
  </si>
  <si>
    <t>PERIOD</t>
  </si>
  <si>
    <t>RENTAL</t>
  </si>
  <si>
    <t>AGENT FEE</t>
  </si>
  <si>
    <t>NET RENTAL</t>
  </si>
  <si>
    <t>HOME WTY</t>
  </si>
  <si>
    <t>INSURANCE</t>
  </si>
  <si>
    <t>WATER/COUNCIL</t>
  </si>
  <si>
    <t>REPAIR</t>
  </si>
  <si>
    <t>REPAIR NOTE</t>
  </si>
  <si>
    <t>COST</t>
  </si>
  <si>
    <t>TAX</t>
  </si>
  <si>
    <t>WATER</t>
  </si>
  <si>
    <t>TOTAL</t>
  </si>
  <si>
    <t>NET LOSS</t>
  </si>
  <si>
    <t>06/14/2014</t>
  </si>
  <si>
    <t>04/14/2013</t>
  </si>
  <si>
    <t>07/14/2013</t>
  </si>
  <si>
    <t>09/14/2013</t>
  </si>
  <si>
    <t>12/14/2013</t>
  </si>
  <si>
    <t>paid by owner direct</t>
  </si>
  <si>
    <t>heater inspection</t>
  </si>
  <si>
    <t>AC heater repair</t>
  </si>
  <si>
    <t>mirror parts</t>
  </si>
  <si>
    <t>10/14/2013</t>
  </si>
  <si>
    <t>TOTAL COST</t>
  </si>
  <si>
    <t>Paid KW  11 Dec 2012</t>
  </si>
  <si>
    <t>TRASH</t>
  </si>
  <si>
    <t>21-30 June 2013</t>
  </si>
  <si>
    <t>COUNCIL</t>
  </si>
  <si>
    <t>STRATA/HOA</t>
  </si>
  <si>
    <t>WTY FEE</t>
  </si>
  <si>
    <t xml:space="preserve"> The gate code is KK2437.</t>
  </si>
  <si>
    <t xml:space="preserve">The tenant signed a year lease starting 6/21, they are paying $700 a month for rent and the rent is due by the 1st of the month. </t>
  </si>
  <si>
    <t>Fridge $401,Mail Box $16,  Keys made Larry Bishop $75</t>
  </si>
  <si>
    <t xml:space="preserve">Hot water tank repair $330, Larry Bishop: rekey residence. Replace dead bolt, replace deadbolt  $100,Excel Handyman, fix latch on front door $65 plus Water clean up $300 </t>
  </si>
  <si>
    <t>Property Maintance Oakbrook Ln</t>
  </si>
  <si>
    <t>Statement Date</t>
  </si>
  <si>
    <t>Invoice Date</t>
  </si>
  <si>
    <t>Expence</t>
  </si>
  <si>
    <t>Contractor</t>
  </si>
  <si>
    <t>Feb 2013 Statement</t>
  </si>
  <si>
    <t>Mar 2013 Statement</t>
  </si>
  <si>
    <t xml:space="preserve">Handy Man fix door frame </t>
  </si>
  <si>
    <t>Fix-It-Right Services, LLC</t>
  </si>
  <si>
    <t>June 2013 Statement</t>
  </si>
  <si>
    <t xml:space="preserve">Keys made </t>
  </si>
  <si>
    <t>Larry Bishop</t>
  </si>
  <si>
    <t xml:space="preserve"> fix latch on front door</t>
  </si>
  <si>
    <t>Excel Handyman,</t>
  </si>
  <si>
    <t xml:space="preserve"> rekey residence. Replace dead bolt, replace deadbolt  -</t>
  </si>
  <si>
    <t>Larry Bishop:</t>
  </si>
  <si>
    <t xml:space="preserve">AC Repair, Warranty Fee </t>
  </si>
  <si>
    <t>Ice cube air</t>
  </si>
  <si>
    <t>Hector Aranda</t>
  </si>
  <si>
    <t>Excel Handyman</t>
  </si>
  <si>
    <t>Jan 2014 Statement</t>
  </si>
  <si>
    <t>mirror repair</t>
  </si>
  <si>
    <r>
      <rPr>
        <i/>
        <sz val="8"/>
        <color indexed="10"/>
        <rFont val="Arial"/>
        <family val="2"/>
      </rPr>
      <t>Straps: $75.00
T &amp; P valve $75.00
Permit $125.00</t>
    </r>
    <r>
      <rPr>
        <i/>
        <sz val="8"/>
        <rFont val="Arial"/>
        <family val="2"/>
      </rPr>
      <t xml:space="preserve">
</t>
    </r>
    <r>
      <rPr>
        <i/>
        <sz val="8"/>
        <color indexed="10"/>
        <rFont val="Arial"/>
        <family val="2"/>
      </rPr>
      <t>Disposal $55.00</t>
    </r>
    <r>
      <rPr>
        <i/>
        <sz val="8"/>
        <rFont val="Arial"/>
        <family val="2"/>
      </rPr>
      <t xml:space="preserve">
Warranty Fee: 75.00
Total: $330
</t>
    </r>
  </si>
  <si>
    <t>Greenwood</t>
  </si>
  <si>
    <t xml:space="preserve">The tenant is responsible to pay all the utilities and has switched them in his name. </t>
  </si>
  <si>
    <t xml:space="preserve">You will receive a monthly statement with the invoices and deductions for repairs by the 15th of the month. </t>
  </si>
  <si>
    <t>PROPERTY PURCHASE PRICE $</t>
  </si>
  <si>
    <t>Maria Madrid (Rcks Wife)</t>
  </si>
  <si>
    <t>July 2014 Statement</t>
  </si>
  <si>
    <t>Aug 2014 Statement</t>
  </si>
  <si>
    <t>Sept 2014 Statement</t>
  </si>
  <si>
    <t>Oct 2014 Statement</t>
  </si>
  <si>
    <t>Nov 2014 Statement</t>
  </si>
  <si>
    <t>Dec 2014 Statement</t>
  </si>
  <si>
    <t>Tax Payments</t>
  </si>
  <si>
    <t>Tenant has signed for another year on his lease.  This will take him out til June 30, 2015.</t>
  </si>
  <si>
    <t>OAKBROOK PROPERTY MANAGEMENT USA</t>
  </si>
  <si>
    <t>paid from wrong account</t>
  </si>
  <si>
    <t>First Quarter  31/8/14</t>
  </si>
  <si>
    <t>Second Quarter  30/11/14</t>
  </si>
  <si>
    <t>Third Quarter  28/2/15</t>
  </si>
  <si>
    <t>Forth Quarter  31/5/15</t>
  </si>
  <si>
    <r>
      <t>Transfer From:</t>
    </r>
    <r>
      <rPr>
        <sz val="11"/>
        <rFont val="Arial"/>
        <family val="2"/>
      </rPr>
      <t xml:space="preserve"> Freedom 120 096 799  </t>
    </r>
  </si>
  <si>
    <r>
      <t>Transfer To:</t>
    </r>
    <r>
      <rPr>
        <sz val="11"/>
        <rFont val="Arial"/>
        <family val="2"/>
      </rPr>
      <t xml:space="preserve"> Ocean Super Fund DIY Super Direct Saver 028 485 450 </t>
    </r>
  </si>
  <si>
    <r>
      <t>Receipt Number:</t>
    </r>
    <r>
      <rPr>
        <sz val="11"/>
        <rFont val="Arial"/>
        <family val="2"/>
      </rPr>
      <t xml:space="preserve"> S121 58204 </t>
    </r>
  </si>
  <si>
    <r>
      <t>Receipt Number:</t>
    </r>
    <r>
      <rPr>
        <sz val="11"/>
        <rFont val="Arial"/>
        <family val="2"/>
      </rPr>
      <t xml:space="preserve"> I212 38862 </t>
    </r>
  </si>
  <si>
    <r>
      <t>Receipt Number:</t>
    </r>
    <r>
      <rPr>
        <sz val="11"/>
        <rFont val="Arial"/>
        <family val="2"/>
      </rPr>
      <t xml:space="preserve"> I112 22570 </t>
    </r>
  </si>
  <si>
    <r>
      <t>Receipt Number</t>
    </r>
    <r>
      <rPr>
        <sz val="11"/>
        <rFont val="Arial"/>
        <family val="2"/>
      </rPr>
      <t xml:space="preserve"> I112 13570</t>
    </r>
  </si>
  <si>
    <r>
      <t>Receipt Number:</t>
    </r>
    <r>
      <rPr>
        <sz val="11"/>
        <rFont val="Arial"/>
        <family val="2"/>
      </rPr>
      <t xml:space="preserve"> I112 44411 </t>
    </r>
  </si>
  <si>
    <r>
      <t>Receipt Number</t>
    </r>
    <r>
      <rPr>
        <sz val="11"/>
        <rFont val="Arial"/>
        <family val="2"/>
      </rPr>
      <t xml:space="preserve"> I 4113 2185</t>
    </r>
  </si>
  <si>
    <r>
      <t>Receipt Number:</t>
    </r>
    <r>
      <rPr>
        <sz val="11"/>
        <rFont val="Arial"/>
        <family val="2"/>
      </rPr>
      <t xml:space="preserve"> I 4109 2958 </t>
    </r>
  </si>
  <si>
    <r>
      <t>Receipt Number</t>
    </r>
    <r>
      <rPr>
        <sz val="11"/>
        <rFont val="Arial"/>
        <family val="2"/>
      </rPr>
      <t xml:space="preserve"> S 1689 3326</t>
    </r>
  </si>
  <si>
    <r>
      <t>Receipt Number</t>
    </r>
    <r>
      <rPr>
        <sz val="11"/>
        <rFont val="Arial"/>
        <family val="2"/>
      </rPr>
      <t xml:space="preserve"> I 4124 5249</t>
    </r>
  </si>
  <si>
    <r>
      <t>Receipt Number</t>
    </r>
    <r>
      <rPr>
        <sz val="11"/>
        <rFont val="Arial"/>
        <family val="2"/>
      </rPr>
      <t xml:space="preserve"> I 3128 3995</t>
    </r>
  </si>
  <si>
    <r>
      <t>Receipt Number</t>
    </r>
    <r>
      <rPr>
        <sz val="11"/>
        <rFont val="Arial"/>
        <family val="2"/>
      </rPr>
      <t xml:space="preserve"> S 1960 4185</t>
    </r>
  </si>
  <si>
    <r>
      <t>Receipt Number</t>
    </r>
    <r>
      <rPr>
        <sz val="11"/>
        <rFont val="Arial"/>
        <family val="2"/>
      </rPr>
      <t xml:space="preserve"> I 4153 0352</t>
    </r>
  </si>
  <si>
    <r>
      <t>Receipt Number</t>
    </r>
    <r>
      <rPr>
        <sz val="11"/>
        <rFont val="Arial"/>
        <family val="2"/>
      </rPr>
      <t xml:space="preserve"> I 1130 7722</t>
    </r>
  </si>
  <si>
    <r>
      <t>Amount:</t>
    </r>
    <r>
      <rPr>
        <sz val="11"/>
        <rFont val="Arial"/>
        <family val="2"/>
      </rPr>
      <t xml:space="preserve"> $2,000.00 </t>
    </r>
  </si>
  <si>
    <r>
      <t>Date:</t>
    </r>
    <r>
      <rPr>
        <sz val="11"/>
        <rFont val="Arial"/>
        <family val="2"/>
      </rPr>
      <t xml:space="preserve"> 17/10/2011 </t>
    </r>
  </si>
  <si>
    <r>
      <t>Date:</t>
    </r>
    <r>
      <rPr>
        <sz val="11"/>
        <rFont val="Arial"/>
        <family val="2"/>
      </rPr>
      <t xml:space="preserve"> 19/01/2012 </t>
    </r>
  </si>
  <si>
    <r>
      <t>Date:</t>
    </r>
    <r>
      <rPr>
        <sz val="11"/>
        <rFont val="Arial"/>
        <family val="2"/>
      </rPr>
      <t xml:space="preserve"> 30/01/2012 </t>
    </r>
  </si>
  <si>
    <r>
      <t>Date</t>
    </r>
    <r>
      <rPr>
        <sz val="11"/>
        <rFont val="Arial"/>
        <family val="2"/>
      </rPr>
      <t xml:space="preserve"> 24/08/2012</t>
    </r>
  </si>
  <si>
    <r>
      <t>Date:</t>
    </r>
    <r>
      <rPr>
        <sz val="11"/>
        <rFont val="Arial"/>
        <family val="2"/>
      </rPr>
      <t xml:space="preserve"> 20/04/2012 </t>
    </r>
  </si>
  <si>
    <r>
      <t>Date</t>
    </r>
    <r>
      <rPr>
        <sz val="11"/>
        <rFont val="Arial"/>
        <family val="2"/>
      </rPr>
      <t xml:space="preserve"> 18/01/2013</t>
    </r>
  </si>
  <si>
    <r>
      <t>Date:</t>
    </r>
    <r>
      <rPr>
        <sz val="11"/>
        <rFont val="Arial"/>
        <family val="2"/>
      </rPr>
      <t xml:space="preserve"> 23/02/2013 </t>
    </r>
  </si>
  <si>
    <r>
      <t>Receipt Number</t>
    </r>
    <r>
      <rPr>
        <sz val="11"/>
        <rFont val="Arial"/>
        <family val="2"/>
      </rPr>
      <t xml:space="preserve"> I 3109 4038</t>
    </r>
  </si>
  <si>
    <r>
      <t>Date</t>
    </r>
    <r>
      <rPr>
        <sz val="11"/>
        <rFont val="Arial"/>
        <family val="2"/>
      </rPr>
      <t xml:space="preserve"> 19/04/2013</t>
    </r>
  </si>
  <si>
    <r>
      <t>Date</t>
    </r>
    <r>
      <rPr>
        <sz val="11"/>
        <rFont val="Arial"/>
        <family val="2"/>
      </rPr>
      <t xml:space="preserve"> 24/01/2014</t>
    </r>
  </si>
  <si>
    <r>
      <t>Date</t>
    </r>
    <r>
      <rPr>
        <sz val="11"/>
        <rFont val="Arial"/>
        <family val="2"/>
      </rPr>
      <t xml:space="preserve"> 18/06/2014</t>
    </r>
  </si>
  <si>
    <r>
      <t>Description:</t>
    </r>
    <r>
      <rPr>
        <sz val="11"/>
        <rFont val="Arial"/>
        <family val="2"/>
      </rPr>
      <t xml:space="preserve"> voluntary contrib 22 11 2010 </t>
    </r>
  </si>
  <si>
    <r>
      <t>Time:</t>
    </r>
    <r>
      <rPr>
        <sz val="11"/>
        <rFont val="Arial"/>
        <family val="2"/>
      </rPr>
      <t xml:space="preserve"> 12:32 PM AEST </t>
    </r>
  </si>
  <si>
    <r>
      <t>Time:</t>
    </r>
    <r>
      <rPr>
        <sz val="11"/>
        <rFont val="Arial"/>
        <family val="2"/>
      </rPr>
      <t xml:space="preserve"> 12:33 PM AEST </t>
    </r>
  </si>
  <si>
    <r>
      <t>Time:</t>
    </r>
    <r>
      <rPr>
        <sz val="11"/>
        <rFont val="Arial"/>
        <family val="2"/>
      </rPr>
      <t xml:space="preserve"> 12:51 PM AEST </t>
    </r>
  </si>
  <si>
    <r>
      <t>Time</t>
    </r>
    <r>
      <rPr>
        <sz val="11"/>
        <rFont val="Arial"/>
        <family val="2"/>
      </rPr>
      <t xml:space="preserve"> 12:19 PM AEST</t>
    </r>
  </si>
  <si>
    <r>
      <t>Time:</t>
    </r>
    <r>
      <rPr>
        <sz val="11"/>
        <rFont val="Arial"/>
        <family val="2"/>
      </rPr>
      <t xml:space="preserve"> 12:19 PM AEST </t>
    </r>
  </si>
  <si>
    <r>
      <t>Time</t>
    </r>
    <r>
      <rPr>
        <sz val="11"/>
        <rFont val="Arial"/>
        <family val="2"/>
      </rPr>
      <t xml:space="preserve"> 11:47 AM AEST</t>
    </r>
  </si>
  <si>
    <r>
      <t>Time:</t>
    </r>
    <r>
      <rPr>
        <sz val="11"/>
        <rFont val="Arial"/>
        <family val="2"/>
      </rPr>
      <t xml:space="preserve"> 10:11 AM AEST </t>
    </r>
  </si>
  <si>
    <r>
      <t>Date</t>
    </r>
    <r>
      <rPr>
        <sz val="11"/>
        <rFont val="Arial"/>
        <family val="2"/>
      </rPr>
      <t xml:space="preserve"> 23/02/2013</t>
    </r>
  </si>
  <si>
    <r>
      <t>Time</t>
    </r>
    <r>
      <rPr>
        <sz val="11"/>
        <rFont val="Arial"/>
        <family val="2"/>
      </rPr>
      <t xml:space="preserve"> 12:40 PM AEST</t>
    </r>
  </si>
  <si>
    <r>
      <t>Time</t>
    </r>
    <r>
      <rPr>
        <sz val="11"/>
        <rFont val="Arial"/>
        <family val="2"/>
      </rPr>
      <t xml:space="preserve"> 12:17 PM AEST</t>
    </r>
  </si>
  <si>
    <r>
      <t>Date</t>
    </r>
    <r>
      <rPr>
        <sz val="11"/>
        <rFont val="Arial"/>
        <family val="2"/>
      </rPr>
      <t xml:space="preserve"> 18/02/2014</t>
    </r>
  </si>
  <si>
    <r>
      <t>Date</t>
    </r>
    <r>
      <rPr>
        <sz val="11"/>
        <rFont val="Arial"/>
        <family val="2"/>
      </rPr>
      <t xml:space="preserve"> 26/02/2014</t>
    </r>
  </si>
  <si>
    <r>
      <t>Time</t>
    </r>
    <r>
      <rPr>
        <sz val="11"/>
        <rFont val="Arial"/>
        <family val="2"/>
      </rPr>
      <t xml:space="preserve"> 01:58 PM AEST</t>
    </r>
  </si>
  <si>
    <r>
      <t>Schedule Frequency:</t>
    </r>
    <r>
      <rPr>
        <sz val="11"/>
        <rFont val="Arial"/>
        <family val="2"/>
      </rPr>
      <t xml:space="preserve"> Once-Only </t>
    </r>
  </si>
  <si>
    <r>
      <t>PAYMENT BY B</t>
    </r>
    <r>
      <rPr>
        <sz val="11"/>
        <rFont val="Helvetica"/>
        <family val="2"/>
      </rPr>
      <t>PAY</t>
    </r>
    <r>
      <rPr>
        <vertAlign val="superscript"/>
        <sz val="11"/>
        <rFont val="Arial"/>
        <family val="2"/>
      </rPr>
      <t>®</t>
    </r>
  </si>
  <si>
    <r>
      <t>B</t>
    </r>
    <r>
      <rPr>
        <b/>
        <sz val="11"/>
        <rFont val="Helvetica"/>
      </rPr>
      <t>PAY</t>
    </r>
    <r>
      <rPr>
        <b/>
        <vertAlign val="superscript"/>
        <sz val="11"/>
        <rFont val="Arial"/>
        <family val="2"/>
      </rPr>
      <t>®</t>
    </r>
    <r>
      <rPr>
        <b/>
        <sz val="11"/>
        <rFont val="Arial"/>
        <family val="2"/>
      </rPr>
      <t xml:space="preserve"> From:</t>
    </r>
    <r>
      <rPr>
        <sz val="11"/>
        <rFont val="Arial"/>
        <family val="2"/>
      </rPr>
      <t xml:space="preserve"> Ocean Super Fund Account  457 026 260  </t>
    </r>
  </si>
  <si>
    <r>
      <t>Time</t>
    </r>
    <r>
      <rPr>
        <sz val="11"/>
        <rFont val="Arial"/>
        <family val="2"/>
      </rPr>
      <t xml:space="preserve"> 10:02 AM AEST</t>
    </r>
  </si>
  <si>
    <r>
      <t>Time</t>
    </r>
    <r>
      <rPr>
        <sz val="11"/>
        <rFont val="Arial"/>
        <family val="2"/>
      </rPr>
      <t xml:space="preserve"> 12:27 PM AEST</t>
    </r>
  </si>
  <si>
    <r>
      <t>Time</t>
    </r>
    <r>
      <rPr>
        <sz val="11"/>
        <rFont val="Arial"/>
        <family val="2"/>
      </rPr>
      <t xml:space="preserve"> 12:12 PM AEST</t>
    </r>
  </si>
  <si>
    <r>
      <t>Time</t>
    </r>
    <r>
      <rPr>
        <sz val="11"/>
        <rFont val="Arial"/>
        <family val="2"/>
      </rPr>
      <t xml:space="preserve"> 03:56 PM AEST</t>
    </r>
  </si>
  <si>
    <r>
      <t>Payment Date:</t>
    </r>
    <r>
      <rPr>
        <sz val="11"/>
        <rFont val="Arial"/>
        <family val="2"/>
      </rPr>
      <t xml:space="preserve"> 31/10/2011  </t>
    </r>
  </si>
  <si>
    <r>
      <t>B</t>
    </r>
    <r>
      <rPr>
        <b/>
        <sz val="11"/>
        <rFont val="Helvetica"/>
        <family val="2"/>
      </rPr>
      <t>PAY</t>
    </r>
    <r>
      <rPr>
        <b/>
        <vertAlign val="superscript"/>
        <sz val="11"/>
        <rFont val="Arial"/>
        <family val="2"/>
      </rPr>
      <t>®</t>
    </r>
    <r>
      <rPr>
        <b/>
        <sz val="11"/>
        <rFont val="Arial"/>
        <family val="2"/>
      </rPr>
      <t xml:space="preserve"> From:</t>
    </r>
    <r>
      <rPr>
        <sz val="11"/>
        <rFont val="Arial"/>
        <family val="2"/>
      </rPr>
      <t xml:space="preserve"> Ocean Super Fund Loan Freedom 457 026 260  </t>
    </r>
  </si>
  <si>
    <r>
      <t>Pay from</t>
    </r>
    <r>
      <rPr>
        <sz val="11"/>
        <rFont val="Arial"/>
        <family val="2"/>
      </rPr>
      <t xml:space="preserve"> Ocean Super Fund Loan Freedom 457 026 260</t>
    </r>
  </si>
  <si>
    <r>
      <t>B</t>
    </r>
    <r>
      <rPr>
        <b/>
        <sz val="11"/>
        <rFont val="Helvetica"/>
      </rPr>
      <t>PAY</t>
    </r>
    <r>
      <rPr>
        <b/>
        <vertAlign val="superscript"/>
        <sz val="11"/>
        <rFont val="Arial"/>
        <family val="2"/>
      </rPr>
      <t>®</t>
    </r>
    <r>
      <rPr>
        <b/>
        <sz val="11"/>
        <rFont val="Arial"/>
        <family val="2"/>
      </rPr>
      <t xml:space="preserve"> To:</t>
    </r>
    <r>
      <rPr>
        <sz val="11"/>
        <rFont val="Arial"/>
        <family val="2"/>
      </rPr>
      <t xml:space="preserve"> DEFT PAYMENT SYSTEMS </t>
    </r>
  </si>
  <si>
    <r>
      <t>Schedule frequency</t>
    </r>
    <r>
      <rPr>
        <sz val="11"/>
        <rFont val="Arial"/>
        <family val="2"/>
      </rPr>
      <t xml:space="preserve"> Once-Only</t>
    </r>
  </si>
  <si>
    <r>
      <t>Pay from</t>
    </r>
    <r>
      <rPr>
        <sz val="11"/>
        <rFont val="Arial"/>
        <family val="2"/>
      </rPr>
      <t xml:space="preserve"> Richard Management Complete Freedom 458 135 151</t>
    </r>
  </si>
  <si>
    <r>
      <t>Transfer from</t>
    </r>
    <r>
      <rPr>
        <sz val="11"/>
        <rFont val="Arial"/>
        <family val="2"/>
      </rPr>
      <t xml:space="preserve"> Ocean Super Fund Account Freedom 457 026 260</t>
    </r>
  </si>
  <si>
    <r>
      <t>Transfer From:</t>
    </r>
    <r>
      <rPr>
        <sz val="11"/>
        <rFont val="Arial"/>
        <family val="2"/>
      </rPr>
      <t xml:space="preserve"> Ocean Super Fund Loan Power Saver 457 026 260  </t>
    </r>
  </si>
  <si>
    <r>
      <t>B</t>
    </r>
    <r>
      <rPr>
        <b/>
        <sz val="11"/>
        <rFont val="Helvetica"/>
        <family val="2"/>
      </rPr>
      <t>PAY</t>
    </r>
    <r>
      <rPr>
        <b/>
        <vertAlign val="superscript"/>
        <sz val="11"/>
        <rFont val="Arial"/>
        <family val="2"/>
      </rPr>
      <t>®</t>
    </r>
    <r>
      <rPr>
        <b/>
        <sz val="11"/>
        <rFont val="Arial"/>
        <family val="2"/>
      </rPr>
      <t xml:space="preserve"> To:</t>
    </r>
    <r>
      <rPr>
        <sz val="11"/>
        <rFont val="Arial"/>
        <family val="2"/>
      </rPr>
      <t xml:space="preserve"> SYDNEY WATER</t>
    </r>
  </si>
  <si>
    <r>
      <t>B</t>
    </r>
    <r>
      <rPr>
        <b/>
        <sz val="11"/>
        <rFont val="Helvetica"/>
        <family val="2"/>
      </rPr>
      <t>PAY</t>
    </r>
    <r>
      <rPr>
        <b/>
        <vertAlign val="superscript"/>
        <sz val="11"/>
        <rFont val="Arial"/>
        <family val="2"/>
      </rPr>
      <t>®</t>
    </r>
    <r>
      <rPr>
        <b/>
        <sz val="11"/>
        <rFont val="Arial"/>
        <family val="2"/>
      </rPr>
      <t xml:space="preserve"> To:</t>
    </r>
    <r>
      <rPr>
        <sz val="11"/>
        <rFont val="Arial"/>
        <family val="2"/>
      </rPr>
      <t xml:space="preserve"> DEFT PAYMENT SYSTEMS</t>
    </r>
  </si>
  <si>
    <r>
      <t>Pay to</t>
    </r>
    <r>
      <rPr>
        <sz val="11"/>
        <rFont val="Arial"/>
        <family val="2"/>
      </rPr>
      <t xml:space="preserve"> 1693</t>
    </r>
  </si>
  <si>
    <r>
      <t>B</t>
    </r>
    <r>
      <rPr>
        <b/>
        <sz val="11"/>
        <rFont val="Helvetica"/>
        <family val="2"/>
      </rPr>
      <t>PAY</t>
    </r>
    <r>
      <rPr>
        <b/>
        <vertAlign val="superscript"/>
        <sz val="11"/>
        <rFont val="Arial"/>
        <family val="2"/>
      </rPr>
      <t>®</t>
    </r>
    <r>
      <rPr>
        <b/>
        <sz val="11"/>
        <rFont val="Arial"/>
        <family val="2"/>
      </rPr>
      <t xml:space="preserve"> To:</t>
    </r>
    <r>
      <rPr>
        <sz val="11"/>
        <rFont val="Arial"/>
        <family val="2"/>
      </rPr>
      <t xml:space="preserve"> AUSTRALIAN SECURITIES &amp; INVESTMENTS COMMISSION</t>
    </r>
  </si>
  <si>
    <r>
      <t>Pay to</t>
    </r>
    <r>
      <rPr>
        <sz val="11"/>
        <rFont val="Arial"/>
        <family val="2"/>
      </rPr>
      <t xml:space="preserve"> 45435</t>
    </r>
  </si>
  <si>
    <r>
      <t>Pay from</t>
    </r>
    <r>
      <rPr>
        <sz val="11"/>
        <rFont val="Arial"/>
        <family val="2"/>
      </rPr>
      <t xml:space="preserve"> Rich and Xiaoguang Account Complete Freedom 456 774 047</t>
    </r>
  </si>
  <si>
    <r>
      <t>Payment date</t>
    </r>
    <r>
      <rPr>
        <sz val="11"/>
        <rFont val="Arial"/>
        <family val="2"/>
      </rPr>
      <t xml:space="preserve"> 08/05/2013</t>
    </r>
  </si>
  <si>
    <r>
      <t>Pay to</t>
    </r>
    <r>
      <rPr>
        <sz val="11"/>
        <rFont val="Arial"/>
        <family val="2"/>
      </rPr>
      <t xml:space="preserve"> 96503</t>
    </r>
  </si>
  <si>
    <r>
      <t>Pay from</t>
    </r>
    <r>
      <rPr>
        <sz val="11"/>
        <rFont val="Arial"/>
        <family val="2"/>
      </rPr>
      <t xml:space="preserve"> Ocean Super Fund Account Freedom 457 026 260</t>
    </r>
  </si>
  <si>
    <r>
      <t>Transfer to</t>
    </r>
    <r>
      <rPr>
        <sz val="11"/>
        <rFont val="Arial"/>
        <family val="2"/>
      </rPr>
      <t xml:space="preserve"> Forbes Accounting  </t>
    </r>
  </si>
  <si>
    <r>
      <t>To Biller:</t>
    </r>
    <r>
      <rPr>
        <sz val="11"/>
        <rFont val="Arial"/>
        <family val="2"/>
      </rPr>
      <t xml:space="preserve"> DEFT PAYMENT SYSTEMS </t>
    </r>
  </si>
  <si>
    <r>
      <t> </t>
    </r>
    <r>
      <rPr>
        <sz val="11"/>
        <rFont val="Arial"/>
        <family val="2"/>
      </rPr>
      <t xml:space="preserve"> SUTHERLAND SHIRE COUNCIL RATES</t>
    </r>
  </si>
  <si>
    <r>
      <t> </t>
    </r>
    <r>
      <rPr>
        <sz val="11"/>
        <rFont val="Arial"/>
        <family val="2"/>
      </rPr>
      <t xml:space="preserve"> SYDNEY WATER</t>
    </r>
  </si>
  <si>
    <r>
      <t> </t>
    </r>
    <r>
      <rPr>
        <sz val="11"/>
        <rFont val="Arial"/>
        <family val="2"/>
      </rPr>
      <t xml:space="preserve"> DEFT PAYMENT SYSTEMS</t>
    </r>
  </si>
  <si>
    <r>
      <t>Payment date</t>
    </r>
    <r>
      <rPr>
        <sz val="11"/>
        <rFont val="Arial"/>
        <family val="2"/>
      </rPr>
      <t xml:space="preserve"> 26/02/2014</t>
    </r>
  </si>
  <si>
    <r>
      <t>Pay to</t>
    </r>
    <r>
      <rPr>
        <sz val="11"/>
        <rFont val="Arial"/>
        <family val="2"/>
      </rPr>
      <t xml:space="preserve"> 75556</t>
    </r>
  </si>
  <si>
    <r>
      <t> </t>
    </r>
    <r>
      <rPr>
        <sz val="11"/>
        <rFont val="Arial"/>
        <family val="2"/>
      </rPr>
      <t xml:space="preserve"> BSB: 062-128  </t>
    </r>
  </si>
  <si>
    <r>
      <t>Biller alias</t>
    </r>
    <r>
      <rPr>
        <sz val="11"/>
        <rFont val="Arial"/>
        <family val="2"/>
      </rPr>
      <t xml:space="preserve"> SUTHERLAND SHIRE COUNCIL RATES</t>
    </r>
  </si>
  <si>
    <r>
      <t>Biller alias</t>
    </r>
    <r>
      <rPr>
        <sz val="11"/>
        <rFont val="Arial"/>
        <family val="2"/>
      </rPr>
      <t xml:space="preserve"> SYDNEY WATER</t>
    </r>
  </si>
  <si>
    <r>
      <t>Pay to</t>
    </r>
    <r>
      <rPr>
        <sz val="11"/>
        <rFont val="Arial"/>
        <family val="2"/>
      </rPr>
      <t xml:space="preserve"> 17301</t>
    </r>
  </si>
  <si>
    <r>
      <t>Biller alias</t>
    </r>
    <r>
      <rPr>
        <sz val="11"/>
        <rFont val="Arial"/>
        <family val="2"/>
      </rPr>
      <t xml:space="preserve"> DEFT PAYMENT SYSTEMS</t>
    </r>
  </si>
  <si>
    <r>
      <t>Pay from</t>
    </r>
    <r>
      <rPr>
        <sz val="11"/>
        <rFont val="Arial"/>
        <family val="2"/>
      </rPr>
      <t xml:space="preserve"> Freedom 120 096 799</t>
    </r>
  </si>
  <si>
    <r>
      <t> </t>
    </r>
    <r>
      <rPr>
        <sz val="11"/>
        <rFont val="Arial"/>
        <family val="2"/>
      </rPr>
      <t xml:space="preserve"> AUSTRALIAN TAXATION OFFICE</t>
    </r>
  </si>
  <si>
    <r>
      <t> </t>
    </r>
    <r>
      <rPr>
        <sz val="11"/>
        <rFont val="Arial"/>
        <family val="2"/>
      </rPr>
      <t xml:space="preserve"> Account Number: 010519896  </t>
    </r>
  </si>
  <si>
    <r>
      <t>Customer Reference Number</t>
    </r>
    <r>
      <rPr>
        <sz val="11"/>
        <rFont val="Arial"/>
        <family val="2"/>
      </rPr>
      <t xml:space="preserve"> 0781 176 </t>
    </r>
  </si>
  <si>
    <r>
      <t>Customer Reference Number</t>
    </r>
    <r>
      <rPr>
        <sz val="11"/>
        <rFont val="Arial"/>
        <family val="2"/>
      </rPr>
      <t xml:space="preserve"> 4877 7360 008 </t>
    </r>
  </si>
  <si>
    <r>
      <t>Amount:</t>
    </r>
    <r>
      <rPr>
        <sz val="11"/>
        <rFont val="Arial"/>
        <family val="2"/>
      </rPr>
      <t xml:space="preserve"> $582.15 </t>
    </r>
  </si>
  <si>
    <r>
      <t> </t>
    </r>
    <r>
      <rPr>
        <sz val="11"/>
        <rFont val="Arial"/>
        <family val="2"/>
      </rPr>
      <t xml:space="preserve"> AUSTRALIAN SECURITIES &amp; INVESTMENTS COMMISSION</t>
    </r>
  </si>
  <si>
    <r>
      <t>Customer Reference Number</t>
    </r>
    <r>
      <rPr>
        <sz val="11"/>
        <rFont val="Arial"/>
        <family val="2"/>
      </rPr>
      <t xml:space="preserve"> 3004 7368 3000 66 </t>
    </r>
  </si>
  <si>
    <r>
      <t>Amount</t>
    </r>
    <r>
      <rPr>
        <sz val="11"/>
        <rFont val="Arial"/>
        <family val="2"/>
      </rPr>
      <t xml:space="preserve"> $770.00</t>
    </r>
  </si>
  <si>
    <r>
      <t>Amount:</t>
    </r>
    <r>
      <rPr>
        <sz val="11"/>
        <rFont val="Arial"/>
        <family val="2"/>
      </rPr>
      <t xml:space="preserve"> $521.75 </t>
    </r>
  </si>
  <si>
    <r>
      <t>Amount</t>
    </r>
    <r>
      <rPr>
        <sz val="11"/>
        <rFont val="Arial"/>
        <family val="2"/>
      </rPr>
      <t xml:space="preserve"> $201.50</t>
    </r>
  </si>
  <si>
    <r>
      <t>Amount</t>
    </r>
    <r>
      <rPr>
        <sz val="11"/>
        <rFont val="Arial"/>
        <family val="2"/>
      </rPr>
      <t xml:space="preserve"> $156.55</t>
    </r>
  </si>
  <si>
    <r>
      <t>Payment made by:</t>
    </r>
    <r>
      <rPr>
        <sz val="11"/>
        <rFont val="Arial"/>
        <family val="2"/>
      </rPr>
      <t xml:space="preserve"> R N HUDSON </t>
    </r>
  </si>
  <si>
    <r>
      <t>Biller alias</t>
    </r>
    <r>
      <rPr>
        <sz val="11"/>
        <rFont val="Arial"/>
        <family val="2"/>
      </rPr>
      <t xml:space="preserve"> AUSTRALIAN SECURITIES &amp; INVESTMENTS COMMISSION</t>
    </r>
  </si>
  <si>
    <r>
      <t>Amount</t>
    </r>
    <r>
      <rPr>
        <sz val="11"/>
        <rFont val="Arial"/>
        <family val="2"/>
      </rPr>
      <t xml:space="preserve"> $607.00</t>
    </r>
  </si>
  <si>
    <r>
      <t>Biller alias</t>
    </r>
    <r>
      <rPr>
        <sz val="11"/>
        <rFont val="Arial"/>
        <family val="2"/>
      </rPr>
      <t xml:space="preserve"> AUSTRALIAN TAXATION OFFICE</t>
    </r>
  </si>
  <si>
    <r>
      <t>Description</t>
    </r>
    <r>
      <rPr>
        <sz val="11"/>
        <rFont val="Arial"/>
        <family val="2"/>
      </rPr>
      <t xml:space="preserve"> Oceansuperfund11735</t>
    </r>
  </si>
  <si>
    <r>
      <t>Amount:</t>
    </r>
    <r>
      <rPr>
        <sz val="11"/>
        <rFont val="Arial"/>
        <family val="2"/>
      </rPr>
      <t xml:space="preserve"> $473.30 </t>
    </r>
  </si>
  <si>
    <r>
      <t>Payment made by:</t>
    </r>
    <r>
      <rPr>
        <sz val="11"/>
        <rFont val="Arial"/>
        <family val="2"/>
      </rPr>
      <t xml:space="preserve"> RICHARD HUDSON</t>
    </r>
  </si>
  <si>
    <r>
      <t>Payment made by:</t>
    </r>
    <r>
      <rPr>
        <sz val="11"/>
        <rFont val="Arial"/>
        <family val="2"/>
      </rPr>
      <t xml:space="preserve"> HUDSONLIN INV </t>
    </r>
  </si>
  <si>
    <r>
      <t>Payer name</t>
    </r>
    <r>
      <rPr>
        <sz val="11"/>
        <rFont val="Arial"/>
        <family val="2"/>
      </rPr>
      <t xml:space="preserve"> RICHARD HUDSON</t>
    </r>
  </si>
  <si>
    <r>
      <t>Payment made by:</t>
    </r>
    <r>
      <rPr>
        <sz val="11"/>
        <rFont val="Arial"/>
        <family val="2"/>
      </rPr>
      <t xml:space="preserve"> HUDSONLIN INVEST</t>
    </r>
  </si>
  <si>
    <r>
      <t>Payer name</t>
    </r>
    <r>
      <rPr>
        <sz val="11"/>
        <rFont val="Arial"/>
        <family val="2"/>
      </rPr>
      <t xml:space="preserve"> Hudsonlin invest</t>
    </r>
  </si>
  <si>
    <r>
      <t>Status:</t>
    </r>
    <r>
      <rPr>
        <sz val="11"/>
        <rFont val="Arial"/>
        <family val="2"/>
      </rPr>
      <t xml:space="preserve"> Successful</t>
    </r>
  </si>
  <si>
    <r>
      <t>Amount</t>
    </r>
    <r>
      <rPr>
        <sz val="11"/>
        <rFont val="Arial"/>
        <family val="2"/>
      </rPr>
      <t xml:space="preserve"> $201.60</t>
    </r>
  </si>
  <si>
    <r>
      <t>Customer Reference Number</t>
    </r>
    <r>
      <rPr>
        <sz val="11"/>
        <rFont val="Arial"/>
        <family val="2"/>
      </rPr>
      <t xml:space="preserve"> 2291 4978 38535 </t>
    </r>
  </si>
  <si>
    <r>
      <t>Payer name</t>
    </r>
    <r>
      <rPr>
        <sz val="11"/>
        <rFont val="Arial"/>
        <family val="2"/>
      </rPr>
      <t xml:space="preserve"> R N HUDSON</t>
    </r>
  </si>
  <si>
    <r>
      <t>Customer Reference Number</t>
    </r>
    <r>
      <rPr>
        <sz val="11"/>
        <rFont val="Arial"/>
        <family val="2"/>
      </rPr>
      <t xml:space="preserve"> 3720 8968 7960 833 </t>
    </r>
  </si>
  <si>
    <r>
      <t>Payment made by:</t>
    </r>
    <r>
      <rPr>
        <sz val="11"/>
        <rFont val="Arial"/>
        <family val="2"/>
      </rPr>
      <t xml:space="preserve"> RICHARD HUDSON </t>
    </r>
  </si>
  <si>
    <r>
      <t>Amount</t>
    </r>
    <r>
      <rPr>
        <sz val="11"/>
        <rFont val="Arial"/>
        <family val="2"/>
      </rPr>
      <t xml:space="preserve"> $230.00</t>
    </r>
  </si>
  <si>
    <r>
      <t>Amount</t>
    </r>
    <r>
      <rPr>
        <sz val="11"/>
        <rFont val="Arial"/>
        <family val="2"/>
      </rPr>
      <t xml:space="preserve"> $754.00</t>
    </r>
  </si>
  <si>
    <r>
      <t>Receipt Number:</t>
    </r>
    <r>
      <rPr>
        <sz val="11"/>
        <rFont val="Arial"/>
        <family val="2"/>
      </rPr>
      <t xml:space="preserve"> I312 87360 </t>
    </r>
  </si>
  <si>
    <r>
      <t>Receipt Number:</t>
    </r>
    <r>
      <rPr>
        <sz val="11"/>
        <rFont val="Arial"/>
        <family val="2"/>
      </rPr>
      <t xml:space="preserve"> I212 78284 </t>
    </r>
  </si>
  <si>
    <r>
      <t>Receipt Number</t>
    </r>
    <r>
      <rPr>
        <sz val="11"/>
        <rFont val="Arial"/>
        <family val="2"/>
      </rPr>
      <t xml:space="preserve"> S 1549 0899</t>
    </r>
  </si>
  <si>
    <r>
      <t>Receipt Number:</t>
    </r>
    <r>
      <rPr>
        <sz val="11"/>
        <rFont val="Arial"/>
        <family val="2"/>
      </rPr>
      <t xml:space="preserve"> I212 72822  Tax return</t>
    </r>
  </si>
  <si>
    <r>
      <t>Receipt Number</t>
    </r>
    <r>
      <rPr>
        <sz val="11"/>
        <rFont val="Arial"/>
        <family val="2"/>
      </rPr>
      <t xml:space="preserve"> I 1125 0719</t>
    </r>
  </si>
  <si>
    <r>
      <t>Receipt Number</t>
    </r>
    <r>
      <rPr>
        <sz val="11"/>
        <rFont val="Arial"/>
        <family val="2"/>
      </rPr>
      <t xml:space="preserve"> I 3180 8328</t>
    </r>
  </si>
  <si>
    <r>
      <t>Payer name</t>
    </r>
    <r>
      <rPr>
        <sz val="11"/>
        <rFont val="Arial"/>
        <family val="2"/>
      </rPr>
      <t xml:space="preserve"> HUDSONLIN INVEST</t>
    </r>
  </si>
  <si>
    <r>
      <t>Amount</t>
    </r>
    <r>
      <rPr>
        <sz val="11"/>
        <rFont val="Arial"/>
        <family val="2"/>
      </rPr>
      <t xml:space="preserve"> $163.15</t>
    </r>
  </si>
  <si>
    <r>
      <t>Receipt Number:</t>
    </r>
    <r>
      <rPr>
        <sz val="11"/>
        <rFont val="Arial"/>
        <family val="2"/>
      </rPr>
      <t xml:space="preserve"> I565 47  </t>
    </r>
  </si>
  <si>
    <r>
      <t>Date</t>
    </r>
    <r>
      <rPr>
        <sz val="11"/>
        <rFont val="Arial"/>
        <family val="2"/>
      </rPr>
      <t xml:space="preserve"> 09/11/2012</t>
    </r>
  </si>
  <si>
    <r>
      <t>Date:</t>
    </r>
    <r>
      <rPr>
        <sz val="11"/>
        <rFont val="Arial"/>
        <family val="2"/>
      </rPr>
      <t xml:space="preserve"> 21/05/2012 </t>
    </r>
  </si>
  <si>
    <r>
      <t>Date</t>
    </r>
    <r>
      <rPr>
        <sz val="11"/>
        <rFont val="Arial"/>
        <family val="2"/>
      </rPr>
      <t xml:space="preserve"> 18/06/2013</t>
    </r>
  </si>
  <si>
    <r>
      <t>Receipt Number</t>
    </r>
    <r>
      <rPr>
        <sz val="11"/>
        <rFont val="Arial"/>
        <family val="2"/>
      </rPr>
      <t xml:space="preserve"> I 4178 8450</t>
    </r>
  </si>
  <si>
    <r>
      <t>Payer name</t>
    </r>
    <r>
      <rPr>
        <sz val="11"/>
        <rFont val="Arial"/>
        <family val="2"/>
      </rPr>
      <t xml:space="preserve"> R N Hudson</t>
    </r>
  </si>
  <si>
    <r>
      <t>Receipt Number</t>
    </r>
    <r>
      <rPr>
        <sz val="11"/>
        <rFont val="Arial"/>
        <family val="2"/>
      </rPr>
      <t xml:space="preserve"> I 2145 2292</t>
    </r>
  </si>
  <si>
    <r>
      <t>Date:</t>
    </r>
    <r>
      <rPr>
        <sz val="11"/>
        <rFont val="Arial"/>
        <family val="2"/>
      </rPr>
      <t xml:space="preserve"> 20/10/2011 </t>
    </r>
  </si>
  <si>
    <r>
      <t>Time:</t>
    </r>
    <r>
      <rPr>
        <sz val="11"/>
        <rFont val="Arial"/>
        <family val="2"/>
      </rPr>
      <t xml:space="preserve"> 12:05 PM AEST </t>
    </r>
  </si>
  <si>
    <r>
      <t>Time:</t>
    </r>
    <r>
      <rPr>
        <sz val="11"/>
        <rFont val="Arial"/>
        <family val="2"/>
      </rPr>
      <t xml:space="preserve"> 12:12 PM AEST </t>
    </r>
  </si>
  <si>
    <r>
      <t>Time</t>
    </r>
    <r>
      <rPr>
        <sz val="11"/>
        <rFont val="Arial"/>
        <family val="2"/>
      </rPr>
      <t xml:space="preserve"> 12:28 PM AEST</t>
    </r>
  </si>
  <si>
    <r>
      <t>Time:</t>
    </r>
    <r>
      <rPr>
        <sz val="11"/>
        <rFont val="Arial"/>
        <family val="2"/>
      </rPr>
      <t xml:space="preserve"> 12:26 PM AEST </t>
    </r>
  </si>
  <si>
    <r>
      <t>Time</t>
    </r>
    <r>
      <rPr>
        <sz val="11"/>
        <rFont val="Arial"/>
        <family val="2"/>
      </rPr>
      <t xml:space="preserve"> 12:30 PM AEST</t>
    </r>
  </si>
  <si>
    <r>
      <t>Time</t>
    </r>
    <r>
      <rPr>
        <sz val="11"/>
        <rFont val="Arial"/>
        <family val="2"/>
      </rPr>
      <t xml:space="preserve"> 06:05 PM AEST</t>
    </r>
  </si>
  <si>
    <r>
      <t>Date</t>
    </r>
    <r>
      <rPr>
        <sz val="11"/>
        <rFont val="Arial"/>
        <family val="2"/>
      </rPr>
      <t xml:space="preserve"> 25/06/2013</t>
    </r>
  </si>
  <si>
    <r>
      <t>Receipt Number</t>
    </r>
    <r>
      <rPr>
        <sz val="11"/>
        <rFont val="Arial"/>
        <family val="2"/>
      </rPr>
      <t xml:space="preserve"> I 4219 5417</t>
    </r>
  </si>
  <si>
    <r>
      <t>Amount</t>
    </r>
    <r>
      <rPr>
        <sz val="11"/>
        <rFont val="Arial"/>
        <family val="2"/>
      </rPr>
      <t xml:space="preserve"> $215.20</t>
    </r>
  </si>
  <si>
    <r>
      <t>Time:</t>
    </r>
    <r>
      <rPr>
        <sz val="11"/>
        <rFont val="Arial"/>
        <family val="2"/>
      </rPr>
      <t xml:space="preserve"> 09:25 PM AEST </t>
    </r>
  </si>
  <si>
    <r>
      <t>Time</t>
    </r>
    <r>
      <rPr>
        <sz val="11"/>
        <rFont val="Arial"/>
        <family val="2"/>
      </rPr>
      <t xml:space="preserve"> 05:22 PM AEST</t>
    </r>
  </si>
  <si>
    <r>
      <t>Date</t>
    </r>
    <r>
      <rPr>
        <sz val="11"/>
        <rFont val="Arial"/>
        <family val="2"/>
      </rPr>
      <t xml:space="preserve"> 04/07/2013</t>
    </r>
  </si>
  <si>
    <r>
      <t>Receipt number</t>
    </r>
    <r>
      <rPr>
        <sz val="11"/>
        <rFont val="Arial"/>
        <family val="2"/>
      </rPr>
      <t xml:space="preserve"> I 4127 5728</t>
    </r>
  </si>
  <si>
    <r>
      <t>Time</t>
    </r>
    <r>
      <rPr>
        <sz val="11"/>
        <rFont val="Arial"/>
        <family val="2"/>
      </rPr>
      <t xml:space="preserve"> 02:06 PM AEST</t>
    </r>
  </si>
  <si>
    <r>
      <t>Time</t>
    </r>
    <r>
      <rPr>
        <sz val="11"/>
        <rFont val="Arial"/>
        <family val="2"/>
      </rPr>
      <t xml:space="preserve"> 09:54 PM AEST</t>
    </r>
  </si>
  <si>
    <r>
      <t>Receipt Number</t>
    </r>
    <r>
      <rPr>
        <sz val="11"/>
        <rFont val="Arial"/>
        <family val="2"/>
      </rPr>
      <t xml:space="preserve"> I 4164 3186</t>
    </r>
  </si>
  <si>
    <r>
      <t>Transfer To:</t>
    </r>
    <r>
      <rPr>
        <sz val="11"/>
        <rFont val="Arial"/>
        <family val="2"/>
      </rPr>
      <t xml:space="preserve"> Rich and Xiaoguang Account Complete Freedom 456 774 047 </t>
    </r>
  </si>
  <si>
    <r>
      <t>Payment date</t>
    </r>
    <r>
      <rPr>
        <sz val="11"/>
        <rFont val="Arial"/>
        <family val="2"/>
      </rPr>
      <t xml:space="preserve"> 26/11/2012</t>
    </r>
  </si>
  <si>
    <r>
      <t>B</t>
    </r>
    <r>
      <rPr>
        <b/>
        <sz val="11"/>
        <rFont val="Helvetica"/>
        <family val="2"/>
      </rPr>
      <t>PAY</t>
    </r>
    <r>
      <rPr>
        <b/>
        <vertAlign val="superscript"/>
        <sz val="11"/>
        <rFont val="Arial"/>
        <family val="2"/>
      </rPr>
      <t>®</t>
    </r>
    <r>
      <rPr>
        <b/>
        <sz val="11"/>
        <rFont val="Arial"/>
        <family val="2"/>
      </rPr>
      <t xml:space="preserve"> To:</t>
    </r>
    <r>
      <rPr>
        <sz val="11"/>
        <rFont val="Arial"/>
        <family val="2"/>
      </rPr>
      <t xml:space="preserve"> AUSTRALIAN TAXATION OFFICE</t>
    </r>
  </si>
  <si>
    <r>
      <t>Receipt number</t>
    </r>
    <r>
      <rPr>
        <sz val="11"/>
        <rFont val="Arial"/>
        <family val="2"/>
      </rPr>
      <t xml:space="preserve"> I 1122 3572</t>
    </r>
  </si>
  <si>
    <r>
      <t>Amount:</t>
    </r>
    <r>
      <rPr>
        <sz val="11"/>
        <rFont val="Arial"/>
        <family val="2"/>
      </rPr>
      <t xml:space="preserve"> $200.00 </t>
    </r>
  </si>
  <si>
    <r>
      <t>Receipt Number</t>
    </r>
    <r>
      <rPr>
        <sz val="11"/>
        <rFont val="Arial"/>
        <family val="2"/>
      </rPr>
      <t xml:space="preserve"> I 2111 7862</t>
    </r>
  </si>
  <si>
    <r>
      <t>Time</t>
    </r>
    <r>
      <rPr>
        <sz val="11"/>
        <rFont val="Arial"/>
        <family val="2"/>
      </rPr>
      <t xml:space="preserve"> 04:02 PM AEST</t>
    </r>
  </si>
  <si>
    <r>
      <t>Transfer to</t>
    </r>
    <r>
      <rPr>
        <sz val="11"/>
        <rFont val="Arial"/>
        <family val="2"/>
      </rPr>
      <t xml:space="preserve"> Australian Super Source Pty Ltd  </t>
    </r>
  </si>
  <si>
    <r>
      <t>Description:</t>
    </r>
    <r>
      <rPr>
        <sz val="11"/>
        <rFont val="Arial"/>
        <family val="2"/>
      </rPr>
      <t xml:space="preserve"> Electrical Repair</t>
    </r>
  </si>
  <si>
    <r>
      <t>Transfer to</t>
    </r>
    <r>
      <rPr>
        <sz val="11"/>
        <rFont val="Arial"/>
        <family val="2"/>
      </rPr>
      <t xml:space="preserve"> STAR TAXATION &amp; ACCOUNTING SOLUT  </t>
    </r>
  </si>
  <si>
    <r>
      <t> </t>
    </r>
    <r>
      <rPr>
        <sz val="11"/>
        <rFont val="Arial"/>
        <family val="2"/>
      </rPr>
      <t xml:space="preserve"> BSB: 062-157  </t>
    </r>
  </si>
  <si>
    <r>
      <t>Receipt Number:</t>
    </r>
    <r>
      <rPr>
        <sz val="11"/>
        <rFont val="Arial"/>
        <family val="2"/>
      </rPr>
      <t xml:space="preserve"> I159 60  </t>
    </r>
  </si>
  <si>
    <r>
      <t> </t>
    </r>
    <r>
      <rPr>
        <sz val="11"/>
        <rFont val="Arial"/>
        <family val="2"/>
      </rPr>
      <t xml:space="preserve"> BSB: 112-879  </t>
    </r>
  </si>
  <si>
    <r>
      <t>Date</t>
    </r>
    <r>
      <rPr>
        <sz val="11"/>
        <rFont val="Arial"/>
        <family val="2"/>
      </rPr>
      <t xml:space="preserve"> 28/04/2014</t>
    </r>
  </si>
  <si>
    <r>
      <t> </t>
    </r>
    <r>
      <rPr>
        <sz val="11"/>
        <rFont val="Arial"/>
        <family val="2"/>
      </rPr>
      <t xml:space="preserve"> Account Number: 010143477  </t>
    </r>
  </si>
  <si>
    <r>
      <t>Date:</t>
    </r>
    <r>
      <rPr>
        <sz val="11"/>
        <rFont val="Arial"/>
        <family val="2"/>
      </rPr>
      <t xml:space="preserve"> 04/08/2011 </t>
    </r>
  </si>
  <si>
    <r>
      <t>Payment made by:</t>
    </r>
    <r>
      <rPr>
        <sz val="11"/>
        <rFont val="Arial"/>
        <family val="2"/>
      </rPr>
      <t xml:space="preserve"> HUDSONLIN INV</t>
    </r>
  </si>
  <si>
    <r>
      <t>Amount</t>
    </r>
    <r>
      <rPr>
        <sz val="11"/>
        <rFont val="Arial"/>
        <family val="2"/>
      </rPr>
      <t xml:space="preserve"> $582.15</t>
    </r>
  </si>
  <si>
    <r>
      <t>Customer Reference Number</t>
    </r>
    <r>
      <rPr>
        <sz val="11"/>
        <rFont val="Arial"/>
        <family val="2"/>
      </rPr>
      <t xml:space="preserve"> 7811 76 </t>
    </r>
  </si>
  <si>
    <r>
      <t> </t>
    </r>
    <r>
      <rPr>
        <sz val="11"/>
        <rFont val="Arial"/>
        <family val="2"/>
      </rPr>
      <t xml:space="preserve"> Account Number: 411073984  </t>
    </r>
  </si>
  <si>
    <r>
      <t>Transfer to</t>
    </r>
    <r>
      <rPr>
        <sz val="11"/>
        <rFont val="Arial"/>
        <family val="2"/>
      </rPr>
      <t xml:space="preserve"> Richard Management Complete Freedom 458 135 151</t>
    </r>
  </si>
  <si>
    <r>
      <t>Time</t>
    </r>
    <r>
      <rPr>
        <sz val="11"/>
        <rFont val="Arial"/>
        <family val="2"/>
      </rPr>
      <t xml:space="preserve"> 12:18 PM AEST</t>
    </r>
  </si>
  <si>
    <r>
      <t>Amount</t>
    </r>
    <r>
      <rPr>
        <sz val="11"/>
        <rFont val="Arial"/>
        <family val="2"/>
      </rPr>
      <t xml:space="preserve"> $495.00</t>
    </r>
  </si>
  <si>
    <r>
      <t>Amount</t>
    </r>
    <r>
      <rPr>
        <sz val="11"/>
        <rFont val="Arial"/>
        <family val="2"/>
      </rPr>
      <t xml:space="preserve"> $550.00</t>
    </r>
  </si>
  <si>
    <r>
      <t>Time</t>
    </r>
    <r>
      <rPr>
        <sz val="11"/>
        <rFont val="Arial"/>
        <family val="2"/>
      </rPr>
      <t xml:space="preserve"> 11:49 AM AEST</t>
    </r>
  </si>
  <si>
    <r>
      <t>Date</t>
    </r>
    <r>
      <rPr>
        <sz val="11"/>
        <rFont val="Arial"/>
        <family val="2"/>
      </rPr>
      <t xml:space="preserve"> 25/07/2012</t>
    </r>
  </si>
  <si>
    <r>
      <t>Receipt Number:</t>
    </r>
    <r>
      <rPr>
        <sz val="11"/>
        <rFont val="Arial"/>
        <family val="2"/>
      </rPr>
      <t xml:space="preserve"> I 2124 8149 </t>
    </r>
  </si>
  <si>
    <r>
      <t>Description</t>
    </r>
    <r>
      <rPr>
        <sz val="11"/>
        <rFont val="Arial"/>
        <family val="2"/>
      </rPr>
      <t xml:space="preserve"> water bill24jan14</t>
    </r>
  </si>
  <si>
    <r>
      <t>Description</t>
    </r>
    <r>
      <rPr>
        <sz val="11"/>
        <rFont val="Arial"/>
        <family val="2"/>
      </rPr>
      <t xml:space="preserve"> Oceansuperfund 00001307</t>
    </r>
  </si>
  <si>
    <r>
      <t>Transfer From:</t>
    </r>
    <r>
      <rPr>
        <sz val="11"/>
        <rFont val="Arial"/>
        <family val="2"/>
      </rPr>
      <t xml:space="preserve"> Ocean Super Fund DIY Super Direct Saver 028 485 450  </t>
    </r>
  </si>
  <si>
    <r>
      <t>Time</t>
    </r>
    <r>
      <rPr>
        <sz val="11"/>
        <rFont val="Arial"/>
        <family val="2"/>
      </rPr>
      <t xml:space="preserve"> 12:33 PM AEST</t>
    </r>
  </si>
  <si>
    <r>
      <t>Date:</t>
    </r>
    <r>
      <rPr>
        <sz val="11"/>
        <rFont val="Arial"/>
        <family val="2"/>
      </rPr>
      <t xml:space="preserve"> 25/07/2012 </t>
    </r>
  </si>
  <si>
    <r>
      <t>Receipt Number</t>
    </r>
    <r>
      <rPr>
        <sz val="11"/>
        <rFont val="Arial"/>
        <family val="2"/>
      </rPr>
      <t xml:space="preserve"> S 1765 1495</t>
    </r>
  </si>
  <si>
    <r>
      <t>Receipt Number</t>
    </r>
    <r>
      <rPr>
        <sz val="11"/>
        <rFont val="Arial"/>
        <family val="2"/>
      </rPr>
      <t xml:space="preserve"> I 2124 8615</t>
    </r>
  </si>
  <si>
    <r>
      <t>Description</t>
    </r>
    <r>
      <rPr>
        <sz val="11"/>
        <rFont val="Arial"/>
        <family val="2"/>
      </rPr>
      <t xml:space="preserve"> 11147 OCEAN SMSF </t>
    </r>
  </si>
  <si>
    <r>
      <t>Transfer to</t>
    </r>
    <r>
      <rPr>
        <sz val="11"/>
        <rFont val="Arial"/>
        <family val="2"/>
      </rPr>
      <t xml:space="preserve"> Freedom 120 096 799</t>
    </r>
  </si>
  <si>
    <r>
      <t>Amount:</t>
    </r>
    <r>
      <rPr>
        <sz val="11"/>
        <rFont val="Arial"/>
        <family val="2"/>
      </rPr>
      <t xml:space="preserve"> $2,534.14 </t>
    </r>
  </si>
  <si>
    <r>
      <t>Time:</t>
    </r>
    <r>
      <rPr>
        <sz val="11"/>
        <rFont val="Arial"/>
        <family val="2"/>
      </rPr>
      <t xml:space="preserve"> 12:39 PM AEST </t>
    </r>
  </si>
  <si>
    <r>
      <t>Customer Reference Number</t>
    </r>
    <r>
      <rPr>
        <sz val="11"/>
        <rFont val="Arial"/>
        <family val="2"/>
      </rPr>
      <t xml:space="preserve"> 3720 8968 7960 560 </t>
    </r>
  </si>
  <si>
    <r>
      <t>Receipt number</t>
    </r>
    <r>
      <rPr>
        <sz val="11"/>
        <rFont val="Arial"/>
        <family val="2"/>
      </rPr>
      <t xml:space="preserve"> I 3143 2825</t>
    </r>
  </si>
  <si>
    <r>
      <t>Description:</t>
    </r>
    <r>
      <rPr>
        <sz val="11"/>
        <rFont val="Arial"/>
        <family val="2"/>
      </rPr>
      <t xml:space="preserve"> Close SMSF account </t>
    </r>
  </si>
  <si>
    <r>
      <t>Date</t>
    </r>
    <r>
      <rPr>
        <sz val="11"/>
        <rFont val="Arial"/>
        <family val="2"/>
      </rPr>
      <t xml:space="preserve"> 16/07/2013</t>
    </r>
  </si>
  <si>
    <r>
      <t>Receipt Number</t>
    </r>
    <r>
      <rPr>
        <sz val="11"/>
        <rFont val="Arial"/>
        <family val="2"/>
      </rPr>
      <t xml:space="preserve"> I 4229 8574</t>
    </r>
  </si>
  <si>
    <r>
      <t>Description</t>
    </r>
    <r>
      <rPr>
        <sz val="11"/>
        <rFont val="Arial"/>
        <family val="2"/>
      </rPr>
      <t xml:space="preserve"> Council 0781176</t>
    </r>
  </si>
  <si>
    <r>
      <t>Date</t>
    </r>
    <r>
      <rPr>
        <sz val="11"/>
        <rFont val="Arial"/>
        <family val="2"/>
      </rPr>
      <t xml:space="preserve"> 11/01/2014</t>
    </r>
  </si>
  <si>
    <r>
      <t>Receipt Number</t>
    </r>
    <r>
      <rPr>
        <sz val="11"/>
        <rFont val="Arial"/>
        <family val="2"/>
      </rPr>
      <t xml:space="preserve"> I 4128 4989</t>
    </r>
  </si>
  <si>
    <r>
      <t>Receipt number</t>
    </r>
    <r>
      <rPr>
        <sz val="11"/>
        <rFont val="Arial"/>
        <family val="2"/>
      </rPr>
      <t xml:space="preserve"> I 2115 2088</t>
    </r>
  </si>
  <si>
    <r>
      <t>Time</t>
    </r>
    <r>
      <rPr>
        <sz val="11"/>
        <rFont val="Arial"/>
        <family val="2"/>
      </rPr>
      <t xml:space="preserve"> 02:11 PM AEST</t>
    </r>
  </si>
  <si>
    <r>
      <t>Receipt Number:</t>
    </r>
    <r>
      <rPr>
        <sz val="11"/>
        <rFont val="Arial"/>
        <family val="2"/>
      </rPr>
      <t xml:space="preserve"> I412 98238 </t>
    </r>
  </si>
  <si>
    <r>
      <t>Time</t>
    </r>
    <r>
      <rPr>
        <sz val="11"/>
        <rFont val="Arial"/>
        <family val="2"/>
      </rPr>
      <t xml:space="preserve"> 12:20 PM AEST</t>
    </r>
  </si>
  <si>
    <r>
      <t>Time</t>
    </r>
    <r>
      <rPr>
        <sz val="11"/>
        <rFont val="Arial"/>
        <family val="2"/>
      </rPr>
      <t xml:space="preserve"> 12:24 PM AEST</t>
    </r>
  </si>
  <si>
    <r>
      <t>Time</t>
    </r>
    <r>
      <rPr>
        <sz val="11"/>
        <rFont val="Arial"/>
        <family val="2"/>
      </rPr>
      <t xml:space="preserve"> 09:59 PM AEST</t>
    </r>
  </si>
  <si>
    <r>
      <t>Date:</t>
    </r>
    <r>
      <rPr>
        <sz val="11"/>
        <rFont val="Arial"/>
        <family val="2"/>
      </rPr>
      <t xml:space="preserve"> 09/12/2011 </t>
    </r>
  </si>
  <si>
    <r>
      <t>Date</t>
    </r>
    <r>
      <rPr>
        <sz val="11"/>
        <rFont val="Arial"/>
        <family val="2"/>
      </rPr>
      <t xml:space="preserve"> 26/08/2013</t>
    </r>
  </si>
  <si>
    <r>
      <t>Date</t>
    </r>
    <r>
      <rPr>
        <sz val="11"/>
        <rFont val="Arial"/>
        <family val="2"/>
      </rPr>
      <t xml:space="preserve"> 21/04/2014</t>
    </r>
  </si>
  <si>
    <r>
      <t>Receipt Number</t>
    </r>
    <r>
      <rPr>
        <sz val="11"/>
        <rFont val="Arial"/>
        <family val="2"/>
      </rPr>
      <t xml:space="preserve"> S 2043 4599</t>
    </r>
  </si>
  <si>
    <r>
      <t>Receipt Number</t>
    </r>
    <r>
      <rPr>
        <sz val="11"/>
        <rFont val="Arial"/>
        <family val="2"/>
      </rPr>
      <t xml:space="preserve"> S 1994 8385</t>
    </r>
  </si>
  <si>
    <r>
      <t>Time:</t>
    </r>
    <r>
      <rPr>
        <sz val="11"/>
        <rFont val="Arial"/>
        <family val="2"/>
      </rPr>
      <t xml:space="preserve"> 12:16 PM AEST </t>
    </r>
  </si>
  <si>
    <r>
      <t>Date</t>
    </r>
    <r>
      <rPr>
        <sz val="11"/>
        <rFont val="Arial"/>
        <family val="2"/>
      </rPr>
      <t xml:space="preserve"> 22/05/2014</t>
    </r>
  </si>
  <si>
    <r>
      <t>Date</t>
    </r>
    <r>
      <rPr>
        <sz val="11"/>
        <rFont val="Arial"/>
        <family val="2"/>
      </rPr>
      <t xml:space="preserve"> 28/03/2014</t>
    </r>
  </si>
  <si>
    <r>
      <t>Amount</t>
    </r>
    <r>
      <rPr>
        <b/>
        <sz val="11"/>
        <rFont val="Arial"/>
        <family val="2"/>
      </rPr>
      <t xml:space="preserve"> $156.55</t>
    </r>
  </si>
  <si>
    <r>
      <t>Time</t>
    </r>
    <r>
      <rPr>
        <sz val="11"/>
        <rFont val="Arial"/>
        <family val="2"/>
      </rPr>
      <t xml:space="preserve"> 12:04 PM AEST</t>
    </r>
  </si>
  <si>
    <r>
      <t>Time</t>
    </r>
    <r>
      <rPr>
        <sz val="11"/>
        <rFont val="Arial"/>
        <family val="2"/>
      </rPr>
      <t xml:space="preserve"> 11:32 AM AEST</t>
    </r>
  </si>
  <si>
    <r>
      <t>Time</t>
    </r>
    <r>
      <rPr>
        <sz val="11"/>
        <rFont val="Arial"/>
        <family val="2"/>
      </rPr>
      <t xml:space="preserve"> 01:26 PM AEST</t>
    </r>
  </si>
  <si>
    <r>
      <t>Amount</t>
    </r>
    <r>
      <rPr>
        <sz val="11"/>
        <rFont val="Arial"/>
        <family val="2"/>
      </rPr>
      <t xml:space="preserve"> $637.66</t>
    </r>
  </si>
  <si>
    <r>
      <t>Transfer From:</t>
    </r>
    <r>
      <rPr>
        <sz val="11"/>
        <rFont val="Arial"/>
        <family val="2"/>
      </rPr>
      <t xml:space="preserve"> Ocean Super Fund Loan Freedom 457 026 260  </t>
    </r>
  </si>
  <si>
    <r>
      <t>Payer name</t>
    </r>
    <r>
      <rPr>
        <sz val="11"/>
        <rFont val="Arial"/>
        <family val="2"/>
      </rPr>
      <t xml:space="preserve"> RN HUDSON</t>
    </r>
  </si>
  <si>
    <r>
      <t>Payment made by:</t>
    </r>
    <r>
      <rPr>
        <sz val="11"/>
        <rFont val="Arial"/>
        <family val="2"/>
      </rPr>
      <t xml:space="preserve"> HUDSONRN </t>
    </r>
  </si>
  <si>
    <r>
      <t>Time</t>
    </r>
    <r>
      <rPr>
        <sz val="11"/>
        <rFont val="Arial"/>
        <family val="2"/>
      </rPr>
      <t xml:space="preserve"> 11:27 AM AEST</t>
    </r>
  </si>
  <si>
    <r>
      <t>Transfer To:</t>
    </r>
    <r>
      <rPr>
        <sz val="11"/>
        <rFont val="Arial"/>
        <family val="2"/>
      </rPr>
      <t xml:space="preserve"> ABC tax consulting </t>
    </r>
  </si>
  <si>
    <r>
      <t>Receipt Number</t>
    </r>
    <r>
      <rPr>
        <sz val="11"/>
        <rFont val="Arial"/>
        <family val="2"/>
      </rPr>
      <t xml:space="preserve"> S 1528 7724</t>
    </r>
  </si>
  <si>
    <r>
      <t>Receipt Number</t>
    </r>
    <r>
      <rPr>
        <sz val="11"/>
        <rFont val="Arial"/>
        <family val="2"/>
      </rPr>
      <t xml:space="preserve"> I 1127 5875</t>
    </r>
  </si>
  <si>
    <r>
      <t>Payment date</t>
    </r>
    <r>
      <rPr>
        <sz val="11"/>
        <rFont val="Arial"/>
        <family val="2"/>
      </rPr>
      <t xml:space="preserve"> 19/07/2013</t>
    </r>
  </si>
  <si>
    <r>
      <t>Amount</t>
    </r>
    <r>
      <rPr>
        <sz val="11"/>
        <rFont val="Arial"/>
        <family val="2"/>
      </rPr>
      <t xml:space="preserve"> $440.00</t>
    </r>
  </si>
  <si>
    <r>
      <t>Payment date</t>
    </r>
    <r>
      <rPr>
        <sz val="11"/>
        <rFont val="Arial"/>
        <family val="2"/>
      </rPr>
      <t xml:space="preserve"> 28/05/2014</t>
    </r>
  </si>
  <si>
    <r>
      <t>Date</t>
    </r>
    <r>
      <rPr>
        <sz val="11"/>
        <rFont val="Arial"/>
        <family val="2"/>
      </rPr>
      <t xml:space="preserve"> 17/10/2012</t>
    </r>
  </si>
  <si>
    <r>
      <t>Payment date</t>
    </r>
    <r>
      <rPr>
        <sz val="11"/>
        <rFont val="Arial"/>
        <family val="2"/>
      </rPr>
      <t xml:space="preserve"> 24/04/2014</t>
    </r>
  </si>
  <si>
    <r>
      <t>Time</t>
    </r>
    <r>
      <rPr>
        <sz val="11"/>
        <rFont val="Arial"/>
        <family val="2"/>
      </rPr>
      <t xml:space="preserve"> 12:26 PM AEST</t>
    </r>
  </si>
  <si>
    <r>
      <t>Time</t>
    </r>
    <r>
      <rPr>
        <sz val="11"/>
        <rFont val="Arial"/>
        <family val="2"/>
      </rPr>
      <t xml:space="preserve"> 12:23 PM AEST</t>
    </r>
  </si>
  <si>
    <r>
      <t>Transfer Made By:</t>
    </r>
    <r>
      <rPr>
        <sz val="11"/>
        <rFont val="Arial"/>
        <family val="2"/>
      </rPr>
      <t xml:space="preserve"> RICHARD HUDSON </t>
    </r>
  </si>
  <si>
    <r>
      <t>Description:</t>
    </r>
    <r>
      <rPr>
        <sz val="11"/>
        <rFont val="Arial"/>
        <family val="2"/>
      </rPr>
      <t xml:space="preserve"> SMSF Tax return</t>
    </r>
  </si>
  <si>
    <r>
      <t>Receipt Number</t>
    </r>
    <r>
      <rPr>
        <sz val="11"/>
        <rFont val="Arial"/>
        <family val="2"/>
      </rPr>
      <t xml:space="preserve"> I 4220 8492</t>
    </r>
  </si>
  <si>
    <r>
      <t>Payment date</t>
    </r>
    <r>
      <rPr>
        <sz val="11"/>
        <rFont val="Arial"/>
        <family val="2"/>
      </rPr>
      <t xml:space="preserve"> 19/10/2012</t>
    </r>
  </si>
  <si>
    <r>
      <t>Description</t>
    </r>
    <r>
      <rPr>
        <sz val="11"/>
        <rFont val="Arial"/>
        <family val="2"/>
      </rPr>
      <t xml:space="preserve"> Water Payment ocean st</t>
    </r>
  </si>
  <si>
    <r>
      <t>Time</t>
    </r>
    <r>
      <rPr>
        <sz val="11"/>
        <rFont val="Arial"/>
        <family val="2"/>
      </rPr>
      <t xml:space="preserve"> 10:12 PM AEST</t>
    </r>
  </si>
  <si>
    <r>
      <t>Receipt Number</t>
    </r>
    <r>
      <rPr>
        <sz val="11"/>
        <rFont val="Arial"/>
        <family val="2"/>
      </rPr>
      <t xml:space="preserve"> I 3148 4951</t>
    </r>
  </si>
  <si>
    <r>
      <t>Amount</t>
    </r>
    <r>
      <rPr>
        <sz val="11"/>
        <rFont val="Arial"/>
        <family val="2"/>
      </rPr>
      <t xml:space="preserve"> $18.50</t>
    </r>
  </si>
  <si>
    <r>
      <t>Date</t>
    </r>
    <r>
      <rPr>
        <sz val="11"/>
        <rFont val="Arial"/>
        <family val="2"/>
      </rPr>
      <t xml:space="preserve"> 29/07/2014</t>
    </r>
  </si>
  <si>
    <r>
      <t>Amount</t>
    </r>
    <r>
      <rPr>
        <sz val="11"/>
        <rFont val="Arial"/>
        <family val="2"/>
      </rPr>
      <t xml:space="preserve"> $521.75</t>
    </r>
  </si>
  <si>
    <r>
      <t>Receipt Number</t>
    </r>
    <r>
      <rPr>
        <sz val="11"/>
        <rFont val="Arial"/>
        <family val="2"/>
      </rPr>
      <t xml:space="preserve"> I 1114 7734</t>
    </r>
  </si>
  <si>
    <r>
      <t>Amount</t>
    </r>
    <r>
      <rPr>
        <sz val="11"/>
        <rFont val="Arial"/>
        <family val="2"/>
      </rPr>
      <t xml:space="preserve"> $215.00</t>
    </r>
  </si>
  <si>
    <r>
      <t>Payer name</t>
    </r>
    <r>
      <rPr>
        <sz val="11"/>
        <rFont val="Arial"/>
        <family val="2"/>
      </rPr>
      <t xml:space="preserve"> RN HUDSON Ocean St</t>
    </r>
  </si>
  <si>
    <r>
      <t>Amount</t>
    </r>
    <r>
      <rPr>
        <sz val="11"/>
        <rFont val="Arial"/>
        <family val="2"/>
      </rPr>
      <t xml:space="preserve"> $163.20</t>
    </r>
  </si>
  <si>
    <r>
      <t>Receipt Number</t>
    </r>
    <r>
      <rPr>
        <sz val="11"/>
        <rFont val="Arial"/>
        <family val="2"/>
      </rPr>
      <t xml:space="preserve"> S 1765 1663</t>
    </r>
  </si>
  <si>
    <r>
      <t>Time</t>
    </r>
    <r>
      <rPr>
        <sz val="11"/>
        <rFont val="Arial"/>
        <family val="2"/>
      </rPr>
      <t xml:space="preserve"> 02:54 PM AEST</t>
    </r>
  </si>
  <si>
    <r>
      <t>Receipt Number</t>
    </r>
    <r>
      <rPr>
        <sz val="11"/>
        <rFont val="Arial"/>
        <family val="2"/>
      </rPr>
      <t xml:space="preserve"> I 2132 0304</t>
    </r>
  </si>
  <si>
    <r>
      <t>Time</t>
    </r>
    <r>
      <rPr>
        <sz val="11"/>
        <rFont val="Arial"/>
        <family val="2"/>
      </rPr>
      <t xml:space="preserve"> 11:28 AM AEST</t>
    </r>
  </si>
  <si>
    <r>
      <t>Amount</t>
    </r>
    <r>
      <rPr>
        <sz val="11"/>
        <rFont val="Arial"/>
        <family val="2"/>
      </rPr>
      <t xml:space="preserve"> $3,129.95</t>
    </r>
  </si>
  <si>
    <r>
      <t>Date</t>
    </r>
    <r>
      <rPr>
        <sz val="11"/>
        <rFont val="Arial"/>
        <family val="2"/>
      </rPr>
      <t xml:space="preserve"> 12/06/2014</t>
    </r>
  </si>
  <si>
    <r>
      <t>Receipt Number</t>
    </r>
    <r>
      <rPr>
        <sz val="11"/>
        <rFont val="Arial"/>
        <family val="2"/>
      </rPr>
      <t xml:space="preserve"> I 3208 1543</t>
    </r>
  </si>
  <si>
    <r>
      <t>Time</t>
    </r>
    <r>
      <rPr>
        <sz val="11"/>
        <rFont val="Arial"/>
        <family val="2"/>
      </rPr>
      <t xml:space="preserve"> 12:36 PM AEST</t>
    </r>
  </si>
  <si>
    <r>
      <t>Time</t>
    </r>
    <r>
      <rPr>
        <sz val="11"/>
        <rFont val="Arial"/>
        <family val="2"/>
      </rPr>
      <t xml:space="preserve"> 01:14 PM AEST</t>
    </r>
  </si>
  <si>
    <r>
      <t>Date</t>
    </r>
    <r>
      <rPr>
        <sz val="11"/>
        <rFont val="Arial"/>
        <family val="2"/>
      </rPr>
      <t xml:space="preserve"> 24/10/2013</t>
    </r>
  </si>
  <si>
    <r>
      <t>Time</t>
    </r>
    <r>
      <rPr>
        <sz val="11"/>
        <rFont val="Arial"/>
        <family val="2"/>
      </rPr>
      <t xml:space="preserve"> 08:11 PM AEST</t>
    </r>
  </si>
  <si>
    <r>
      <t>Receipt Number</t>
    </r>
    <r>
      <rPr>
        <sz val="11"/>
        <rFont val="Arial"/>
        <family val="2"/>
      </rPr>
      <t xml:space="preserve"> S 1861 4349</t>
    </r>
  </si>
  <si>
    <r>
      <t>Payment date</t>
    </r>
    <r>
      <rPr>
        <sz val="11"/>
        <rFont val="Arial"/>
        <family val="2"/>
      </rPr>
      <t xml:space="preserve"> 31/07/2013</t>
    </r>
  </si>
  <si>
    <r>
      <t>Date</t>
    </r>
    <r>
      <rPr>
        <sz val="11"/>
        <rFont val="Arial"/>
        <family val="2"/>
      </rPr>
      <t xml:space="preserve"> 31/10/2013</t>
    </r>
  </si>
  <si>
    <r>
      <t>Time</t>
    </r>
    <r>
      <rPr>
        <sz val="11"/>
        <rFont val="Arial"/>
        <family val="2"/>
      </rPr>
      <t xml:space="preserve"> 11:25 AM AEST</t>
    </r>
  </si>
  <si>
    <r>
      <t>Customer Reference Number</t>
    </r>
    <r>
      <rPr>
        <sz val="11"/>
        <rFont val="Arial"/>
        <family val="2"/>
      </rPr>
      <t xml:space="preserve"> 8042 4329 6000 1408 77 </t>
    </r>
  </si>
  <si>
    <r>
      <t>Payment date</t>
    </r>
    <r>
      <rPr>
        <sz val="11"/>
        <rFont val="Arial"/>
        <family val="2"/>
      </rPr>
      <t xml:space="preserve"> 27/11/2013</t>
    </r>
  </si>
  <si>
    <r>
      <t>Amount</t>
    </r>
    <r>
      <rPr>
        <sz val="11"/>
        <rFont val="Arial"/>
        <family val="2"/>
      </rPr>
      <t xml:space="preserve"> $4,648.20</t>
    </r>
  </si>
  <si>
    <r>
      <t>Receipt number</t>
    </r>
    <r>
      <rPr>
        <sz val="11"/>
        <rFont val="Arial"/>
        <family val="2"/>
      </rPr>
      <t xml:space="preserve"> I 3146 6113</t>
    </r>
  </si>
  <si>
    <r>
      <t>Time</t>
    </r>
    <r>
      <rPr>
        <sz val="11"/>
        <rFont val="Arial"/>
        <family val="2"/>
      </rPr>
      <t xml:space="preserve"> 02:45 PM AEST</t>
    </r>
  </si>
  <si>
    <r>
      <t>Receipt Number</t>
    </r>
    <r>
      <rPr>
        <sz val="11"/>
        <rFont val="Arial"/>
        <family val="2"/>
      </rPr>
      <t xml:space="preserve"> I 2114 5806</t>
    </r>
  </si>
  <si>
    <r>
      <t>Date</t>
    </r>
    <r>
      <rPr>
        <sz val="11"/>
        <rFont val="Arial"/>
        <family val="2"/>
      </rPr>
      <t xml:space="preserve"> 28/10/2013</t>
    </r>
  </si>
  <si>
    <r>
      <t>Time</t>
    </r>
    <r>
      <rPr>
        <sz val="11"/>
        <rFont val="Arial"/>
        <family val="2"/>
      </rPr>
      <t xml:space="preserve"> 11:01 AM AEST</t>
    </r>
  </si>
  <si>
    <r>
      <t>Amount</t>
    </r>
    <r>
      <rPr>
        <sz val="11"/>
        <rFont val="Arial"/>
        <family val="2"/>
      </rPr>
      <t xml:space="preserve"> $171.00</t>
    </r>
  </si>
  <si>
    <r>
      <t>Description</t>
    </r>
    <r>
      <rPr>
        <sz val="11"/>
        <rFont val="Arial"/>
        <family val="2"/>
      </rPr>
      <t xml:space="preserve"> Syd Water 4877736</t>
    </r>
  </si>
  <si>
    <r>
      <t>Receipt Number</t>
    </r>
    <r>
      <rPr>
        <sz val="10"/>
        <rFont val="Arial"/>
        <family val="2"/>
      </rPr>
      <t xml:space="preserve"> I 1148 0744</t>
    </r>
  </si>
  <si>
    <r>
      <t>Date</t>
    </r>
    <r>
      <rPr>
        <sz val="10"/>
        <rFont val="Arial"/>
        <family val="2"/>
      </rPr>
      <t xml:space="preserve"> 12/08/2014</t>
    </r>
  </si>
  <si>
    <r>
      <t>Time</t>
    </r>
    <r>
      <rPr>
        <sz val="10"/>
        <rFont val="Arial"/>
        <family val="2"/>
      </rPr>
      <t xml:space="preserve"> 02:34 PM AEST</t>
    </r>
  </si>
  <si>
    <r>
      <t>Pay from</t>
    </r>
    <r>
      <rPr>
        <sz val="10"/>
        <rFont val="Arial"/>
        <family val="2"/>
      </rPr>
      <t xml:space="preserve"> Ocean Super Fund Account Freedom 457 026 260</t>
    </r>
  </si>
  <si>
    <r>
      <t>Pay to</t>
    </r>
    <r>
      <rPr>
        <sz val="10"/>
        <rFont val="Arial"/>
        <family val="2"/>
      </rPr>
      <t xml:space="preserve"> 75556</t>
    </r>
  </si>
  <si>
    <r>
      <t> </t>
    </r>
    <r>
      <rPr>
        <sz val="10"/>
        <rFont val="Arial"/>
        <family val="2"/>
      </rPr>
      <t xml:space="preserve"> AUSTRALIAN TAXATION OFFICE</t>
    </r>
  </si>
  <si>
    <r>
      <t>Biller alias</t>
    </r>
    <r>
      <rPr>
        <sz val="10"/>
        <rFont val="Arial"/>
        <family val="2"/>
      </rPr>
      <t xml:space="preserve"> AUSTRALIAN TAXATION OFFICE</t>
    </r>
  </si>
  <si>
    <r>
      <t>Customer Reference Number</t>
    </r>
    <r>
      <rPr>
        <sz val="10"/>
        <rFont val="Arial"/>
        <family val="2"/>
      </rPr>
      <t xml:space="preserve"> 3720 8968 7960 560 </t>
    </r>
  </si>
  <si>
    <r>
      <t>Amount</t>
    </r>
    <r>
      <rPr>
        <sz val="10"/>
        <rFont val="Arial"/>
        <family val="2"/>
      </rPr>
      <t xml:space="preserve"> $493.00</t>
    </r>
  </si>
  <si>
    <r>
      <t>Payer name</t>
    </r>
    <r>
      <rPr>
        <sz val="10"/>
        <rFont val="Arial"/>
        <family val="2"/>
      </rPr>
      <t xml:space="preserve"> RICHARD HUDSON</t>
    </r>
  </si>
  <si>
    <t>Fourth Quarter</t>
  </si>
  <si>
    <t>NET Profit /Loss</t>
  </si>
  <si>
    <t>Paid 14th Aug 14 ref HBXD5-SCHZT</t>
  </si>
  <si>
    <t>08/14/2014</t>
  </si>
  <si>
    <t>H77R9-J46FQ</t>
  </si>
  <si>
    <t>PAYLEASE.COM DES:PAYDIR OUT ID: 24685935 INDN:Richard Neil The Ocea CO ID:3273639005 CCD</t>
  </si>
  <si>
    <t>Advise of Super funds Superstream details.</t>
  </si>
  <si>
    <t>your fund’s ABN</t>
  </si>
  <si>
    <t>bank account details</t>
  </si>
  <si>
    <t>ESA = "superMate"</t>
  </si>
  <si>
    <t>Council Tax</t>
  </si>
  <si>
    <t>Funds returned by Keller Williams</t>
  </si>
  <si>
    <t xml:space="preserve">Property Insurance </t>
  </si>
  <si>
    <t>Home Owners association = Strata</t>
  </si>
  <si>
    <t>House Insurance</t>
  </si>
  <si>
    <t>Exchange rate</t>
  </si>
  <si>
    <t>CHINA Unit</t>
  </si>
  <si>
    <t xml:space="preserve"> USA Property</t>
  </si>
  <si>
    <r>
      <t>Receipt Number</t>
    </r>
    <r>
      <rPr>
        <sz val="11"/>
        <rFont val="Arial"/>
        <family val="2"/>
      </rPr>
      <t xml:space="preserve"> I 4105 4442</t>
    </r>
  </si>
  <si>
    <r>
      <t>Date</t>
    </r>
    <r>
      <rPr>
        <sz val="11"/>
        <rFont val="Arial"/>
        <family val="2"/>
      </rPr>
      <t xml:space="preserve"> 28/08/2014</t>
    </r>
  </si>
  <si>
    <r>
      <t>Time</t>
    </r>
    <r>
      <rPr>
        <sz val="11"/>
        <rFont val="Arial"/>
        <family val="2"/>
      </rPr>
      <t xml:space="preserve"> 10:57 AM AEST</t>
    </r>
  </si>
  <si>
    <r>
      <t>Amount</t>
    </r>
    <r>
      <rPr>
        <sz val="11"/>
        <rFont val="Arial"/>
        <family val="2"/>
      </rPr>
      <t xml:space="preserve"> $236.60</t>
    </r>
  </si>
  <si>
    <r>
      <t>Receipt Number</t>
    </r>
    <r>
      <rPr>
        <sz val="10"/>
        <rFont val="Arial"/>
        <family val="2"/>
      </rPr>
      <t xml:space="preserve"> I 1165 2484</t>
    </r>
  </si>
  <si>
    <r>
      <t>Date</t>
    </r>
    <r>
      <rPr>
        <sz val="10"/>
        <rFont val="Arial"/>
        <family val="2"/>
      </rPr>
      <t xml:space="preserve"> 15/10/2014</t>
    </r>
  </si>
  <si>
    <r>
      <t>Time</t>
    </r>
    <r>
      <rPr>
        <sz val="10"/>
        <rFont val="Arial"/>
        <family val="2"/>
      </rPr>
      <t xml:space="preserve"> 04:00 PM AEST</t>
    </r>
  </si>
  <si>
    <r>
      <t>Pay from</t>
    </r>
    <r>
      <rPr>
        <sz val="10"/>
        <rFont val="Arial"/>
        <family val="2"/>
      </rPr>
      <t xml:space="preserve"> Ocean Super Fund Account Freedom 457 026 260</t>
    </r>
  </si>
  <si>
    <r>
      <t>Pay to</t>
    </r>
    <r>
      <rPr>
        <sz val="10"/>
        <rFont val="Arial"/>
        <family val="2"/>
      </rPr>
      <t xml:space="preserve"> 75556</t>
    </r>
  </si>
  <si>
    <r>
      <t> </t>
    </r>
    <r>
      <rPr>
        <sz val="10"/>
        <rFont val="Arial"/>
        <family val="2"/>
      </rPr>
      <t xml:space="preserve"> AUSTRALIAN TAXATION OFFICE</t>
    </r>
  </si>
  <si>
    <r>
      <t>Biller alias</t>
    </r>
    <r>
      <rPr>
        <sz val="10"/>
        <rFont val="Arial"/>
        <family val="2"/>
      </rPr>
      <t xml:space="preserve"> AUSTRALIAN TAXATION OFFICE</t>
    </r>
  </si>
  <si>
    <r>
      <t>Customer Reference Number</t>
    </r>
    <r>
      <rPr>
        <sz val="10"/>
        <rFont val="Arial"/>
        <family val="2"/>
      </rPr>
      <t xml:space="preserve"> 3720 8968 7960 560 </t>
    </r>
  </si>
  <si>
    <r>
      <t>Amount</t>
    </r>
    <r>
      <rPr>
        <sz val="10"/>
        <rFont val="Arial"/>
        <family val="2"/>
      </rPr>
      <t xml:space="preserve"> $1,700.00</t>
    </r>
  </si>
  <si>
    <r>
      <t>Payer name</t>
    </r>
    <r>
      <rPr>
        <sz val="10"/>
        <rFont val="Arial"/>
        <family val="2"/>
      </rPr>
      <t xml:space="preserve"> RICHARD HUDSON</t>
    </r>
  </si>
  <si>
    <t>Primary Contract Holder:</t>
  </si>
  <si>
    <t>Richard Hudson</t>
  </si>
  <si>
    <t>Co-owner:</t>
  </si>
  <si>
    <t>Lilly Lin</t>
  </si>
  <si>
    <t>Contract No:</t>
  </si>
  <si>
    <t>Property Address:</t>
  </si>
  <si>
    <t>544 OAKBROOK LN LAS VEGAS, NV 89169</t>
  </si>
  <si>
    <t>Coverage Inception Date:</t>
  </si>
  <si>
    <t>11/30/2014</t>
  </si>
  <si>
    <t>Coverage Expiration Date:</t>
  </si>
  <si>
    <t>11/29/2015</t>
  </si>
  <si>
    <t>Account Details:</t>
  </si>
  <si>
    <t>XXXXXX1003</t>
  </si>
  <si>
    <t>Base Price:</t>
  </si>
  <si>
    <t>Total Price:</t>
  </si>
  <si>
    <t>Amount Received:</t>
  </si>
  <si>
    <t>10/14/2014</t>
  </si>
  <si>
    <t>PAYLEASE.COM DES:PAYDIR OUT ID: 27685168 INDN:Richard Neil The Ocea CO ID:3273639005 CCD</t>
  </si>
  <si>
    <t>PAYLEASE.COM DES:PAYDIR OUT ID: 26754146 INDN:Richard Neil The Ocea CO ID:3273639005 CCD</t>
  </si>
  <si>
    <t>PAYLEASE.COM DES:PAYDIR OUT ID: 25687819 INDN:Richard Neil The Ocea CO ID:3273639005 CCD</t>
  </si>
  <si>
    <t>Confirmation Number: HJZZJ-FBH6G</t>
  </si>
  <si>
    <r>
      <t> </t>
    </r>
    <r>
      <rPr>
        <sz val="10"/>
        <rFont val="Arial"/>
        <family val="2"/>
      </rPr>
      <t>HBLFC-0SL5Z</t>
    </r>
  </si>
  <si>
    <r>
      <t> </t>
    </r>
    <r>
      <rPr>
        <sz val="10"/>
        <rFont val="Arial"/>
        <family val="2"/>
      </rPr>
      <t>HFJRN-JSQ7B</t>
    </r>
  </si>
  <si>
    <r>
      <t>Receipt Number</t>
    </r>
    <r>
      <rPr>
        <sz val="12"/>
        <rFont val="Arial"/>
        <family val="2"/>
      </rPr>
      <t xml:space="preserve"> I 3151 2800</t>
    </r>
  </si>
  <si>
    <r>
      <t>Date</t>
    </r>
    <r>
      <rPr>
        <sz val="12"/>
        <rFont val="Arial"/>
        <family val="2"/>
      </rPr>
      <t xml:space="preserve"> 23/10/2014</t>
    </r>
  </si>
  <si>
    <r>
      <t>Time</t>
    </r>
    <r>
      <rPr>
        <sz val="12"/>
        <rFont val="Arial"/>
        <family val="2"/>
      </rPr>
      <t xml:space="preserve"> 03:49 PM AEST</t>
    </r>
  </si>
  <si>
    <r>
      <t>Pay from</t>
    </r>
    <r>
      <rPr>
        <sz val="12"/>
        <rFont val="Arial"/>
        <family val="2"/>
      </rPr>
      <t xml:space="preserve"> Ocean Super Fund Account Freedom 457 026 260</t>
    </r>
  </si>
  <si>
    <r>
      <t>Pay to</t>
    </r>
    <r>
      <rPr>
        <sz val="12"/>
        <rFont val="Arial"/>
        <family val="2"/>
      </rPr>
      <t xml:space="preserve"> 45435</t>
    </r>
  </si>
  <si>
    <r>
      <t> </t>
    </r>
    <r>
      <rPr>
        <sz val="12"/>
        <rFont val="Arial"/>
        <family val="2"/>
      </rPr>
      <t xml:space="preserve"> SYDNEY WATER</t>
    </r>
  </si>
  <si>
    <r>
      <t>Biller alias</t>
    </r>
    <r>
      <rPr>
        <sz val="12"/>
        <rFont val="Arial"/>
        <family val="2"/>
      </rPr>
      <t xml:space="preserve"> SYDNEY WATER</t>
    </r>
  </si>
  <si>
    <r>
      <t>Customer Reference Number</t>
    </r>
    <r>
      <rPr>
        <sz val="12"/>
        <rFont val="Arial"/>
        <family val="2"/>
      </rPr>
      <t xml:space="preserve"> 4877 7360 008 </t>
    </r>
  </si>
  <si>
    <r>
      <t>Amount</t>
    </r>
    <r>
      <rPr>
        <sz val="12"/>
        <rFont val="Arial"/>
        <family val="2"/>
      </rPr>
      <t xml:space="preserve"> $171.00</t>
    </r>
  </si>
  <si>
    <r>
      <t>Payer name</t>
    </r>
    <r>
      <rPr>
        <sz val="12"/>
        <rFont val="Arial"/>
        <family val="2"/>
      </rPr>
      <t xml:space="preserve"> R N Hudson</t>
    </r>
  </si>
  <si>
    <r>
      <t>Receipt Number</t>
    </r>
    <r>
      <rPr>
        <sz val="10"/>
        <rFont val="Arial"/>
        <family val="2"/>
      </rPr>
      <t xml:space="preserve"> I 1156 0502</t>
    </r>
  </si>
  <si>
    <r>
      <t>Date</t>
    </r>
    <r>
      <rPr>
        <sz val="10"/>
        <rFont val="Arial"/>
        <family val="2"/>
      </rPr>
      <t xml:space="preserve"> 23/10/2014</t>
    </r>
  </si>
  <si>
    <r>
      <t>Time</t>
    </r>
    <r>
      <rPr>
        <sz val="10"/>
        <rFont val="Arial"/>
        <family val="2"/>
      </rPr>
      <t xml:space="preserve"> 03:53 PM AEST</t>
    </r>
  </si>
  <si>
    <r>
      <t>Pay to</t>
    </r>
    <r>
      <rPr>
        <sz val="10"/>
        <rFont val="Arial"/>
        <family val="2"/>
      </rPr>
      <t xml:space="preserve"> 96503</t>
    </r>
  </si>
  <si>
    <r>
      <t> </t>
    </r>
    <r>
      <rPr>
        <sz val="10"/>
        <rFont val="Arial"/>
        <family val="2"/>
      </rPr>
      <t xml:space="preserve"> DEFT PAYMENT SYSTEMS</t>
    </r>
  </si>
  <si>
    <r>
      <t>Biller alias</t>
    </r>
    <r>
      <rPr>
        <sz val="10"/>
        <rFont val="Arial"/>
        <family val="2"/>
      </rPr>
      <t xml:space="preserve"> DEFT PAYMENT SYSTEMS</t>
    </r>
  </si>
  <si>
    <r>
      <t>Customer Reference Number</t>
    </r>
    <r>
      <rPr>
        <sz val="10"/>
        <rFont val="Arial"/>
        <family val="2"/>
      </rPr>
      <t xml:space="preserve"> 3004 7368 3000 66 </t>
    </r>
  </si>
  <si>
    <r>
      <t>Amount</t>
    </r>
    <r>
      <rPr>
        <sz val="10"/>
        <rFont val="Arial"/>
        <family val="2"/>
      </rPr>
      <t xml:space="preserve"> $607.00</t>
    </r>
  </si>
  <si>
    <r>
      <t>Payer name</t>
    </r>
    <r>
      <rPr>
        <sz val="10"/>
        <rFont val="Arial"/>
        <family val="2"/>
      </rPr>
      <t xml:space="preserve"> R N HUDSON</t>
    </r>
  </si>
  <si>
    <r>
      <t>Receipt Number</t>
    </r>
    <r>
      <rPr>
        <sz val="10"/>
        <rFont val="Arial"/>
        <family val="2"/>
      </rPr>
      <t xml:space="preserve"> I 3166 0456</t>
    </r>
  </si>
  <si>
    <r>
      <t>Time</t>
    </r>
    <r>
      <rPr>
        <sz val="10"/>
        <rFont val="Arial"/>
        <family val="2"/>
      </rPr>
      <t xml:space="preserve"> 04:54 PM AEST</t>
    </r>
  </si>
  <si>
    <r>
      <t>Amount</t>
    </r>
    <r>
      <rPr>
        <sz val="10"/>
        <rFont val="Arial"/>
        <family val="2"/>
      </rPr>
      <t xml:space="preserve"> $338.00</t>
    </r>
  </si>
  <si>
    <t>First Qtr 2015</t>
  </si>
  <si>
    <t>Audit</t>
  </si>
  <si>
    <r>
      <t>Description</t>
    </r>
    <r>
      <rPr>
        <sz val="11"/>
        <rFont val="Arial"/>
        <family val="2"/>
      </rPr>
      <t xml:space="preserve"> Homewarranty ins Oakbrook late payment from 2013</t>
    </r>
  </si>
  <si>
    <r>
      <t>Receipt Number</t>
    </r>
    <r>
      <rPr>
        <sz val="10"/>
        <rFont val="Arial"/>
        <family val="2"/>
      </rPr>
      <t xml:space="preserve"> S 2204 9649</t>
    </r>
  </si>
  <si>
    <r>
      <t>Date</t>
    </r>
    <r>
      <rPr>
        <sz val="10"/>
        <rFont val="Arial"/>
        <family val="2"/>
      </rPr>
      <t xml:space="preserve"> 17/11/2014</t>
    </r>
  </si>
  <si>
    <r>
      <t>Time</t>
    </r>
    <r>
      <rPr>
        <sz val="10"/>
        <rFont val="Arial"/>
        <family val="2"/>
      </rPr>
      <t xml:space="preserve"> 09:03 PM AEST</t>
    </r>
  </si>
  <si>
    <r>
      <t>Schedule frequency</t>
    </r>
    <r>
      <rPr>
        <sz val="10"/>
        <rFont val="Arial"/>
        <family val="2"/>
      </rPr>
      <t xml:space="preserve"> Once-Only</t>
    </r>
  </si>
  <si>
    <r>
      <t>Payment date</t>
    </r>
    <r>
      <rPr>
        <sz val="10"/>
        <rFont val="Arial"/>
        <family val="2"/>
      </rPr>
      <t xml:space="preserve"> 27/11/2014</t>
    </r>
  </si>
  <si>
    <r>
      <t>Pay to</t>
    </r>
    <r>
      <rPr>
        <sz val="10"/>
        <rFont val="Arial"/>
        <family val="2"/>
      </rPr>
      <t xml:space="preserve"> 1693</t>
    </r>
  </si>
  <si>
    <r>
      <t> </t>
    </r>
    <r>
      <rPr>
        <sz val="10"/>
        <rFont val="Arial"/>
        <family val="2"/>
      </rPr>
      <t xml:space="preserve"> SUTHERLAND SHIRE COUNCIL RATES</t>
    </r>
  </si>
  <si>
    <r>
      <t>Biller alias</t>
    </r>
    <r>
      <rPr>
        <sz val="10"/>
        <rFont val="Arial"/>
        <family val="2"/>
      </rPr>
      <t xml:space="preserve"> SUTHERLAND SHIRE COUNCIL RATES</t>
    </r>
  </si>
  <si>
    <r>
      <t>Customer Reference Number</t>
    </r>
    <r>
      <rPr>
        <sz val="10"/>
        <rFont val="Arial"/>
        <family val="2"/>
      </rPr>
      <t xml:space="preserve"> 0781 176 </t>
    </r>
  </si>
  <si>
    <r>
      <t>Amount</t>
    </r>
    <r>
      <rPr>
        <sz val="10"/>
        <rFont val="Arial"/>
        <family val="2"/>
      </rPr>
      <t xml:space="preserve"> $236.70</t>
    </r>
  </si>
  <si>
    <t>Total Employer contributions</t>
  </si>
  <si>
    <t>Ending balance as of 26 June 2014</t>
  </si>
  <si>
    <t>HJKNT-F0QJF</t>
  </si>
  <si>
    <t>HN0X0-D7LB5</t>
  </si>
  <si>
    <t>PAYLEASE.COM DES:PAYDIR OUT ID: 28782195 INDN:Richard Neil The Ocea CO ID:XXXXX39005 CCD</t>
  </si>
  <si>
    <t>NET Profit</t>
  </si>
  <si>
    <t>Warranty FEE</t>
  </si>
  <si>
    <t>HOME SECURITY DES:MY WARRANTY ID:29 0001332282 INDN:RICHARD HUDSON CO ID:XXXXX0671 PPD</t>
  </si>
  <si>
    <t>Total Tax Payments</t>
  </si>
  <si>
    <t>Annual Cost of fund including tax</t>
  </si>
  <si>
    <t>A</t>
  </si>
  <si>
    <t>B</t>
  </si>
  <si>
    <t>D</t>
  </si>
  <si>
    <t>U</t>
  </si>
  <si>
    <t>L</t>
  </si>
  <si>
    <t>O</t>
  </si>
  <si>
    <t>Gross rent and other leasing and hiring income</t>
  </si>
  <si>
    <t>Gross foreign income</t>
  </si>
  <si>
    <t>D1</t>
  </si>
  <si>
    <t>Net foreign income</t>
  </si>
  <si>
    <t>Assessable employer contributions</t>
  </si>
  <si>
    <t>R</t>
  </si>
  <si>
    <t>Gross Income</t>
  </si>
  <si>
    <t>W and V</t>
  </si>
  <si>
    <t>Section B Income</t>
  </si>
  <si>
    <t>TOTAL DEDUCTIONS</t>
  </si>
  <si>
    <t xml:space="preserve">Interest expenses within Australia   </t>
  </si>
  <si>
    <t>A1</t>
  </si>
  <si>
    <t>H1</t>
  </si>
  <si>
    <t>J1</t>
  </si>
  <si>
    <t>Management and administration expenses</t>
  </si>
  <si>
    <t xml:space="preserve">Investment expenses </t>
  </si>
  <si>
    <t>I1</t>
  </si>
  <si>
    <t>N</t>
  </si>
  <si>
    <t>Section C Deductions</t>
  </si>
  <si>
    <t>TAXABLE INCOME OR LOSS</t>
  </si>
  <si>
    <t xml:space="preserve">SMSF auditor fee   </t>
  </si>
  <si>
    <t>Tax on taxable income</t>
  </si>
  <si>
    <t>Section D Income Tax Statement</t>
  </si>
  <si>
    <t>AMOUNT DUE OR REFUNDABLE</t>
  </si>
  <si>
    <t>S</t>
  </si>
  <si>
    <t>Section E: Losses</t>
  </si>
  <si>
    <t>Net capital losses carried forward to later income years</t>
  </si>
  <si>
    <t>V</t>
  </si>
  <si>
    <t>Section H: Assets and liabilities</t>
  </si>
  <si>
    <t>TOTAL AUSTRALIAN AND OVERSEAS ASSETS</t>
  </si>
  <si>
    <t>Overseas residential real property</t>
  </si>
  <si>
    <t>Residential real property Australian</t>
  </si>
  <si>
    <t>Cash and term deposits</t>
  </si>
  <si>
    <t>Other assets (USA Cash)</t>
  </si>
  <si>
    <t>LIABILITIES</t>
  </si>
  <si>
    <t>Borrowings</t>
  </si>
  <si>
    <t>Total member closing account balances</t>
  </si>
  <si>
    <t>R1 and R</t>
  </si>
  <si>
    <t>E</t>
  </si>
  <si>
    <t>W</t>
  </si>
  <si>
    <t>Other liabilities</t>
  </si>
  <si>
    <t>Y</t>
  </si>
  <si>
    <t>TOTAL LIABILITIES</t>
  </si>
  <si>
    <t>Z</t>
  </si>
  <si>
    <t>OPENING ACCOUNT BALANCE</t>
  </si>
  <si>
    <t>Section F: Member information</t>
  </si>
  <si>
    <t>Employer contributions</t>
  </si>
  <si>
    <t>TOTAL CONTRIBUTIONS</t>
  </si>
  <si>
    <t>Allocated earnings or losses</t>
  </si>
  <si>
    <t>CLOSING ACCOUNT BALANCE</t>
  </si>
  <si>
    <t>ATO Code</t>
  </si>
  <si>
    <t>AU$ Value</t>
  </si>
  <si>
    <t>Richard 001</t>
  </si>
  <si>
    <t>Lily 002</t>
  </si>
  <si>
    <t>Personal contributions</t>
  </si>
  <si>
    <r>
      <t xml:space="preserve">Inward amounts </t>
    </r>
    <r>
      <rPr>
        <i/>
        <sz val="12"/>
        <color indexed="8"/>
        <rFont val="Arial"/>
        <family val="1"/>
        <charset val="204"/>
      </rPr>
      <t xml:space="preserve">less </t>
    </r>
    <r>
      <rPr>
        <sz val="12"/>
        <color indexed="8"/>
        <rFont val="Arial"/>
        <family val="1"/>
        <charset val="204"/>
      </rPr>
      <t>any rolled in</t>
    </r>
  </si>
  <si>
    <t>P</t>
  </si>
  <si>
    <t>PAYLEASE.COM DES:PAYDIR OUT ID: 29899074 INDN:Richard Neil The Ocea CO ID:XXXXX39005 CCD</t>
  </si>
  <si>
    <t>correct to BOM balance 4697.36</t>
  </si>
  <si>
    <t>N Springer &amp; Co
Alisten R Joseph</t>
  </si>
  <si>
    <t>Confirmation Number: HXW20-ZZ3JJ</t>
  </si>
  <si>
    <t>PAYLEASE.COM DES:PAYDIR OUT ID: 31019596 INDN:Richard Neil The Ocea CO ID:XXXXX39005 CCD</t>
  </si>
  <si>
    <t>L1</t>
  </si>
  <si>
    <r>
      <t>Receipt Number</t>
    </r>
    <r>
      <rPr>
        <sz val="9"/>
        <rFont val="Inherit"/>
      </rPr>
      <t>I 4202 8575</t>
    </r>
  </si>
  <si>
    <r>
      <t>Date</t>
    </r>
    <r>
      <rPr>
        <sz val="9"/>
        <rFont val="Inherit"/>
      </rPr>
      <t>08/03/2015</t>
    </r>
  </si>
  <si>
    <r>
      <t>Time</t>
    </r>
    <r>
      <rPr>
        <sz val="9"/>
        <rFont val="Inherit"/>
      </rPr>
      <t>08:14 PM AEST</t>
    </r>
  </si>
  <si>
    <r>
      <t>Pay from</t>
    </r>
    <r>
      <rPr>
        <sz val="9"/>
        <rFont val="Inherit"/>
      </rPr>
      <t>Ocean Super Fund Account Freedom 457 026 260</t>
    </r>
  </si>
  <si>
    <r>
      <t>Pay to</t>
    </r>
    <r>
      <rPr>
        <sz val="9"/>
        <rFont val="Inherit"/>
      </rPr>
      <t>75556</t>
    </r>
  </si>
  <si>
    <r>
      <t> </t>
    </r>
    <r>
      <rPr>
        <sz val="9"/>
        <rFont val="Inherit"/>
      </rPr>
      <t>AUSTRALIAN TAXATION OFFICE</t>
    </r>
  </si>
  <si>
    <r>
      <t>Biller alias</t>
    </r>
    <r>
      <rPr>
        <sz val="9"/>
        <rFont val="Inherit"/>
      </rPr>
      <t>AUSTRALIAN TAXATION OFFICE</t>
    </r>
  </si>
  <si>
    <r>
      <t>Customer Reference Number</t>
    </r>
    <r>
      <rPr>
        <sz val="9"/>
        <rFont val="Inherit"/>
      </rPr>
      <t>3720 8968 7960 560</t>
    </r>
  </si>
  <si>
    <r>
      <t>Amount</t>
    </r>
    <r>
      <rPr>
        <sz val="9"/>
        <rFont val="Inherit"/>
      </rPr>
      <t>$1,125.00</t>
    </r>
  </si>
  <si>
    <r>
      <t>Payer name</t>
    </r>
    <r>
      <rPr>
        <sz val="9"/>
        <rFont val="Inherit"/>
      </rPr>
      <t>RICHARD HUDSON</t>
    </r>
  </si>
  <si>
    <t>Confirmation Number: J13R7-W387N</t>
  </si>
  <si>
    <t>PAYLEASE.COM DES:PAYDIR OUT ID: 32289893 INDN:Richard Neil The Ocea CO ID:XXXXX39005 CCD</t>
  </si>
  <si>
    <t>Clark County Treasurer Bill Payment</t>
  </si>
  <si>
    <r>
      <t>Receipt Number</t>
    </r>
    <r>
      <rPr>
        <sz val="9"/>
        <color rgb="FF333333"/>
        <rFont val="Inherit"/>
      </rPr>
      <t>S 2331 3644</t>
    </r>
  </si>
  <si>
    <r>
      <t>Date</t>
    </r>
    <r>
      <rPr>
        <sz val="9"/>
        <color rgb="FF333333"/>
        <rFont val="Inherit"/>
      </rPr>
      <t>05/04/2015</t>
    </r>
  </si>
  <si>
    <r>
      <t>Time</t>
    </r>
    <r>
      <rPr>
        <sz val="9"/>
        <color rgb="FF333333"/>
        <rFont val="Inherit"/>
      </rPr>
      <t>08:13 PM AEST</t>
    </r>
  </si>
  <si>
    <r>
      <t>Schedule frequency</t>
    </r>
    <r>
      <rPr>
        <sz val="9"/>
        <color rgb="FF333333"/>
        <rFont val="Inherit"/>
      </rPr>
      <t>Once-Only</t>
    </r>
  </si>
  <si>
    <r>
      <t>Payment date</t>
    </r>
    <r>
      <rPr>
        <sz val="9"/>
        <color rgb="FF333333"/>
        <rFont val="Inherit"/>
      </rPr>
      <t>08/04/2015</t>
    </r>
  </si>
  <si>
    <r>
      <t>Transfer from</t>
    </r>
    <r>
      <rPr>
        <sz val="9"/>
        <color rgb="FF333333"/>
        <rFont val="Inherit"/>
      </rPr>
      <t>Ocean Super Fund Account Freedom 457 026 260</t>
    </r>
  </si>
  <si>
    <t>BSB: 062-256</t>
  </si>
  <si>
    <t>Account Number: 010568119</t>
  </si>
  <si>
    <r>
      <t>Amount</t>
    </r>
    <r>
      <rPr>
        <sz val="9"/>
        <color rgb="FF333333"/>
        <rFont val="Inherit"/>
      </rPr>
      <t>$1,210.00</t>
    </r>
  </si>
  <si>
    <r>
      <t>Description</t>
    </r>
    <r>
      <rPr>
        <sz val="9"/>
        <color rgb="FF333333"/>
        <rFont val="Inherit"/>
      </rPr>
      <t>Ocean SMSF RN Hudson</t>
    </r>
  </si>
  <si>
    <r>
      <t>Payer name</t>
    </r>
    <r>
      <rPr>
        <sz val="9"/>
        <color rgb="FF333333"/>
        <rFont val="Inherit"/>
      </rPr>
      <t>RICHARD HUDSON</t>
    </r>
  </si>
  <si>
    <r>
      <t>Receipt Number</t>
    </r>
    <r>
      <rPr>
        <sz val="9"/>
        <color rgb="FF333333"/>
        <rFont val="Inherit"/>
      </rPr>
      <t>S 2349 4527</t>
    </r>
  </si>
  <si>
    <r>
      <t>Date</t>
    </r>
    <r>
      <rPr>
        <sz val="9"/>
        <color rgb="FF333333"/>
        <rFont val="Inherit"/>
      </rPr>
      <t>25/04/2015</t>
    </r>
  </si>
  <si>
    <r>
      <t>Time</t>
    </r>
    <r>
      <rPr>
        <sz val="9"/>
        <color rgb="FF333333"/>
        <rFont val="Inherit"/>
      </rPr>
      <t>04:19 PM AEST</t>
    </r>
  </si>
  <si>
    <r>
      <t>Payment date</t>
    </r>
    <r>
      <rPr>
        <sz val="9"/>
        <color rgb="FF333333"/>
        <rFont val="Inherit"/>
      </rPr>
      <t>27/04/2015</t>
    </r>
  </si>
  <si>
    <r>
      <t>Pay from</t>
    </r>
    <r>
      <rPr>
        <sz val="9"/>
        <color rgb="FF333333"/>
        <rFont val="Inherit"/>
      </rPr>
      <t>Ocean Super Fund Account Freedom 457 026 260</t>
    </r>
  </si>
  <si>
    <r>
      <t>Pay to</t>
    </r>
    <r>
      <rPr>
        <sz val="9"/>
        <color rgb="FF333333"/>
        <rFont val="Inherit"/>
      </rPr>
      <t>75556</t>
    </r>
  </si>
  <si>
    <r>
      <t> </t>
    </r>
    <r>
      <rPr>
        <sz val="9"/>
        <color rgb="FF333333"/>
        <rFont val="Inherit"/>
      </rPr>
      <t>AUSTRALIAN TAXATION OFFICE</t>
    </r>
  </si>
  <si>
    <r>
      <t>Biller alias</t>
    </r>
    <r>
      <rPr>
        <sz val="9"/>
        <color rgb="FF333333"/>
        <rFont val="Inherit"/>
      </rPr>
      <t>AUSTRALIAN TAXATION OFFICE</t>
    </r>
  </si>
  <si>
    <r>
      <t>Customer Reference Number</t>
    </r>
    <r>
      <rPr>
        <sz val="9"/>
        <color rgb="FF333333"/>
        <rFont val="Inherit"/>
      </rPr>
      <t>3720 8968 7960 560</t>
    </r>
  </si>
  <si>
    <r>
      <t>Amount</t>
    </r>
    <r>
      <rPr>
        <sz val="9"/>
        <color rgb="FF333333"/>
        <rFont val="Inherit"/>
      </rPr>
      <t>$338.00</t>
    </r>
  </si>
  <si>
    <r>
      <t>Payer name</t>
    </r>
    <r>
      <rPr>
        <sz val="9"/>
        <color rgb="FF333333"/>
        <rFont val="Inherit"/>
      </rPr>
      <t>RICHARD HUDSO</t>
    </r>
  </si>
  <si>
    <r>
      <t>Receipt Number</t>
    </r>
    <r>
      <rPr>
        <sz val="9"/>
        <color rgb="FF333333"/>
        <rFont val="Inherit"/>
      </rPr>
      <t>S 2349 4549</t>
    </r>
  </si>
  <si>
    <r>
      <t>Time</t>
    </r>
    <r>
      <rPr>
        <sz val="9"/>
        <color rgb="FF333333"/>
        <rFont val="Inherit"/>
      </rPr>
      <t>04:22 PM AEST</t>
    </r>
  </si>
  <si>
    <r>
      <t>Payment date</t>
    </r>
    <r>
      <rPr>
        <sz val="9"/>
        <color rgb="FF333333"/>
        <rFont val="Inherit"/>
      </rPr>
      <t>13/05/2015</t>
    </r>
  </si>
  <si>
    <r>
      <t>Pay to</t>
    </r>
    <r>
      <rPr>
        <sz val="9"/>
        <color rgb="FF333333"/>
        <rFont val="Inherit"/>
      </rPr>
      <t>17301</t>
    </r>
  </si>
  <si>
    <r>
      <t> </t>
    </r>
    <r>
      <rPr>
        <sz val="9"/>
        <color rgb="FF333333"/>
        <rFont val="Inherit"/>
      </rPr>
      <t>AUSTRALIAN SECURITIES &amp; INVESTMENTS COMMISSION</t>
    </r>
  </si>
  <si>
    <r>
      <t>Biller alias</t>
    </r>
    <r>
      <rPr>
        <sz val="9"/>
        <color rgb="FF333333"/>
        <rFont val="Inherit"/>
      </rPr>
      <t>AUSTRALIAN SECURITIES &amp; INVESTMENTS COMMISSION</t>
    </r>
  </si>
  <si>
    <r>
      <t>Customer Reference Number</t>
    </r>
    <r>
      <rPr>
        <sz val="9"/>
        <color rgb="FF333333"/>
        <rFont val="Inherit"/>
      </rPr>
      <t>2291 4978 38535</t>
    </r>
  </si>
  <si>
    <r>
      <t>Amount</t>
    </r>
    <r>
      <rPr>
        <sz val="9"/>
        <color rgb="FF333333"/>
        <rFont val="Inherit"/>
      </rPr>
      <t>$243.00</t>
    </r>
  </si>
  <si>
    <r>
      <t>Payer name</t>
    </r>
    <r>
      <rPr>
        <sz val="9"/>
        <color rgb="FF333333"/>
        <rFont val="Inherit"/>
      </rPr>
      <t>HUDSONLIN INVEST</t>
    </r>
  </si>
  <si>
    <r>
      <t>Receipt Number</t>
    </r>
    <r>
      <rPr>
        <sz val="9"/>
        <color rgb="FF333333"/>
        <rFont val="Inherit"/>
      </rPr>
      <t>I 3164 2699</t>
    </r>
  </si>
  <si>
    <r>
      <t>Time</t>
    </r>
    <r>
      <rPr>
        <sz val="9"/>
        <color rgb="FF333333"/>
        <rFont val="Inherit"/>
      </rPr>
      <t>04:35 PM AEST</t>
    </r>
  </si>
  <si>
    <r>
      <t>Pay to</t>
    </r>
    <r>
      <rPr>
        <sz val="9"/>
        <color rgb="FF333333"/>
        <rFont val="Inherit"/>
      </rPr>
      <t>45435</t>
    </r>
  </si>
  <si>
    <r>
      <t> </t>
    </r>
    <r>
      <rPr>
        <sz val="9"/>
        <color rgb="FF333333"/>
        <rFont val="Inherit"/>
      </rPr>
      <t>SYDNEY WATER</t>
    </r>
  </si>
  <si>
    <r>
      <t>Biller alias</t>
    </r>
    <r>
      <rPr>
        <sz val="9"/>
        <color rgb="FF333333"/>
        <rFont val="Inherit"/>
      </rPr>
      <t>SYDNEY WATER</t>
    </r>
  </si>
  <si>
    <r>
      <t>Customer Reference Number</t>
    </r>
    <r>
      <rPr>
        <sz val="9"/>
        <color rgb="FF333333"/>
        <rFont val="Inherit"/>
      </rPr>
      <t>4877 7360 008</t>
    </r>
  </si>
  <si>
    <r>
      <t>Amount</t>
    </r>
    <r>
      <rPr>
        <sz val="9"/>
        <color rgb="FF333333"/>
        <rFont val="Inherit"/>
      </rPr>
      <t>$171.00</t>
    </r>
  </si>
  <si>
    <r>
      <t>Payer name</t>
    </r>
    <r>
      <rPr>
        <sz val="9"/>
        <color rgb="FF333333"/>
        <rFont val="Inherit"/>
      </rPr>
      <t>R N Hudso</t>
    </r>
  </si>
  <si>
    <r>
      <t>Receipt Number</t>
    </r>
    <r>
      <rPr>
        <sz val="9"/>
        <color rgb="FF333333"/>
        <rFont val="Inherit"/>
      </rPr>
      <t>S 2349 4663</t>
    </r>
  </si>
  <si>
    <r>
      <t>Time</t>
    </r>
    <r>
      <rPr>
        <sz val="9"/>
        <color rgb="FF333333"/>
        <rFont val="Inherit"/>
      </rPr>
      <t>04:39 PM AEST</t>
    </r>
  </si>
  <si>
    <r>
      <t>Payment date</t>
    </r>
    <r>
      <rPr>
        <sz val="9"/>
        <color rgb="FF333333"/>
        <rFont val="Inherit"/>
      </rPr>
      <t>29/04/2015</t>
    </r>
  </si>
  <si>
    <r>
      <t>Pay to</t>
    </r>
    <r>
      <rPr>
        <sz val="9"/>
        <color rgb="FF333333"/>
        <rFont val="Inherit"/>
      </rPr>
      <t>96503</t>
    </r>
  </si>
  <si>
    <r>
      <t> </t>
    </r>
    <r>
      <rPr>
        <sz val="9"/>
        <color rgb="FF333333"/>
        <rFont val="Inherit"/>
      </rPr>
      <t>DEFT PAYMENT SYSTEMS</t>
    </r>
  </si>
  <si>
    <r>
      <t>Biller alias</t>
    </r>
    <r>
      <rPr>
        <sz val="9"/>
        <color rgb="FF333333"/>
        <rFont val="Inherit"/>
      </rPr>
      <t>DEFT PAYMENT SYSTEMS</t>
    </r>
  </si>
  <si>
    <r>
      <t>Customer Reference Number</t>
    </r>
    <r>
      <rPr>
        <sz val="9"/>
        <color rgb="FF333333"/>
        <rFont val="Inherit"/>
      </rPr>
      <t>3004 7368 3000 66</t>
    </r>
  </si>
  <si>
    <r>
      <t>Amount</t>
    </r>
    <r>
      <rPr>
        <sz val="9"/>
        <color rgb="FF333333"/>
        <rFont val="Inherit"/>
      </rPr>
      <t>$635.50</t>
    </r>
  </si>
  <si>
    <r>
      <t>Payer name</t>
    </r>
    <r>
      <rPr>
        <sz val="9"/>
        <color rgb="FF333333"/>
        <rFont val="Inherit"/>
      </rPr>
      <t>R N HUDSON</t>
    </r>
  </si>
  <si>
    <t>Northcap Residen DES:OWNERFUNDS ID:56 THE OCEAN SU INDN:THE OCEAN SUPERFUND TR CO ID:XXXXX82696 CCD</t>
  </si>
  <si>
    <r>
      <t>Receipt Number</t>
    </r>
    <r>
      <rPr>
        <sz val="9"/>
        <color rgb="FF333333"/>
        <rFont val="Inherit"/>
      </rPr>
      <t>S 2375 2891</t>
    </r>
  </si>
  <si>
    <r>
      <t>Date</t>
    </r>
    <r>
      <rPr>
        <sz val="9"/>
        <color rgb="FF333333"/>
        <rFont val="Inherit"/>
      </rPr>
      <t>23/05/2015</t>
    </r>
  </si>
  <si>
    <r>
      <t>Time</t>
    </r>
    <r>
      <rPr>
        <sz val="9"/>
        <color rgb="FF333333"/>
        <rFont val="Inherit"/>
      </rPr>
      <t>01:37 PM AEST</t>
    </r>
  </si>
  <si>
    <r>
      <t>Payment date</t>
    </r>
    <r>
      <rPr>
        <sz val="9"/>
        <color rgb="FF333333"/>
        <rFont val="Inherit"/>
      </rPr>
      <t>28/05/2015</t>
    </r>
  </si>
  <si>
    <r>
      <t>Pay to</t>
    </r>
    <r>
      <rPr>
        <sz val="9"/>
        <color rgb="FF333333"/>
        <rFont val="Inherit"/>
      </rPr>
      <t>1693</t>
    </r>
  </si>
  <si>
    <r>
      <t> </t>
    </r>
    <r>
      <rPr>
        <sz val="9"/>
        <color rgb="FF333333"/>
        <rFont val="Inherit"/>
      </rPr>
      <t>SUTHERLAND SHIRE COUNCIL RATES</t>
    </r>
  </si>
  <si>
    <r>
      <t>Biller alias</t>
    </r>
    <r>
      <rPr>
        <sz val="9"/>
        <color rgb="FF333333"/>
        <rFont val="Inherit"/>
      </rPr>
      <t>SUTHERLAND SHIRE COUNCIL RATES</t>
    </r>
  </si>
  <si>
    <r>
      <t>Customer Reference Number</t>
    </r>
    <r>
      <rPr>
        <sz val="9"/>
        <color rgb="FF333333"/>
        <rFont val="Inherit"/>
      </rPr>
      <t>0781 176</t>
    </r>
  </si>
  <si>
    <r>
      <t>Amount</t>
    </r>
    <r>
      <rPr>
        <sz val="9"/>
        <color rgb="FF333333"/>
        <rFont val="Inherit"/>
      </rPr>
      <t>$236.70</t>
    </r>
  </si>
  <si>
    <t>Northcap Residen DES:OWNERFUNDS ID:78 THE OCEAN SU INDN:THE OCEAN SUPERFUND TR CO ID:XXXXX82696 CCD</t>
  </si>
  <si>
    <t>Northcap Residen DES:OWNERFUNDS ID:86 THE OCEAN SU INDN:THE OCEAN SUPERFUND TR CO ID:XXXXX82696 CCD</t>
  </si>
  <si>
    <t>Ending balance as of June 2015</t>
  </si>
  <si>
    <t>Counter Credit Northcap Residen DES</t>
  </si>
  <si>
    <t>Asic payment</t>
  </si>
  <si>
    <t>Clark County Treasurer</t>
  </si>
  <si>
    <t>Clark County Treasurer - 4092</t>
  </si>
  <si>
    <t>Confirmation Number: JLQCT-GLBK4</t>
  </si>
  <si>
    <r>
      <t xml:space="preserve">Transfer to </t>
    </r>
    <r>
      <rPr>
        <sz val="9"/>
        <color rgb="FF333333"/>
        <rFont val="Inherit"/>
      </rPr>
      <t>AJ Business &amp; Taxation</t>
    </r>
  </si>
  <si>
    <t>nternet Banking Receipt Details</t>
  </si>
  <si>
    <t>29 0001521935</t>
  </si>
  <si>
    <t>11/30/2015</t>
  </si>
  <si>
    <t>11/29/2016</t>
  </si>
  <si>
    <t>Coupon:</t>
  </si>
  <si>
    <t>HAS Home Warranty 2015-2016</t>
  </si>
  <si>
    <t>Confirmation Number: JWNH4-QZZ84</t>
  </si>
  <si>
    <t>JVLYY-S0Z03</t>
  </si>
  <si>
    <t>11/13/2015</t>
  </si>
  <si>
    <t>JR26L-JBX04</t>
  </si>
  <si>
    <t>10/13/2015</t>
  </si>
  <si>
    <t>JN3WC-FTXZV</t>
  </si>
  <si>
    <t>JK5J2-RL0TP</t>
  </si>
  <si>
    <t>08/13/2015</t>
  </si>
  <si>
    <t>JFTTZ-C3KJG</t>
  </si>
  <si>
    <t>07/13/2015</t>
  </si>
  <si>
    <t>JC1K2-8MCBC</t>
  </si>
  <si>
    <t>J7RGT-Z1673</t>
  </si>
  <si>
    <t>05/13/2015</t>
  </si>
  <si>
    <t>J6WTQ-B1ZPL</t>
  </si>
  <si>
    <t>04/13/2015</t>
  </si>
  <si>
    <t>J1H6K-1XQ18</t>
  </si>
  <si>
    <t>03/13/2015</t>
  </si>
  <si>
    <t>HYBZC-5YNVK</t>
  </si>
  <si>
    <t>02/13/2015</t>
  </si>
  <si>
    <t>HV67Y-9PG2Y</t>
  </si>
  <si>
    <t>01/13/2015</t>
  </si>
  <si>
    <t>HRDLN-879R9</t>
  </si>
  <si>
    <r>
      <t>Receipt Number</t>
    </r>
    <r>
      <rPr>
        <sz val="9"/>
        <rFont val="Arial"/>
        <family val="2"/>
      </rPr>
      <t xml:space="preserve"> S 2271 0353</t>
    </r>
  </si>
  <si>
    <r>
      <t>Receipt Number</t>
    </r>
    <r>
      <rPr>
        <sz val="9"/>
        <rFont val="Arial"/>
        <family val="2"/>
      </rPr>
      <t xml:space="preserve"> I 4228 7410</t>
    </r>
  </si>
  <si>
    <r>
      <t>Receipt Number</t>
    </r>
    <r>
      <rPr>
        <sz val="9"/>
        <rFont val="Arial"/>
        <family val="2"/>
      </rPr>
      <t xml:space="preserve"> I 2218 0971</t>
    </r>
  </si>
  <si>
    <r>
      <t>Date</t>
    </r>
    <r>
      <rPr>
        <sz val="9"/>
        <rFont val="Arial"/>
        <family val="2"/>
      </rPr>
      <t xml:space="preserve"> 29/01/2015</t>
    </r>
  </si>
  <si>
    <r>
      <t>Date</t>
    </r>
    <r>
      <rPr>
        <sz val="9"/>
        <rFont val="Arial"/>
        <family val="2"/>
      </rPr>
      <t xml:space="preserve"> 05/02/2015</t>
    </r>
  </si>
  <si>
    <r>
      <t>Time</t>
    </r>
    <r>
      <rPr>
        <sz val="9"/>
        <rFont val="Arial"/>
        <family val="2"/>
      </rPr>
      <t xml:space="preserve"> 09:51 PM AEST</t>
    </r>
  </si>
  <si>
    <r>
      <t>Time</t>
    </r>
    <r>
      <rPr>
        <sz val="9"/>
        <rFont val="Arial"/>
        <family val="2"/>
      </rPr>
      <t xml:space="preserve"> 10:29 PM AEST</t>
    </r>
  </si>
  <si>
    <r>
      <t>Time</t>
    </r>
    <r>
      <rPr>
        <sz val="9"/>
        <rFont val="Arial"/>
        <family val="2"/>
      </rPr>
      <t xml:space="preserve"> 09:27 PM AEST</t>
    </r>
  </si>
  <si>
    <r>
      <t>Schedule frequency</t>
    </r>
    <r>
      <rPr>
        <sz val="9"/>
        <rFont val="Arial"/>
        <family val="2"/>
      </rPr>
      <t xml:space="preserve"> Once-Only</t>
    </r>
  </si>
  <si>
    <r>
      <t>Pay from</t>
    </r>
    <r>
      <rPr>
        <sz val="9"/>
        <rFont val="Arial"/>
        <family val="2"/>
      </rPr>
      <t xml:space="preserve"> Ocean Super Fund Account Freedom 457 026 260</t>
    </r>
  </si>
  <si>
    <r>
      <t>Payment date</t>
    </r>
    <r>
      <rPr>
        <sz val="9"/>
        <rFont val="Arial"/>
        <family val="2"/>
      </rPr>
      <t xml:space="preserve"> 26/02/2015</t>
    </r>
  </si>
  <si>
    <r>
      <t>Pay to</t>
    </r>
    <r>
      <rPr>
        <sz val="9"/>
        <rFont val="Arial"/>
        <family val="2"/>
      </rPr>
      <t xml:space="preserve"> 96503</t>
    </r>
  </si>
  <si>
    <r>
      <t>Pay to</t>
    </r>
    <r>
      <rPr>
        <sz val="9"/>
        <rFont val="Arial"/>
        <family val="2"/>
      </rPr>
      <t xml:space="preserve"> 45435</t>
    </r>
  </si>
  <si>
    <r>
      <t> </t>
    </r>
    <r>
      <rPr>
        <sz val="9"/>
        <rFont val="Arial"/>
        <family val="2"/>
      </rPr>
      <t xml:space="preserve"> DEFT PAYMENT SYSTEMS</t>
    </r>
  </si>
  <si>
    <r>
      <t> </t>
    </r>
    <r>
      <rPr>
        <sz val="9"/>
        <rFont val="Arial"/>
        <family val="2"/>
      </rPr>
      <t xml:space="preserve"> SYDNEY WATER</t>
    </r>
  </si>
  <si>
    <r>
      <t>Pay to</t>
    </r>
    <r>
      <rPr>
        <sz val="9"/>
        <rFont val="Arial"/>
        <family val="2"/>
      </rPr>
      <t xml:space="preserve"> 1693</t>
    </r>
  </si>
  <si>
    <r>
      <t>Biller alias</t>
    </r>
    <r>
      <rPr>
        <sz val="9"/>
        <rFont val="Arial"/>
        <family val="2"/>
      </rPr>
      <t xml:space="preserve"> DEFT PAYMENT SYSTEMS</t>
    </r>
  </si>
  <si>
    <r>
      <t>Biller alias</t>
    </r>
    <r>
      <rPr>
        <sz val="9"/>
        <rFont val="Arial"/>
        <family val="2"/>
      </rPr>
      <t xml:space="preserve"> SYDNEY WATER</t>
    </r>
  </si>
  <si>
    <r>
      <t> </t>
    </r>
    <r>
      <rPr>
        <sz val="9"/>
        <rFont val="Arial"/>
        <family val="2"/>
      </rPr>
      <t xml:space="preserve"> SUTHERLAND SHIRE COUNCIL RATES</t>
    </r>
  </si>
  <si>
    <r>
      <t>Customer Reference Number</t>
    </r>
    <r>
      <rPr>
        <sz val="9"/>
        <rFont val="Arial"/>
        <family val="2"/>
      </rPr>
      <t xml:space="preserve"> 3004 7368 3000 66 </t>
    </r>
  </si>
  <si>
    <r>
      <t>Customer Reference Number</t>
    </r>
    <r>
      <rPr>
        <sz val="9"/>
        <rFont val="Arial"/>
        <family val="2"/>
      </rPr>
      <t xml:space="preserve"> 4877 7360 008 </t>
    </r>
  </si>
  <si>
    <r>
      <t>Biller alias</t>
    </r>
    <r>
      <rPr>
        <sz val="9"/>
        <rFont val="Arial"/>
        <family val="2"/>
      </rPr>
      <t xml:space="preserve"> SUTHERLAND SHIRE COUNCIL RATES</t>
    </r>
  </si>
  <si>
    <r>
      <t>Amount</t>
    </r>
    <r>
      <rPr>
        <sz val="9"/>
        <rFont val="Arial"/>
        <family val="2"/>
      </rPr>
      <t xml:space="preserve"> $635.50</t>
    </r>
  </si>
  <si>
    <r>
      <t>Amount</t>
    </r>
    <r>
      <rPr>
        <sz val="9"/>
        <rFont val="Arial"/>
        <family val="2"/>
      </rPr>
      <t xml:space="preserve"> $161.05</t>
    </r>
  </si>
  <si>
    <r>
      <t>Customer Reference Number</t>
    </r>
    <r>
      <rPr>
        <sz val="9"/>
        <rFont val="Arial"/>
        <family val="2"/>
      </rPr>
      <t xml:space="preserve"> 0781 176 </t>
    </r>
  </si>
  <si>
    <r>
      <t>Payer name</t>
    </r>
    <r>
      <rPr>
        <sz val="9"/>
        <rFont val="Arial"/>
        <family val="2"/>
      </rPr>
      <t xml:space="preserve"> R N HUDSON</t>
    </r>
  </si>
  <si>
    <r>
      <t>Payer name</t>
    </r>
    <r>
      <rPr>
        <sz val="9"/>
        <rFont val="Arial"/>
        <family val="2"/>
      </rPr>
      <t xml:space="preserve"> R N Hudson</t>
    </r>
  </si>
  <si>
    <r>
      <t>Amount</t>
    </r>
    <r>
      <rPr>
        <sz val="9"/>
        <rFont val="Arial"/>
        <family val="2"/>
      </rPr>
      <t xml:space="preserve"> $236.70</t>
    </r>
  </si>
  <si>
    <r>
      <t>Payer name</t>
    </r>
    <r>
      <rPr>
        <sz val="9"/>
        <rFont val="Arial"/>
        <family val="2"/>
      </rPr>
      <t xml:space="preserve"> RICHARD HUDSON</t>
    </r>
  </si>
  <si>
    <r>
      <t>Receipt Number</t>
    </r>
    <r>
      <rPr>
        <sz val="9"/>
        <color rgb="FF333333"/>
        <rFont val="Inherit"/>
      </rPr>
      <t>I 4200 6353</t>
    </r>
  </si>
  <si>
    <r>
      <t>Receipt Number</t>
    </r>
    <r>
      <rPr>
        <sz val="9"/>
        <color rgb="FF333333"/>
        <rFont val="Inherit"/>
      </rPr>
      <t>I 2202 6329</t>
    </r>
  </si>
  <si>
    <r>
      <t>Date</t>
    </r>
    <r>
      <rPr>
        <sz val="9"/>
        <color rgb="FF333333"/>
        <rFont val="Inherit"/>
      </rPr>
      <t>21/07/2015</t>
    </r>
  </si>
  <si>
    <r>
      <t>Receipt Number</t>
    </r>
    <r>
      <rPr>
        <sz val="9"/>
        <color rgb="FF333333"/>
        <rFont val="Inherit"/>
      </rPr>
      <t>I 3207 3632</t>
    </r>
  </si>
  <si>
    <r>
      <t>Time</t>
    </r>
    <r>
      <rPr>
        <sz val="9"/>
        <color rgb="FF333333"/>
        <rFont val="Inherit"/>
      </rPr>
      <t>08:06 PM AEST</t>
    </r>
  </si>
  <si>
    <r>
      <t>Time</t>
    </r>
    <r>
      <rPr>
        <sz val="9"/>
        <color rgb="FF333333"/>
        <rFont val="Inherit"/>
      </rPr>
      <t>08:04 PM AEST</t>
    </r>
  </si>
  <si>
    <r>
      <t>Time</t>
    </r>
    <r>
      <rPr>
        <sz val="9"/>
        <color rgb="FF333333"/>
        <rFont val="Inherit"/>
      </rPr>
      <t>08:09 PM AEST</t>
    </r>
  </si>
  <si>
    <r>
      <t>Receipt Number</t>
    </r>
    <r>
      <rPr>
        <sz val="9"/>
        <color rgb="FF333333"/>
        <rFont val="Inherit"/>
      </rPr>
      <t>S 2441 2830</t>
    </r>
  </si>
  <si>
    <r>
      <t>Date</t>
    </r>
    <r>
      <rPr>
        <sz val="9"/>
        <color rgb="FF333333"/>
        <rFont val="Inherit"/>
      </rPr>
      <t>03/08/2015</t>
    </r>
  </si>
  <si>
    <r>
      <t>Time</t>
    </r>
    <r>
      <rPr>
        <sz val="9"/>
        <color rgb="FF333333"/>
        <rFont val="Inherit"/>
      </rPr>
      <t>07:57 PM AEST</t>
    </r>
  </si>
  <si>
    <r>
      <t>Amount</t>
    </r>
    <r>
      <rPr>
        <sz val="9"/>
        <color rgb="FF333333"/>
        <rFont val="Inherit"/>
      </rPr>
      <t>$177.93</t>
    </r>
  </si>
  <si>
    <r>
      <t>Payment date</t>
    </r>
    <r>
      <rPr>
        <sz val="9"/>
        <color rgb="FF333333"/>
        <rFont val="Inherit"/>
      </rPr>
      <t>27/08/2015</t>
    </r>
  </si>
  <si>
    <r>
      <t>Payer name</t>
    </r>
    <r>
      <rPr>
        <sz val="9"/>
        <color rgb="FF333333"/>
        <rFont val="Inherit"/>
      </rPr>
      <t>R N Hudson</t>
    </r>
  </si>
  <si>
    <r>
      <t>Receipt Number</t>
    </r>
    <r>
      <rPr>
        <sz val="9"/>
        <color rgb="FF333333"/>
        <rFont val="Inherit"/>
      </rPr>
      <t>I 4227 2983</t>
    </r>
  </si>
  <si>
    <r>
      <t>Receipt Number</t>
    </r>
    <r>
      <rPr>
        <sz val="9"/>
        <color rgb="FF333333"/>
        <rFont val="Inherit"/>
      </rPr>
      <t>I 4215 8004</t>
    </r>
  </si>
  <si>
    <r>
      <t>Date</t>
    </r>
    <r>
      <rPr>
        <sz val="9"/>
        <color rgb="FF333333"/>
        <rFont val="Inherit"/>
      </rPr>
      <t>21/10/2015</t>
    </r>
  </si>
  <si>
    <r>
      <t>Date</t>
    </r>
    <r>
      <rPr>
        <sz val="9"/>
        <color rgb="FF333333"/>
        <rFont val="Inherit"/>
      </rPr>
      <t>30/10/2015</t>
    </r>
  </si>
  <si>
    <r>
      <t>Time</t>
    </r>
    <r>
      <rPr>
        <sz val="9"/>
        <color rgb="FF333333"/>
        <rFont val="Inherit"/>
      </rPr>
      <t>10:03 PM AEST</t>
    </r>
  </si>
  <si>
    <r>
      <t>Receipt Number</t>
    </r>
    <r>
      <rPr>
        <sz val="9"/>
        <color rgb="FF333333"/>
        <rFont val="Inherit"/>
      </rPr>
      <t>S 2490 3890</t>
    </r>
  </si>
  <si>
    <r>
      <t>Time</t>
    </r>
    <r>
      <rPr>
        <sz val="9"/>
        <color rgb="FF333333"/>
        <rFont val="Inherit"/>
      </rPr>
      <t>09:43 PM AEST</t>
    </r>
  </si>
  <si>
    <r>
      <t>Amount</t>
    </r>
    <r>
      <rPr>
        <sz val="9"/>
        <color rgb="FF333333"/>
        <rFont val="Inherit"/>
      </rPr>
      <t>$259.50</t>
    </r>
  </si>
  <si>
    <r>
      <t>Date</t>
    </r>
    <r>
      <rPr>
        <sz val="9"/>
        <color rgb="FF333333"/>
        <rFont val="Inherit"/>
      </rPr>
      <t>27/09/2015</t>
    </r>
  </si>
  <si>
    <r>
      <t>Time</t>
    </r>
    <r>
      <rPr>
        <sz val="9"/>
        <color rgb="FF333333"/>
        <rFont val="Inherit"/>
      </rPr>
      <t>12:58 PM AEST</t>
    </r>
  </si>
  <si>
    <r>
      <t>Receipt Number</t>
    </r>
    <r>
      <rPr>
        <sz val="9"/>
        <color rgb="FF333333"/>
        <rFont val="Inherit"/>
      </rPr>
      <t>S 2519 6762</t>
    </r>
  </si>
  <si>
    <r>
      <t>Payment date</t>
    </r>
    <r>
      <rPr>
        <sz val="9"/>
        <color rgb="FF333333"/>
        <rFont val="Inherit"/>
      </rPr>
      <t>28/10/2015</t>
    </r>
  </si>
  <si>
    <r>
      <t>Time</t>
    </r>
    <r>
      <rPr>
        <sz val="9"/>
        <color rgb="FF333333"/>
        <rFont val="Inherit"/>
      </rPr>
      <t>09:35 PM AEST</t>
    </r>
  </si>
  <si>
    <r>
      <t>Amount</t>
    </r>
    <r>
      <rPr>
        <sz val="9"/>
        <color rgb="FF333333"/>
        <rFont val="Inherit"/>
      </rPr>
      <t>$177.91</t>
    </r>
  </si>
  <si>
    <r>
      <t>Payment date</t>
    </r>
    <r>
      <rPr>
        <sz val="9"/>
        <color rgb="FF333333"/>
        <rFont val="Inherit"/>
      </rPr>
      <t>26/11/2015</t>
    </r>
  </si>
  <si>
    <r>
      <t>Amount</t>
    </r>
    <r>
      <rPr>
        <sz val="9"/>
        <color rgb="FF333333"/>
        <rFont val="Inherit"/>
      </rPr>
      <t>$680.00</t>
    </r>
  </si>
  <si>
    <r>
      <t>Amount</t>
    </r>
    <r>
      <rPr>
        <sz val="9"/>
        <color rgb="FF333333"/>
        <rFont val="Inherit"/>
      </rPr>
      <t>$259.70</t>
    </r>
  </si>
  <si>
    <t>Receipt NumberS 2600 8466</t>
  </si>
  <si>
    <t>Date31/01/2016</t>
  </si>
  <si>
    <t>Time09:18 PM AEST</t>
  </si>
  <si>
    <t>Schedule frequencyOnce-Only</t>
  </si>
  <si>
    <t>Payment date25/02/2016</t>
  </si>
  <si>
    <t>Pay fromOcean Super Fund Account Freedom 457 026 260</t>
  </si>
  <si>
    <t>Pay to1693</t>
  </si>
  <si>
    <t> SUTHERLAND SHIRE COUNCIL RATES</t>
  </si>
  <si>
    <t>Biller aliasSUTHERLAND SHIRE COUNCIL RATES</t>
  </si>
  <si>
    <t>Customer Reference Number0781 176</t>
  </si>
  <si>
    <t>Amount$259.70</t>
  </si>
  <si>
    <t>Payer nameRICHARD HUDSON</t>
  </si>
  <si>
    <t>RENTAL INCOME</t>
  </si>
  <si>
    <t>Northcap Residen DES:OWNERFUNDS ID:32 THE OCEAN SU INDN:THE OCEAN SUPERFUND TR CO ID:XXXXX82696 CCD</t>
  </si>
  <si>
    <t>Northcap Residen DES:OWNERFUNDS ID:33 THE OCEAN SU INDN:THE OCEAN SUPERFUND TR CO ID:XXXXX82696 CCD</t>
  </si>
  <si>
    <t>HOME SECURITY DES:MYWARRANTY ID:29 0001521935 INDN:RICHARD HUDSON CO ID:XXXXX0671 PPD</t>
  </si>
  <si>
    <t>Northcap Residen DES:OWNERFUNDS ID:36 THE OCEAN SU INDN:THE OCEAN SUPERFUND TR CO ID:XXXXX82696 CCD</t>
  </si>
  <si>
    <t>Northcap Residen DES:OWNERFUNDS ID:43 THE OCEAN SU INDN:THE OCEAN SUPERFUND TR CO ID:XXXXX82696 CCD</t>
  </si>
  <si>
    <t>Northcap Residen DES:OWNERFUNDS ID:45 THE OCEAN SU INDN:THE OCEAN SUPERFUND TR CO ID:XXXXX82696 CCD</t>
  </si>
  <si>
    <r>
      <t>Receipt Number</t>
    </r>
    <r>
      <rPr>
        <sz val="7"/>
        <color rgb="FF333333"/>
        <rFont val="Inherit"/>
      </rPr>
      <t>I 3217 9824</t>
    </r>
  </si>
  <si>
    <r>
      <t>Date</t>
    </r>
    <r>
      <rPr>
        <sz val="7"/>
        <color rgb="FF333333"/>
        <rFont val="Inherit"/>
      </rPr>
      <t>19/02/2016</t>
    </r>
  </si>
  <si>
    <r>
      <t>Time</t>
    </r>
    <r>
      <rPr>
        <sz val="7"/>
        <color rgb="FF333333"/>
        <rFont val="Inherit"/>
      </rPr>
      <t>09:00 PM AEST</t>
    </r>
  </si>
  <si>
    <r>
      <t>Pay from</t>
    </r>
    <r>
      <rPr>
        <sz val="7"/>
        <color rgb="FF333333"/>
        <rFont val="Inherit"/>
      </rPr>
      <t>Ocean Super Fund Account Freedom 457 026 260</t>
    </r>
  </si>
  <si>
    <r>
      <t>Pay to</t>
    </r>
    <r>
      <rPr>
        <sz val="7"/>
        <color rgb="FF333333"/>
        <rFont val="Inherit"/>
      </rPr>
      <t>96503</t>
    </r>
  </si>
  <si>
    <r>
      <t> </t>
    </r>
    <r>
      <rPr>
        <sz val="7"/>
        <color rgb="FF333333"/>
        <rFont val="Inherit"/>
      </rPr>
      <t>DEFT PAYMENT SYSTEMS</t>
    </r>
  </si>
  <si>
    <r>
      <t>Biller alias</t>
    </r>
    <r>
      <rPr>
        <sz val="7"/>
        <color rgb="FF333333"/>
        <rFont val="Inherit"/>
      </rPr>
      <t>DEFT PAYMENT SYSTEMS</t>
    </r>
  </si>
  <si>
    <r>
      <t>Customer Reference Number</t>
    </r>
    <r>
      <rPr>
        <sz val="7"/>
        <color rgb="FF333333"/>
        <rFont val="Inherit"/>
      </rPr>
      <t>3004 7368 3000 66</t>
    </r>
  </si>
  <si>
    <r>
      <t>Amount</t>
    </r>
    <r>
      <rPr>
        <sz val="7"/>
        <color rgb="FF333333"/>
        <rFont val="Inherit"/>
      </rPr>
      <t>$696.75</t>
    </r>
  </si>
  <si>
    <r>
      <t>Payer name</t>
    </r>
    <r>
      <rPr>
        <sz val="7"/>
        <color rgb="FF333333"/>
        <rFont val="Inherit"/>
      </rPr>
      <t>R N HUDSON</t>
    </r>
  </si>
  <si>
    <t>Other amounts</t>
  </si>
  <si>
    <r>
      <t>Pay from</t>
    </r>
    <r>
      <rPr>
        <sz val="10"/>
        <color rgb="FF333333"/>
        <rFont val="Inherit"/>
      </rPr>
      <t>Ocean Super Fund Account Freedom 457 026 260</t>
    </r>
  </si>
  <si>
    <t>Amount$680.00</t>
  </si>
  <si>
    <t>Customer Reference Number3720 8968 7960 560</t>
  </si>
  <si>
    <t>Biller aliasAUSTRALIAN TAXATION OFFICE</t>
  </si>
  <si>
    <t> AUSTRALIAN TAXATION OFFICE</t>
  </si>
  <si>
    <t>Pay to75556</t>
  </si>
  <si>
    <t>Payment date26/04/2016</t>
  </si>
  <si>
    <t>Time06:45 PM AEST</t>
  </si>
  <si>
    <t>Date16/04/2016</t>
  </si>
  <si>
    <t>Receipt NumberS 2667 8003</t>
  </si>
  <si>
    <r>
      <t>Payer name</t>
    </r>
    <r>
      <rPr>
        <sz val="10"/>
        <color rgb="FF333333"/>
        <rFont val="Inherit"/>
      </rPr>
      <t>R N HUDSON</t>
    </r>
  </si>
  <si>
    <r>
      <t>Amount</t>
    </r>
    <r>
      <rPr>
        <sz val="10"/>
        <color rgb="FF333333"/>
        <rFont val="Inherit"/>
      </rPr>
      <t>$696.75</t>
    </r>
  </si>
  <si>
    <r>
      <t>Customer Reference Number</t>
    </r>
    <r>
      <rPr>
        <sz val="10"/>
        <color rgb="FF333333"/>
        <rFont val="Inherit"/>
      </rPr>
      <t>3004 7368 3000 66</t>
    </r>
  </si>
  <si>
    <r>
      <t>Biller alias</t>
    </r>
    <r>
      <rPr>
        <sz val="10"/>
        <color rgb="FF333333"/>
        <rFont val="Inherit"/>
      </rPr>
      <t>DEFT PAYMENT SYSTEMS</t>
    </r>
  </si>
  <si>
    <r>
      <t> </t>
    </r>
    <r>
      <rPr>
        <sz val="10"/>
        <color rgb="FF333333"/>
        <rFont val="Inherit"/>
      </rPr>
      <t>DEFT PAYMENT SYSTEMS</t>
    </r>
  </si>
  <si>
    <r>
      <t>Pay to</t>
    </r>
    <r>
      <rPr>
        <sz val="10"/>
        <color rgb="FF333333"/>
        <rFont val="Inherit"/>
      </rPr>
      <t>96503</t>
    </r>
  </si>
  <si>
    <r>
      <t>Time</t>
    </r>
    <r>
      <rPr>
        <sz val="10"/>
        <color rgb="FF333333"/>
        <rFont val="Inherit"/>
      </rPr>
      <t>03:30 AM AEST</t>
    </r>
  </si>
  <si>
    <r>
      <t>Date</t>
    </r>
    <r>
      <rPr>
        <sz val="10"/>
        <color rgb="FF333333"/>
        <rFont val="Inherit"/>
      </rPr>
      <t>12/05/2016</t>
    </r>
  </si>
  <si>
    <r>
      <t>Receipt Number</t>
    </r>
    <r>
      <rPr>
        <sz val="10"/>
        <color rgb="FF333333"/>
        <rFont val="Inherit"/>
      </rPr>
      <t>I 4035 0369</t>
    </r>
  </si>
  <si>
    <t>Northcap Residen DES:OWNERFUNDS ID:27 THE OCEAN SU INDN:THE OCEAN SUPERFUND TR CO ID:XXXXX82696 CCD</t>
  </si>
  <si>
    <t>Northcap Residen DES:OWNERFUNDS ID:57 THE OCEAN SU INDN:THE OCEAN SUPERFUND TR CO ID:XXXXX82696 CCD</t>
  </si>
  <si>
    <t>Northcap Residen DES:OWNERFUNDS ID:40 THE OCEAN SU INDN:THE OCEAN SUPERFUND TR CO ID:XXXXX82696 CCD</t>
  </si>
  <si>
    <t>Northcap Residen DES:OWNERFUNDS ID:38 THE OCEAN SU INDN:THE OCEAN SUPERFUND TR CO ID:XXXXX82696 CCD</t>
  </si>
  <si>
    <t>Northcap Residen DES:OWNERFUNDS ID:39 THE OCEAN SU INDN:THE OCEAN SUPERFUND TR CO ID:XXXXX82696 CCD</t>
  </si>
  <si>
    <t>Receipt NumberI 3007 8724</t>
  </si>
  <si>
    <t>Date11/06/2016</t>
  </si>
  <si>
    <t>Time12:21 AM AEST</t>
  </si>
  <si>
    <t>Customer Reference Number5510 0804 2432 9661 21</t>
  </si>
  <si>
    <t>Amount$3,234.70</t>
  </si>
  <si>
    <t>1 QTR 2016/7</t>
  </si>
  <si>
    <t>$ 102.42</t>
  </si>
  <si>
    <t>08/17/16</t>
  </si>
  <si>
    <t>Confirmation Number: KS3NF-7PSPG</t>
  </si>
  <si>
    <t>1st Payment 2016</t>
  </si>
  <si>
    <t>NV ENERGY Bill Payment</t>
  </si>
  <si>
    <t>Northcap Residen DES:OWNERFUNDS ID:44 THE OCEAN SU INDN:THE OCEAN SUPERFUND TR CO ID:XXXXX82696 CCD</t>
  </si>
  <si>
    <r>
      <t>Receipt Number</t>
    </r>
    <r>
      <rPr>
        <sz val="7"/>
        <color rgb="FF333333"/>
        <rFont val="Inherit"/>
      </rPr>
      <t>I 1225 2457</t>
    </r>
  </si>
  <si>
    <r>
      <t>Date</t>
    </r>
    <r>
      <rPr>
        <sz val="7"/>
        <color rgb="FF333333"/>
        <rFont val="Inherit"/>
      </rPr>
      <t>17/08/2016</t>
    </r>
  </si>
  <si>
    <r>
      <t>Time</t>
    </r>
    <r>
      <rPr>
        <sz val="7"/>
        <color rgb="FF333333"/>
        <rFont val="Inherit"/>
      </rPr>
      <t>10:40 PM AEST</t>
    </r>
  </si>
  <si>
    <t>Oakbrook Plumbing</t>
  </si>
  <si>
    <t>New lock for Ocean St</t>
  </si>
  <si>
    <t>Republic Services</t>
  </si>
  <si>
    <t>Republic Trash LV - 2013</t>
  </si>
  <si>
    <t>$ 29.02</t>
  </si>
  <si>
    <t>08/26/16</t>
  </si>
  <si>
    <t>Memo: </t>
  </si>
  <si>
    <t>Delivery Method: </t>
  </si>
  <si>
    <t>Confirmation Number: KSZP1-2NQ2D</t>
  </si>
  <si>
    <t>Pure Plumbing</t>
  </si>
  <si>
    <t>$ 3,550.00</t>
  </si>
  <si>
    <t>08/30/2016</t>
  </si>
  <si>
    <t>Invoice No. 14934 544 Oakbrook Ln</t>
  </si>
  <si>
    <r>
      <t>Confirmation Number: </t>
    </r>
    <r>
      <rPr>
        <sz val="7"/>
        <rFont val="Verdana"/>
        <family val="2"/>
      </rPr>
      <t>KSZPQ-XCDBR</t>
    </r>
  </si>
  <si>
    <t>NV Energy</t>
  </si>
  <si>
    <t>NVEnergy - 6929</t>
  </si>
  <si>
    <t>$ 176.26</t>
  </si>
  <si>
    <t>10/24/16</t>
  </si>
  <si>
    <t>With Deposit subtracted</t>
  </si>
  <si>
    <t>This memo cannot be sent with your payment.</t>
  </si>
  <si>
    <t>Las Vegas Valley Water District</t>
  </si>
  <si>
    <t>Las Vegas Valley Water Distric -106-9</t>
  </si>
  <si>
    <t>$ 24.20</t>
  </si>
  <si>
    <t>10/25/2016</t>
  </si>
  <si>
    <r>
      <t>Confirmation Number: </t>
    </r>
    <r>
      <rPr>
        <sz val="7"/>
        <rFont val="Verdana"/>
        <family val="2"/>
      </rPr>
      <t>L0539-6P34L</t>
    </r>
  </si>
  <si>
    <t>Transfer Credit</t>
  </si>
  <si>
    <t>LAS VEGAS VALLEY WATER DISTRICT Bill Payment</t>
  </si>
  <si>
    <t>Pure Plumbing Bill Payment</t>
  </si>
  <si>
    <t>Northcap Residen DES:OWNERFUNDS ID:7 THE OCEAN SUP INDN:THE OCEAN SUPERFUND TR CO ID:XXXXX82696 CCD</t>
  </si>
  <si>
    <t>WIRE TYPE:WIRE IN DATE: 161019 TIME:0933 ET TRN:2016101900191215
 SEQ:161019006358/000473 ORIG:LAWYERS TITLE OF NEVADA I ID:XXXXX3795155792 SND BK:US BANK, NA ID:XXXXX1694 PMT DET:1610190063 58 FN 03015442 PO . NA SALE PROCEEDSOAKBROOK PROP.</t>
  </si>
  <si>
    <t>Beginning balance as of 1 July 2015</t>
  </si>
  <si>
    <t>Beginning balance as of 1 July 2016</t>
  </si>
  <si>
    <t>Oakbrook Lane  NV Property USA sold 17 Oct 2016</t>
  </si>
  <si>
    <t>water leak</t>
  </si>
  <si>
    <t>SOLD 17 Oct 2016</t>
  </si>
  <si>
    <t>Cronulla Unit 5/2 Ocean St Cronulla NSW SOLD 19 July 2016</t>
  </si>
  <si>
    <t>Unit 5/2 Ocean St Cronulla NSW</t>
  </si>
  <si>
    <t>Oakbrook Lane  NV Bought 2013</t>
  </si>
  <si>
    <t>Unit 5/2 Ocean St Cronulla NSW Bought 2012</t>
  </si>
  <si>
    <t>Las Vegas Valley Water Distric - 1069</t>
  </si>
  <si>
    <t>$ 19.33</t>
  </si>
  <si>
    <t>REGULAR CHECKING-1003</t>
  </si>
  <si>
    <t>11/28/16</t>
  </si>
  <si>
    <t>Confirmation Number: L39FX-JQJVZ</t>
  </si>
  <si>
    <t>Correct Ending balance as of 28 June 2016</t>
  </si>
  <si>
    <t>Confirmation Number: JWNHD-D5FRL</t>
  </si>
  <si>
    <t>Confirmation Number: K7Z69-N6GC5</t>
  </si>
  <si>
    <t>09/13/2016</t>
  </si>
  <si>
    <t>KRRW0-R287D</t>
  </si>
  <si>
    <t>KNQDG-9GXV0</t>
  </si>
  <si>
    <t>07/13/2016</t>
  </si>
  <si>
    <t>KKCPZ-RSCD7</t>
  </si>
  <si>
    <t>06/13/2016</t>
  </si>
  <si>
    <t>KGG3R-C062N</t>
  </si>
  <si>
    <t>05/13/2016</t>
  </si>
  <si>
    <t>KC9BH-KJSSR</t>
  </si>
  <si>
    <t>04/13/2016</t>
  </si>
  <si>
    <t>K7Z0Y-G6NWH</t>
  </si>
  <si>
    <t>K589H-D5QTB</t>
  </si>
  <si>
    <t>02/18/2016</t>
  </si>
  <si>
    <t>K588D-RBS1Q</t>
  </si>
  <si>
    <t>02/17/2016</t>
  </si>
  <si>
    <t>K5889-5VT5Z</t>
  </si>
  <si>
    <t>Oakbrook Lane  NV Sold 17 Oct 2016</t>
  </si>
  <si>
    <t>JUL15-JUN16</t>
  </si>
  <si>
    <t>LOAN PMT</t>
  </si>
  <si>
    <t xml:space="preserve">RENT PAID TO </t>
  </si>
  <si>
    <t>WEEKS</t>
  </si>
  <si>
    <t>MGT FEE</t>
  </si>
  <si>
    <t>STRATA</t>
  </si>
  <si>
    <t>2016 TAX</t>
  </si>
  <si>
    <t>MAINTANCE</t>
  </si>
  <si>
    <t>MANAGMT</t>
  </si>
  <si>
    <t>JUL16-JUN17</t>
  </si>
  <si>
    <t>PROFIT</t>
  </si>
  <si>
    <t xml:space="preserve">Ocean St </t>
  </si>
  <si>
    <t>Paid $1304 28 Feb 2017 to Tax office</t>
  </si>
  <si>
    <t>Oct to Dec 2016</t>
  </si>
  <si>
    <t>Non residential real Property</t>
  </si>
  <si>
    <t>K</t>
  </si>
  <si>
    <t>Other Overseas assets</t>
  </si>
  <si>
    <t>T</t>
  </si>
  <si>
    <t>PAYG Installments raised</t>
  </si>
  <si>
    <t>Ocean Super Fund Account 260</t>
  </si>
  <si>
    <t>Rental income</t>
  </si>
  <si>
    <t>balance</t>
  </si>
  <si>
    <t>Electricity</t>
  </si>
  <si>
    <t>Water Las Vegas Water</t>
  </si>
  <si>
    <t>ELECTRICITY</t>
  </si>
  <si>
    <t>Purchase costs Oakbrook LN</t>
  </si>
  <si>
    <t>Sale costs Oakbrook LN</t>
  </si>
  <si>
    <t>Sale Price of Property</t>
  </si>
  <si>
    <t>Property Taxes - 2nd Qtr to Clark County Treasurer</t>
  </si>
  <si>
    <t>$2,000.00 to Coldwell Banker Premier Realty</t>
  </si>
  <si>
    <t>RECORDING FEES:</t>
  </si>
  <si>
    <t>ADDITIONAL CHARGES:</t>
  </si>
  <si>
    <t>HOA DUES - FINES to GREENWOOD HOA</t>
  </si>
  <si>
    <t>HOA TRANSFER FEE to FCCMI</t>
  </si>
  <si>
    <t>Sub Totals</t>
  </si>
  <si>
    <t>Proceeds Due Seller</t>
  </si>
  <si>
    <t>TOTAL CONSIDERATION:</t>
  </si>
  <si>
    <t>PRORA TIONS AND ADJUSTMENTS:</t>
  </si>
  <si>
    <t>debit</t>
  </si>
  <si>
    <t>LENDER'S AND LOAN RELATED CHARGES:</t>
  </si>
  <si>
    <t>HOA from 10/07/2016 to 11/01/2016 based on the 
Monthly amount of $258.00</t>
  </si>
  <si>
    <t>Title Settlement fee to Lawers title of Navada</t>
  </si>
  <si>
    <t>Trash Dues to republic Services</t>
  </si>
  <si>
    <t>11/30/12 10:23 AM</t>
  </si>
  <si>
    <t>Buyer(s)</t>
  </si>
  <si>
    <t>Seller(s)</t>
  </si>
  <si>
    <t>Lender</t>
  </si>
  <si>
    <t>Property</t>
  </si>
  <si>
    <t>Buyer's Final Closing Statement</t>
  </si>
  <si>
    <t>The Ocean Superfund Trust, 40 North West Arm Road, Gymea NSW 2227 Australia</t>
  </si>
  <si>
    <t>Tanus Investments, LLC, a Nevada Limited Liability Company, 5241 Standing</t>
  </si>
  <si>
    <t>Rock Place, Las Vegas, NV 89130</t>
  </si>
  <si>
    <t>544 Oakbrook Lane, Las Vegas, NV 89169</t>
  </si>
  <si>
    <t>Deposits:</t>
  </si>
  <si>
    <t>Deposit or earnest money from Xiuli Lily Lin...</t>
  </si>
  <si>
    <t>Additional Credits:</t>
  </si>
  <si>
    <t>Closing Funds from Xiu Li Lily Lin FBO The Ocean Superfund</t>
  </si>
  <si>
    <t>Prorations:</t>
  </si>
  <si>
    <t>County taxes</t>
  </si>
  <si>
    <t>Title Charges:</t>
  </si>
  <si>
    <t>Recording ·Fees/Transfer  Charges;</t>
  </si>
  <si>
    <t>Additional Charges:</t>
  </si>
  <si>
    <t xml:space="preserve">Closing date                 11/29/2012       </t>
  </si>
  <si>
    <t>Contract Sales Price</t>
  </si>
  <si>
    <t>Credits</t>
  </si>
  <si>
    <t>From 11/29/2012 to 7/1/2013@$1.1500/day County taxes</t>
  </si>
  <si>
    <t>From 11/29/2012 to 1/1/2013@ $0.4600/day  Trash</t>
  </si>
  <si>
    <t>From 11/29/2012 to 12/1/2012@ $6.9300/day, HOA</t>
  </si>
  <si>
    <t>Settlement or closing fee to National Title Co</t>
  </si>
  <si>
    <t>Email Document Fee to National Title Co</t>
  </si>
  <si>
    <r>
      <t xml:space="preserve">Wire </t>
    </r>
    <r>
      <rPr>
        <i/>
        <sz val="8"/>
        <color indexed="8"/>
        <rFont val="Arial"/>
        <family val="1"/>
        <charset val="204"/>
      </rPr>
      <t xml:space="preserve">I </t>
    </r>
    <r>
      <rPr>
        <sz val="8"/>
        <color indexed="8"/>
        <rFont val="Arial"/>
        <family val="1"/>
        <charset val="204"/>
      </rPr>
      <t>Overnight Processing Fee to National Title Co</t>
    </r>
  </si>
  <si>
    <t>File Storage Fee to National Title Co</t>
  </si>
  <si>
    <t>Document Preparation Fee to National Title Co</t>
  </si>
  <si>
    <t>Deed/Mortgage/Release  to National Title Co</t>
  </si>
  <si>
    <t>Home Protection Plan to HSA</t>
  </si>
  <si>
    <t>Courier Processing Fee to Action Messenger</t>
  </si>
  <si>
    <t>HOA-Advance Assessments (Dec. &amp; Jan.) to FCCMI</t>
  </si>
  <si>
    <t>Subtotal:</t>
  </si>
  <si>
    <t>Balance due to Buyer</t>
  </si>
  <si>
    <t>Totals:</t>
  </si>
  <si>
    <t>Cost of Purchase</t>
  </si>
  <si>
    <t>Cost of Sale Oakbrook LN Las Vegas</t>
  </si>
  <si>
    <t xml:space="preserve">County Taxes from 2nd qtr6 to 1/1/2017 based on the Annual amount of $402 .41
</t>
  </si>
  <si>
    <t>COMMISSIONS:
Commission</t>
  </si>
  <si>
    <t xml:space="preserve">$2,000.00 to Atlas Realty
</t>
  </si>
  <si>
    <t>Title - ALTA Homeowners Policy ofTitle Insurance 
(12-2-13) - NV Mod.(OptionaQ for $80,000.00 to Lawyers Title of 
Nevada Premium: $554.40</t>
  </si>
  <si>
    <t>County Transfer Tax to Lawyers Tille of Nevada</t>
  </si>
  <si>
    <t>HOA DUES - OUTSTANDING LATE FEES
 to GREENWOOD HOA</t>
  </si>
  <si>
    <t>HOA DUES - FEES
 to GREENWOOD HOA</t>
  </si>
  <si>
    <t>Real Estate Broker Additional 
Commission to Atlas Realty</t>
  </si>
  <si>
    <t>Capital Gain</t>
  </si>
  <si>
    <t>Gain/Loss after Purchase/Sale costs</t>
  </si>
  <si>
    <t>Total Cost of Property transaction</t>
  </si>
  <si>
    <t>losses in 2017</t>
  </si>
  <si>
    <t>Jan to March Paid</t>
  </si>
  <si>
    <t>Pay from</t>
  </si>
  <si>
    <t>Pay to</t>
  </si>
  <si>
    <t>AUSTRALIAN TAXATION OFFICE</t>
  </si>
  <si>
    <t>Biller alias</t>
  </si>
  <si>
    <t>Customer Reference Number</t>
  </si>
  <si>
    <t>3720 8968 7960 560</t>
  </si>
  <si>
    <t>Payer name</t>
  </si>
  <si>
    <t>RICHARD HUDSON</t>
  </si>
  <si>
    <t>Amount$1,210.00</t>
  </si>
  <si>
    <t>Cost of SALE</t>
  </si>
  <si>
    <t>SETTLEMENT ADJUSTMENT SHEET</t>
  </si>
  <si>
    <t>SMITH PURCHASE FROM HUDSONLIN INVESTMENT PTY LTD</t>
  </si>
  <si>
    <t>PROPERTY: 5/2 OCEAN STREET, CRONULLA</t>
  </si>
  <si>
    <t>Settlement: 29 August 2016</t>
  </si>
  <si>
    <t>Payable by Purchaser</t>
  </si>
  <si>
    <t>Purchase Price</t>
  </si>
  <si>
    <t>Less Deposit</t>
  </si>
  <si>
    <t>$262.26 Adjusted as Paid</t>
  </si>
  <si>
    <t>Purchaser allows 32 days</t>
  </si>
  <si>
    <t>For period 29/08/2016 to 30/09/2016</t>
  </si>
  <si>
    <t>$168.41 Paid</t>
  </si>
  <si>
    <t>$696.75 Paid</t>
  </si>
  <si>
    <t>For period 29/08/2016 to 31/10/2016</t>
  </si>
  <si>
    <t>Vendor allows for Discharge of Mortgage</t>
  </si>
  <si>
    <t>Cheque Details:-</t>
  </si>
  <si>
    <t xml:space="preserve">Bank Cheque in favour of SUTHERLAND SHIRE COUNCIL for                                </t>
  </si>
  <si>
    <t>Sale costs</t>
  </si>
  <si>
    <t>Cost of Purchase Ocean St</t>
  </si>
  <si>
    <t>Ending balance as of 28 June 2017</t>
  </si>
  <si>
    <t>Receipt NumberI 1192 4918</t>
  </si>
  <si>
    <t>Receipt NumberS 2600 8429</t>
  </si>
  <si>
    <t>Receipt NumberS 2674 8526</t>
  </si>
  <si>
    <t>Date10/01/2016</t>
  </si>
  <si>
    <t>Date25/04/2016</t>
  </si>
  <si>
    <t>Time07:12 PM AEST</t>
  </si>
  <si>
    <t>Time09:13 PM AEST</t>
  </si>
  <si>
    <t>Time09:42 AM AEST</t>
  </si>
  <si>
    <t>Pay to45435</t>
  </si>
  <si>
    <t>Payment date05/05/2016</t>
  </si>
  <si>
    <t> SYDNEY WATER</t>
  </si>
  <si>
    <t>Biller aliasSYDNEY WATER</t>
  </si>
  <si>
    <t>Pay to17301</t>
  </si>
  <si>
    <t>Customer Reference Number4877 7360 008</t>
  </si>
  <si>
    <t> AUSTRALIAN SECURITIES &amp; INVESTMENTS COMMISSION</t>
  </si>
  <si>
    <t>Amount$167.28</t>
  </si>
  <si>
    <t>Biller aliasAUSTRALIAN SECURITIES &amp; INVESTMENTS COMMISSION</t>
  </si>
  <si>
    <t>Payer nameR N Hudson</t>
  </si>
  <si>
    <t>Customer Reference Number2291 4978 38535</t>
  </si>
  <si>
    <t>Amount$246.00</t>
  </si>
  <si>
    <t>Payer nameHUDSONLIN INVEST</t>
  </si>
  <si>
    <t>Receipt NumberI 1183 7852</t>
  </si>
  <si>
    <t>Date29/04/2016</t>
  </si>
  <si>
    <t>Receipt NumberS 2679 8372</t>
  </si>
  <si>
    <t>Time06:54 PM AEST</t>
  </si>
  <si>
    <t>Receipt NumberI 3134 8440</t>
  </si>
  <si>
    <t>Time07:00 PM AEST</t>
  </si>
  <si>
    <t>Date12/06/2016</t>
  </si>
  <si>
    <t>Time01:20 PM AEST</t>
  </si>
  <si>
    <t>Payment date27/05/2016</t>
  </si>
  <si>
    <t>Transfer fromOcean Super Fund Account Freedom 457 026 260</t>
  </si>
  <si>
    <t>Transfer tobonus saver </t>
  </si>
  <si>
    <t> BSB: 814-282 </t>
  </si>
  <si>
    <t>Amount$177.91</t>
  </si>
  <si>
    <t> Account Number: 030847944 </t>
  </si>
  <si>
    <t>Amount$75.00</t>
  </si>
  <si>
    <t>DescriptionFloor repaiir</t>
  </si>
  <si>
    <t>Receipt NumberS 2746 9444</t>
  </si>
  <si>
    <t>Date17/07/2016</t>
  </si>
  <si>
    <t>Receipt numberI 4119 0503</t>
  </si>
  <si>
    <t>Time03:05 PM AEST</t>
  </si>
  <si>
    <t>Receipt NumberS 2770 5428</t>
  </si>
  <si>
    <t>Date25/08/2016</t>
  </si>
  <si>
    <t>Date09/08/2016</t>
  </si>
  <si>
    <t>Time11:50 AM AEST</t>
  </si>
  <si>
    <t>Time02:18 PM AEST</t>
  </si>
  <si>
    <t>Payment date28/07/2016</t>
  </si>
  <si>
    <t>Transfer toRichard Management Complete Freedom 458 135 151</t>
  </si>
  <si>
    <t>Payment date29/08/2016</t>
  </si>
  <si>
    <t>Amount$465.37</t>
  </si>
  <si>
    <t>DescriptionRepairplumbingdoorlock</t>
  </si>
  <si>
    <t>Amount$168.41</t>
  </si>
  <si>
    <t>Receipt numberI 2115 3171</t>
  </si>
  <si>
    <t>Amount$262.26</t>
  </si>
  <si>
    <t>Date05/09/2016</t>
  </si>
  <si>
    <t>Time11:55 AM AEST</t>
  </si>
  <si>
    <t>Transfer fromRichard Management Complete Freedom 458 135 151</t>
  </si>
  <si>
    <t>Receipt NumberI 4211 4658</t>
  </si>
  <si>
    <t>Transfer toOcean Super Fund Account Freedom 457 026 260</t>
  </si>
  <si>
    <t>Date19/07/2016</t>
  </si>
  <si>
    <t>Amount$675.00</t>
  </si>
  <si>
    <t>Time09:02 PM AEST</t>
  </si>
  <si>
    <t>DescriptionOcean St Rental las</t>
  </si>
  <si>
    <t>Amount$1,161.00</t>
  </si>
  <si>
    <t>Receipt NumberI 2111 5933</t>
  </si>
  <si>
    <t>Date23/10/2016</t>
  </si>
  <si>
    <t>Time11:22 AM AEST</t>
  </si>
  <si>
    <t>Amount$1,304.00</t>
  </si>
  <si>
    <t>Receipt NumberI 1151 0820</t>
  </si>
  <si>
    <t>Date16/03/2017</t>
  </si>
  <si>
    <t>Time03:00 PM AEST</t>
  </si>
  <si>
    <t>Receipt NumberI 1129 9631</t>
  </si>
  <si>
    <t>Date26/04/2017</t>
  </si>
  <si>
    <t>Time12:40 PM AEST</t>
  </si>
  <si>
    <t>Amount$249.00</t>
  </si>
  <si>
    <t>Receipt NumberI 3101 2442</t>
  </si>
  <si>
    <t>Date13/04/2017</t>
  </si>
  <si>
    <t>Time10:27 AM AEST</t>
  </si>
  <si>
    <t>Transfer toA Joseph &amp; Co </t>
  </si>
  <si>
    <t> BSB: 012-256 </t>
  </si>
  <si>
    <t> Account Number: 212277351 </t>
  </si>
  <si>
    <t>DescriptionOcean Super Fund 2016</t>
  </si>
  <si>
    <t>buyer Credit</t>
  </si>
  <si>
    <t>AU $</t>
  </si>
  <si>
    <t>SOLD 29 Aug 2016 FOR 585K</t>
  </si>
  <si>
    <t xml:space="preserve">Cost of Sale </t>
  </si>
  <si>
    <t xml:space="preserve">PURCHASE </t>
  </si>
  <si>
    <t>Section 109 Certificate</t>
  </si>
  <si>
    <t>Vendors agent settlement fee</t>
  </si>
  <si>
    <t>Settlement: 11 Sept 2011</t>
  </si>
  <si>
    <t>OFFICE OF STATE REVENUE for stamp duty;</t>
  </si>
  <si>
    <t>Current Water/Sewerage Rates
For Period 1/07/2016 to 30/09/2016 - 92 days</t>
  </si>
  <si>
    <t>Strata Levies
For Period 1/08/2016 to 31/10/2016 - 92 days</t>
  </si>
  <si>
    <t>Current Council Rates  (1st instalment)
For Period 1/07/2016 to 30/09/2016 - 92 days</t>
  </si>
  <si>
    <t>The Purchaser will pay 0.25% deposit in the amount of $ 1,037.50 (bank cheque)</t>
  </si>
  <si>
    <t>The balance of 10% deposit ($41,500.00-$1037.50 = $40,462.50)</t>
  </si>
  <si>
    <t>The Purchase price $AU</t>
  </si>
  <si>
    <t>LEGAL Fees</t>
  </si>
  <si>
    <t>Re-stamping transfer fee</t>
  </si>
  <si>
    <t>Certificates council Frontier Law Group</t>
  </si>
  <si>
    <t>58,500  </t>
  </si>
  <si>
    <t>Wang and Associates</t>
  </si>
  <si>
    <t>Cost of Sale</t>
  </si>
  <si>
    <t>Loss previous years</t>
  </si>
  <si>
    <t>Depreciating assets</t>
  </si>
  <si>
    <t>Cheque Fee</t>
  </si>
  <si>
    <t>Bank Charges</t>
  </si>
  <si>
    <t>Discharge Fee</t>
  </si>
  <si>
    <t>Other Bank Fee</t>
  </si>
  <si>
    <t>Sale Price</t>
  </si>
  <si>
    <t>Capital Gain gross</t>
  </si>
  <si>
    <t>Mortgage</t>
  </si>
  <si>
    <t>Tax Payment captial Gain 10%</t>
  </si>
  <si>
    <t>Bank Fee cheque</t>
  </si>
  <si>
    <r>
      <t xml:space="preserve">Current Council Rates (1st instalment)
</t>
    </r>
    <r>
      <rPr>
        <sz val="11"/>
        <color indexed="8"/>
        <rFont val="Calibri"/>
        <family val="2"/>
        <scheme val="minor"/>
      </rPr>
      <t>For Period 1/07/2016 to 30/09/2016 - 92 days</t>
    </r>
  </si>
  <si>
    <r>
      <t xml:space="preserve">Current Water/Sewerage Rates
</t>
    </r>
    <r>
      <rPr>
        <sz val="11"/>
        <color indexed="8"/>
        <rFont val="Calibri"/>
        <family val="2"/>
        <scheme val="minor"/>
      </rPr>
      <t>For Period 1/07/2016 to 30/09/2016 - 92 days</t>
    </r>
  </si>
  <si>
    <r>
      <t xml:space="preserve">Strata Levies
</t>
    </r>
    <r>
      <rPr>
        <sz val="11"/>
        <color indexed="8"/>
        <rFont val="Calibri"/>
        <family val="2"/>
        <scheme val="minor"/>
      </rPr>
      <t>For Period 1/08/2016 to 31/10/2016 - 92 days</t>
    </r>
  </si>
  <si>
    <t>Settlement dispersement</t>
  </si>
  <si>
    <t>Net Capital Gain</t>
  </si>
  <si>
    <t>Gross Intrest</t>
  </si>
  <si>
    <t>C</t>
  </si>
  <si>
    <t>sales</t>
  </si>
  <si>
    <t>purchase</t>
  </si>
  <si>
    <t>USD</t>
  </si>
  <si>
    <t>AUD</t>
  </si>
  <si>
    <t>CAPITAL GAIN</t>
  </si>
  <si>
    <t>Real estate situated in Australia</t>
  </si>
  <si>
    <t>E$</t>
  </si>
  <si>
    <t>I$</t>
  </si>
  <si>
    <t>Other CGT assets and any other CGT events</t>
  </si>
  <si>
    <t>J$</t>
  </si>
  <si>
    <t>Total current year capital gains</t>
  </si>
  <si>
    <r>
      <t>Receipt Number</t>
    </r>
    <r>
      <rPr>
        <sz val="10"/>
        <color rgb="FF333333"/>
        <rFont val="Inherit"/>
      </rPr>
      <t>I 4146 1019</t>
    </r>
  </si>
  <si>
    <r>
      <t>Receipt Number</t>
    </r>
    <r>
      <rPr>
        <sz val="10"/>
        <color rgb="FF333333"/>
        <rFont val="Inherit"/>
      </rPr>
      <t>I 4110 2073</t>
    </r>
  </si>
  <si>
    <r>
      <t>Date</t>
    </r>
    <r>
      <rPr>
        <sz val="10"/>
        <color rgb="FF333333"/>
        <rFont val="Inherit"/>
      </rPr>
      <t>25/01/2018</t>
    </r>
  </si>
  <si>
    <r>
      <t>Date</t>
    </r>
    <r>
      <rPr>
        <sz val="10"/>
        <color rgb="FF333333"/>
        <rFont val="Inherit"/>
      </rPr>
      <t>20/03/2018</t>
    </r>
  </si>
  <si>
    <r>
      <t>Time</t>
    </r>
    <r>
      <rPr>
        <sz val="10"/>
        <color rgb="FF333333"/>
        <rFont val="Inherit"/>
      </rPr>
      <t>02:16 PM AEST</t>
    </r>
  </si>
  <si>
    <r>
      <t>Time</t>
    </r>
    <r>
      <rPr>
        <sz val="10"/>
        <color rgb="FF333333"/>
        <rFont val="Inherit"/>
      </rPr>
      <t>11:19 AM AEST</t>
    </r>
  </si>
  <si>
    <r>
      <t>Transfer from</t>
    </r>
    <r>
      <rPr>
        <sz val="10"/>
        <color rgb="FF333333"/>
        <rFont val="Inherit"/>
      </rPr>
      <t>Ocean Super Fund Account Freedom 457 026 260</t>
    </r>
  </si>
  <si>
    <r>
      <t>Pay to</t>
    </r>
    <r>
      <rPr>
        <sz val="10"/>
        <color rgb="FF333333"/>
        <rFont val="Inherit"/>
      </rPr>
      <t>75556</t>
    </r>
  </si>
  <si>
    <r>
      <t> </t>
    </r>
    <r>
      <rPr>
        <sz val="10"/>
        <color rgb="FF333333"/>
        <rFont val="Inherit"/>
      </rPr>
      <t>BSB: 012-256 </t>
    </r>
  </si>
  <si>
    <r>
      <t> </t>
    </r>
    <r>
      <rPr>
        <sz val="10"/>
        <color rgb="FF333333"/>
        <rFont val="Inherit"/>
      </rPr>
      <t>AUSTRALIAN TAXATION OFFICE</t>
    </r>
  </si>
  <si>
    <r>
      <t> </t>
    </r>
    <r>
      <rPr>
        <sz val="10"/>
        <color rgb="FF333333"/>
        <rFont val="Inherit"/>
      </rPr>
      <t>Account Number: 212277351 </t>
    </r>
  </si>
  <si>
    <r>
      <t>Biller alias</t>
    </r>
    <r>
      <rPr>
        <sz val="10"/>
        <color rgb="FF333333"/>
        <rFont val="Inherit"/>
      </rPr>
      <t>AUSTRALIAN TAXATION OFFICE</t>
    </r>
  </si>
  <si>
    <r>
      <t>Amount</t>
    </r>
    <r>
      <rPr>
        <sz val="10"/>
        <color rgb="FF333333"/>
        <rFont val="Inherit"/>
      </rPr>
      <t>$1,210.00</t>
    </r>
  </si>
  <si>
    <r>
      <t>Customer Reference Number</t>
    </r>
    <r>
      <rPr>
        <sz val="10"/>
        <color rgb="FF333333"/>
        <rFont val="Inherit"/>
      </rPr>
      <t>3720 8968 7960 560</t>
    </r>
  </si>
  <si>
    <r>
      <t>Payer name</t>
    </r>
    <r>
      <rPr>
        <sz val="10"/>
        <color rgb="FF333333"/>
        <rFont val="Inherit"/>
      </rPr>
      <t>RICHARD HUDSON</t>
    </r>
  </si>
  <si>
    <r>
      <t>Amount</t>
    </r>
    <r>
      <rPr>
        <sz val="10"/>
        <color rgb="FF333333"/>
        <rFont val="Inherit"/>
      </rPr>
      <t>$1,156.00</t>
    </r>
  </si>
  <si>
    <r>
      <t>Description</t>
    </r>
    <r>
      <rPr>
        <sz val="10"/>
        <color rgb="FF333333"/>
        <rFont val="Inherit"/>
      </rPr>
      <t>OceanSuperfund 2017</t>
    </r>
  </si>
  <si>
    <r>
      <t>Receipt Number</t>
    </r>
    <r>
      <rPr>
        <sz val="10"/>
        <color rgb="FF333333"/>
        <rFont val="Inherit"/>
      </rPr>
      <t>I 3117 2894</t>
    </r>
  </si>
  <si>
    <r>
      <t>Time</t>
    </r>
    <r>
      <rPr>
        <sz val="10"/>
        <color rgb="FF333333"/>
        <rFont val="Inherit"/>
      </rPr>
      <t>11:27 AM AEST</t>
    </r>
  </si>
  <si>
    <r>
      <t>Pay to</t>
    </r>
    <r>
      <rPr>
        <sz val="10"/>
        <color rgb="FF333333"/>
        <rFont val="Inherit"/>
      </rPr>
      <t>17301</t>
    </r>
  </si>
  <si>
    <r>
      <t> </t>
    </r>
    <r>
      <rPr>
        <sz val="10"/>
        <color rgb="FF333333"/>
        <rFont val="Inherit"/>
      </rPr>
      <t>AUSTRALIAN SECURITIES &amp; INVESTMENTS COMMISSION</t>
    </r>
  </si>
  <si>
    <r>
      <t>Biller alias</t>
    </r>
    <r>
      <rPr>
        <sz val="10"/>
        <color rgb="FF333333"/>
        <rFont val="Inherit"/>
      </rPr>
      <t>AUSTRALIAN SECURITIES &amp; INVESTMENTS COMMISSION</t>
    </r>
  </si>
  <si>
    <r>
      <t>Customer Reference Number</t>
    </r>
    <r>
      <rPr>
        <sz val="10"/>
        <color rgb="FF333333"/>
        <rFont val="Inherit"/>
      </rPr>
      <t>2291 4978 38535</t>
    </r>
  </si>
  <si>
    <r>
      <t>Amount</t>
    </r>
    <r>
      <rPr>
        <sz val="10"/>
        <color rgb="FF333333"/>
        <rFont val="Inherit"/>
      </rPr>
      <t>$254.00</t>
    </r>
  </si>
  <si>
    <r>
      <t>Payer name</t>
    </r>
    <r>
      <rPr>
        <sz val="10"/>
        <color rgb="FF333333"/>
        <rFont val="Inherit"/>
      </rPr>
      <t>HUDSONLIN INVEST</t>
    </r>
  </si>
  <si>
    <t>Beginning balance as of 1 July 2017</t>
  </si>
  <si>
    <t>Financial year ending balance</t>
  </si>
  <si>
    <t>Ending balance as of 30 June 2018</t>
  </si>
  <si>
    <r>
      <t>Receipt Number</t>
    </r>
    <r>
      <rPr>
        <sz val="9"/>
        <color rgb="FF333333"/>
        <rFont val="Inherit"/>
      </rPr>
      <t>I 2167 5126</t>
    </r>
  </si>
  <si>
    <r>
      <t>Date</t>
    </r>
    <r>
      <rPr>
        <sz val="9"/>
        <color rgb="FF333333"/>
        <rFont val="Inherit"/>
      </rPr>
      <t>29/04/2018</t>
    </r>
  </si>
  <si>
    <r>
      <t>Time</t>
    </r>
    <r>
      <rPr>
        <sz val="9"/>
        <color rgb="FF333333"/>
        <rFont val="Inherit"/>
      </rPr>
      <t>04:37 PM AEST</t>
    </r>
  </si>
  <si>
    <r>
      <t>Amount</t>
    </r>
    <r>
      <rPr>
        <sz val="9"/>
        <color rgb="FF333333"/>
        <rFont val="Inherit"/>
      </rPr>
      <t>$1,155.00</t>
    </r>
  </si>
  <si>
    <r>
      <t>Receipt Number</t>
    </r>
    <r>
      <rPr>
        <sz val="9"/>
        <color rgb="FF333333"/>
        <rFont val="Inherit"/>
      </rPr>
      <t>I 4163 5213</t>
    </r>
  </si>
  <si>
    <r>
      <t>Date</t>
    </r>
    <r>
      <rPr>
        <sz val="9"/>
        <color rgb="FF333333"/>
        <rFont val="Inherit"/>
      </rPr>
      <t>26/07/2018</t>
    </r>
  </si>
  <si>
    <r>
      <t>Time</t>
    </r>
    <r>
      <rPr>
        <sz val="9"/>
        <color rgb="FF333333"/>
        <rFont val="Inherit"/>
      </rPr>
      <t>04:42 PM AEST</t>
    </r>
  </si>
  <si>
    <r>
      <t>Receipt Number</t>
    </r>
    <r>
      <rPr>
        <sz val="12"/>
        <color rgb="FF333333"/>
        <rFont val="Inherit"/>
      </rPr>
      <t>I 2094 6737</t>
    </r>
  </si>
  <si>
    <r>
      <t>Date</t>
    </r>
    <r>
      <rPr>
        <sz val="12"/>
        <color rgb="FF333333"/>
        <rFont val="Inherit"/>
      </rPr>
      <t>18/08/2017</t>
    </r>
  </si>
  <si>
    <r>
      <t>Time</t>
    </r>
    <r>
      <rPr>
        <sz val="12"/>
        <color rgb="FF333333"/>
        <rFont val="Inherit"/>
      </rPr>
      <t>09:07 AM AEST</t>
    </r>
  </si>
  <si>
    <r>
      <t>Pay from</t>
    </r>
    <r>
      <rPr>
        <sz val="12"/>
        <color rgb="FF333333"/>
        <rFont val="Inherit"/>
      </rPr>
      <t>Ocean Super Fund Account Freedom 457 026 260</t>
    </r>
  </si>
  <si>
    <r>
      <t>Pay to</t>
    </r>
    <r>
      <rPr>
        <sz val="12"/>
        <color rgb="FF333333"/>
        <rFont val="Inherit"/>
      </rPr>
      <t>75556</t>
    </r>
  </si>
  <si>
    <r>
      <t> </t>
    </r>
    <r>
      <rPr>
        <sz val="12"/>
        <color rgb="FF333333"/>
        <rFont val="Inherit"/>
      </rPr>
      <t>AUSTRALIAN TAXATION OFFICE</t>
    </r>
  </si>
  <si>
    <r>
      <t>Biller alias</t>
    </r>
    <r>
      <rPr>
        <sz val="12"/>
        <color rgb="FF333333"/>
        <rFont val="Inherit"/>
      </rPr>
      <t>AUSTRALIAN TAXATION OFFICE</t>
    </r>
  </si>
  <si>
    <r>
      <t>Customer Reference Number</t>
    </r>
    <r>
      <rPr>
        <sz val="12"/>
        <color rgb="FF333333"/>
        <rFont val="Inherit"/>
      </rPr>
      <t>3720 8968 7960 560</t>
    </r>
  </si>
  <si>
    <r>
      <t>Amount</t>
    </r>
    <r>
      <rPr>
        <sz val="12"/>
        <color rgb="FF333333"/>
        <rFont val="Inherit"/>
      </rPr>
      <t>$1,154.00</t>
    </r>
  </si>
  <si>
    <r>
      <t>Payer name</t>
    </r>
    <r>
      <rPr>
        <sz val="12"/>
        <color rgb="FF333333"/>
        <rFont val="Inherit"/>
      </rPr>
      <t>RICHARD HUDSON</t>
    </r>
  </si>
  <si>
    <r>
      <t>Receipt Number</t>
    </r>
    <r>
      <rPr>
        <sz val="12"/>
        <color rgb="FF333333"/>
        <rFont val="Inherit"/>
      </rPr>
      <t>S 3137 5522</t>
    </r>
  </si>
  <si>
    <r>
      <t>Date</t>
    </r>
    <r>
      <rPr>
        <sz val="12"/>
        <color rgb="FF333333"/>
        <rFont val="Inherit"/>
      </rPr>
      <t>29/09/2017</t>
    </r>
  </si>
  <si>
    <r>
      <t>Time</t>
    </r>
    <r>
      <rPr>
        <sz val="12"/>
        <color rgb="FF333333"/>
        <rFont val="Inherit"/>
      </rPr>
      <t>09:04 PM AEST</t>
    </r>
  </si>
  <si>
    <r>
      <t>Schedule frequency</t>
    </r>
    <r>
      <rPr>
        <sz val="12"/>
        <color rgb="FF333333"/>
        <rFont val="Inherit"/>
      </rPr>
      <t>Once-Only</t>
    </r>
  </si>
  <si>
    <r>
      <t>Payment date</t>
    </r>
    <r>
      <rPr>
        <sz val="12"/>
        <color rgb="FF333333"/>
        <rFont val="Inherit"/>
      </rPr>
      <t>26/10/2017</t>
    </r>
  </si>
  <si>
    <t>Amount$1,155.00</t>
  </si>
  <si>
    <t>Ocean Super Fund Account - 457 026 260</t>
  </si>
  <si>
    <t>interest</t>
  </si>
  <si>
    <r>
      <t>Receipt Number</t>
    </r>
    <r>
      <rPr>
        <sz val="9"/>
        <color rgb="FF333333"/>
        <rFont val="Inherit"/>
      </rPr>
      <t>I 2149 5614</t>
    </r>
  </si>
  <si>
    <r>
      <t>Date</t>
    </r>
    <r>
      <rPr>
        <sz val="9"/>
        <color rgb="FF333333"/>
        <rFont val="Inherit"/>
      </rPr>
      <t>13/11/2018</t>
    </r>
  </si>
  <si>
    <r>
      <t>Time</t>
    </r>
    <r>
      <rPr>
        <sz val="9"/>
        <color rgb="FF333333"/>
        <rFont val="Inherit"/>
      </rPr>
      <t>02:23 PM AEST</t>
    </r>
  </si>
  <si>
    <r>
      <t>Amount</t>
    </r>
    <r>
      <rPr>
        <sz val="9"/>
        <color rgb="FF333333"/>
        <rFont val="Inherit"/>
      </rPr>
      <t>$394.00</t>
    </r>
  </si>
  <si>
    <t>WIRE TYPE:FX OUT DATE:181127 TIME:1750 ET TRN:2018112600502471 FX:AUD 108600.00 0.7397 BNF:LILY XIULI LIN ID:XXXXX5342 BNF BK:WESTPAC BAN KING CORPO.. ID:AU112879 PMT DET:248027044 POP Fam ily Support /FXREF/te-2-7-148336917-2</t>
  </si>
  <si>
    <t>Wire Transfer Fee</t>
  </si>
  <si>
    <t>Online Banking transfer to CHK 1058 Confirmation# 5131670350</t>
  </si>
  <si>
    <t>Beginning balance as of NOV/01/2018</t>
  </si>
  <si>
    <t>Ending balance as of 26 Nov 2018</t>
  </si>
  <si>
    <t>A 203 Network Pl North Ryde</t>
  </si>
  <si>
    <r>
      <t>Receipt Number</t>
    </r>
    <r>
      <rPr>
        <sz val="9"/>
        <color rgb="FF333333"/>
        <rFont val="Inherit"/>
      </rPr>
      <t>I 2197 4749</t>
    </r>
  </si>
  <si>
    <r>
      <t>Date</t>
    </r>
    <r>
      <rPr>
        <sz val="9"/>
        <color rgb="FF333333"/>
        <rFont val="Inherit"/>
      </rPr>
      <t>16/02/2019</t>
    </r>
  </si>
  <si>
    <r>
      <t>Time</t>
    </r>
    <r>
      <rPr>
        <sz val="9"/>
        <color rgb="FF333333"/>
        <rFont val="Inherit"/>
      </rPr>
      <t>07:28 PM AEST</t>
    </r>
  </si>
  <si>
    <r>
      <t>Customer Reference Number</t>
    </r>
    <r>
      <rPr>
        <sz val="9"/>
        <color rgb="FF333333"/>
        <rFont val="Inherit"/>
      </rPr>
      <t>8042 4329 6000 1990 77</t>
    </r>
  </si>
  <si>
    <r>
      <t>Amount</t>
    </r>
    <r>
      <rPr>
        <sz val="9"/>
        <color rgb="FF333333"/>
        <rFont val="Inherit"/>
      </rPr>
      <t>$646.30</t>
    </r>
  </si>
  <si>
    <r>
      <t>Receipt Number</t>
    </r>
    <r>
      <rPr>
        <sz val="9"/>
        <color rgb="FF333333"/>
        <rFont val="Inherit"/>
      </rPr>
      <t>I 3190 6950</t>
    </r>
  </si>
  <si>
    <r>
      <t>Time</t>
    </r>
    <r>
      <rPr>
        <sz val="9"/>
        <color rgb="FF333333"/>
        <rFont val="Inherit"/>
      </rPr>
      <t>07:33 PM AEST</t>
    </r>
  </si>
  <si>
    <r>
      <t>Transfer to</t>
    </r>
    <r>
      <rPr>
        <sz val="9"/>
        <color rgb="FF333333"/>
        <rFont val="Inherit"/>
      </rPr>
      <t>A Joseph &amp; Co </t>
    </r>
  </si>
  <si>
    <r>
      <t> </t>
    </r>
    <r>
      <rPr>
        <sz val="9"/>
        <color rgb="FF333333"/>
        <rFont val="Inherit"/>
      </rPr>
      <t>BSB: 012-256 </t>
    </r>
  </si>
  <si>
    <r>
      <t> </t>
    </r>
    <r>
      <rPr>
        <sz val="9"/>
        <color rgb="FF333333"/>
        <rFont val="Inherit"/>
      </rPr>
      <t>Account Number: 212277351 </t>
    </r>
  </si>
  <si>
    <r>
      <t>Amount</t>
    </r>
    <r>
      <rPr>
        <sz val="9"/>
        <color rgb="FF333333"/>
        <rFont val="Inherit"/>
      </rPr>
      <t>$990.00</t>
    </r>
  </si>
  <si>
    <r>
      <t>Description</t>
    </r>
    <r>
      <rPr>
        <sz val="9"/>
        <color rgb="FF333333"/>
        <rFont val="Inherit"/>
      </rPr>
      <t>Audit Payment SMSF 2018</t>
    </r>
  </si>
  <si>
    <r>
      <t>Receipt Number</t>
    </r>
    <r>
      <rPr>
        <sz val="9"/>
        <color rgb="FF333333"/>
        <rFont val="Inherit"/>
      </rPr>
      <t>I 1147 7923</t>
    </r>
  </si>
  <si>
    <r>
      <t>Date</t>
    </r>
    <r>
      <rPr>
        <sz val="9"/>
        <color rgb="FF333333"/>
        <rFont val="Inherit"/>
      </rPr>
      <t>25/02/2019</t>
    </r>
  </si>
  <si>
    <r>
      <t>Time</t>
    </r>
    <r>
      <rPr>
        <sz val="9"/>
        <color rgb="FF333333"/>
        <rFont val="Inherit"/>
      </rPr>
      <t>02:50 PM AEST</t>
    </r>
  </si>
  <si>
    <r>
      <t>Amount</t>
    </r>
    <r>
      <rPr>
        <sz val="9"/>
        <color rgb="FF333333"/>
        <rFont val="Inherit"/>
      </rPr>
      <t>$393.00</t>
    </r>
  </si>
  <si>
    <t>oct to dec 18</t>
  </si>
  <si>
    <r>
      <t>Receipt Number</t>
    </r>
    <r>
      <rPr>
        <sz val="9"/>
        <color rgb="FF333333"/>
        <rFont val="Inherit"/>
      </rPr>
      <t>I 3118 7918</t>
    </r>
  </si>
  <si>
    <r>
      <t>Date</t>
    </r>
    <r>
      <rPr>
        <sz val="9"/>
        <color rgb="FF333333"/>
        <rFont val="Inherit"/>
      </rPr>
      <t>27/04/2019</t>
    </r>
  </si>
  <si>
    <r>
      <t>Time</t>
    </r>
    <r>
      <rPr>
        <sz val="9"/>
        <color rgb="FF333333"/>
        <rFont val="Inherit"/>
      </rPr>
      <t>11:42 AM AEST</t>
    </r>
  </si>
  <si>
    <t>Jan -mar 2019</t>
  </si>
  <si>
    <t>Water
57843850009</t>
  </si>
  <si>
    <r>
      <t>Receipt Number</t>
    </r>
    <r>
      <rPr>
        <sz val="9"/>
        <color rgb="FF333333"/>
        <rFont val="Inherit"/>
      </rPr>
      <t>I 1111 6854</t>
    </r>
  </si>
  <si>
    <r>
      <t>Time</t>
    </r>
    <r>
      <rPr>
        <sz val="9"/>
        <color rgb="FF333333"/>
        <rFont val="Inherit"/>
      </rPr>
      <t>11:55 AM AEST</t>
    </r>
  </si>
  <si>
    <r>
      <t>Customer Reference Number</t>
    </r>
    <r>
      <rPr>
        <sz val="9"/>
        <color rgb="FF333333"/>
        <rFont val="Inherit"/>
      </rPr>
      <t>5784 3850 009</t>
    </r>
  </si>
  <si>
    <r>
      <t>Amount</t>
    </r>
    <r>
      <rPr>
        <sz val="9"/>
        <color rgb="FF333333"/>
        <rFont val="Inherit"/>
      </rPr>
      <t>$203.24</t>
    </r>
  </si>
  <si>
    <r>
      <t>Receipt Number</t>
    </r>
    <r>
      <rPr>
        <sz val="9"/>
        <color rgb="FF333333"/>
        <rFont val="Inherit"/>
      </rPr>
      <t>I 3179 7758</t>
    </r>
  </si>
  <si>
    <r>
      <t>Date</t>
    </r>
    <r>
      <rPr>
        <sz val="9"/>
        <color rgb="FF333333"/>
        <rFont val="Inherit"/>
      </rPr>
      <t>07/05/2019</t>
    </r>
  </si>
  <si>
    <r>
      <t>Time</t>
    </r>
    <r>
      <rPr>
        <sz val="9"/>
        <color rgb="FF333333"/>
        <rFont val="Inherit"/>
      </rPr>
      <t>05:55 PM AEST</t>
    </r>
  </si>
  <si>
    <r>
      <t>Amount</t>
    </r>
    <r>
      <rPr>
        <sz val="9"/>
        <color rgb="FF333333"/>
        <rFont val="Inherit"/>
      </rPr>
      <t>$263.00</t>
    </r>
  </si>
  <si>
    <r>
      <t>Customer Reference Number</t>
    </r>
    <r>
      <rPr>
        <sz val="9"/>
        <color rgb="FF333333"/>
        <rFont val="Inherit"/>
      </rPr>
      <t>2363 8269 3102 59102</t>
    </r>
  </si>
  <si>
    <r>
      <t>Amount</t>
    </r>
    <r>
      <rPr>
        <sz val="9"/>
        <color rgb="FF333333"/>
        <rFont val="Inherit"/>
      </rPr>
      <t>$1,099.56</t>
    </r>
  </si>
  <si>
    <r>
      <t>Receipt number</t>
    </r>
    <r>
      <rPr>
        <sz val="9"/>
        <color rgb="FF333333"/>
        <rFont val="Inherit"/>
      </rPr>
      <t>I 3187 2362</t>
    </r>
  </si>
  <si>
    <r>
      <t>Date</t>
    </r>
    <r>
      <rPr>
        <sz val="9"/>
        <color rgb="FF333333"/>
        <rFont val="Inherit"/>
      </rPr>
      <t>05/06/2019</t>
    </r>
  </si>
  <si>
    <r>
      <t>Time</t>
    </r>
    <r>
      <rPr>
        <sz val="9"/>
        <color rgb="FF333333"/>
        <rFont val="Inherit"/>
      </rPr>
      <t>06:22 PM AEST</t>
    </r>
  </si>
  <si>
    <r>
      <t>Transfer from</t>
    </r>
    <r>
      <rPr>
        <sz val="9"/>
        <color rgb="FF333333"/>
        <rFont val="Inherit"/>
      </rPr>
      <t>Ocean Superfund DIY Super Saver DIY Super Saver 423 363 567</t>
    </r>
  </si>
  <si>
    <r>
      <t>Transfer to</t>
    </r>
    <r>
      <rPr>
        <sz val="9"/>
        <color rgb="FF333333"/>
        <rFont val="Inherit"/>
      </rPr>
      <t>Ocean Super Fund Account Freedom 457 026 260</t>
    </r>
  </si>
  <si>
    <r>
      <t>Amount</t>
    </r>
    <r>
      <rPr>
        <sz val="9"/>
        <color rgb="FF333333"/>
        <rFont val="Inherit"/>
      </rPr>
      <t>$1,000.00</t>
    </r>
  </si>
  <si>
    <r>
      <t>Description</t>
    </r>
    <r>
      <rPr>
        <sz val="9"/>
        <color rgb="FF333333"/>
        <rFont val="Inherit"/>
      </rPr>
      <t>For STRATA MAY19</t>
    </r>
  </si>
  <si>
    <r>
      <t>Receipt Number</t>
    </r>
    <r>
      <rPr>
        <sz val="9"/>
        <color rgb="FF333333"/>
        <rFont val="Inherit"/>
      </rPr>
      <t>I 4188 4579</t>
    </r>
  </si>
  <si>
    <r>
      <t>Time</t>
    </r>
    <r>
      <rPr>
        <sz val="9"/>
        <color rgb="FF333333"/>
        <rFont val="Inherit"/>
      </rPr>
      <t>06:26 PM AEST</t>
    </r>
  </si>
  <si>
    <r>
      <t>Receipt Number</t>
    </r>
    <r>
      <rPr>
        <sz val="9"/>
        <color rgb="FF333333"/>
        <rFont val="Inherit"/>
      </rPr>
      <t>S 3700 5217</t>
    </r>
  </si>
  <si>
    <r>
      <t>Date</t>
    </r>
    <r>
      <rPr>
        <sz val="9"/>
        <color rgb="FF333333"/>
        <rFont val="Inherit"/>
      </rPr>
      <t>18/07/2019</t>
    </r>
  </si>
  <si>
    <r>
      <t>Time</t>
    </r>
    <r>
      <rPr>
        <sz val="9"/>
        <color rgb="FF333333"/>
        <rFont val="Inherit"/>
      </rPr>
      <t>06:46 PM AEST</t>
    </r>
  </si>
  <si>
    <r>
      <t>Payment date</t>
    </r>
    <r>
      <rPr>
        <sz val="9"/>
        <color rgb="FF333333"/>
        <rFont val="Inherit"/>
      </rPr>
      <t>25/07/2019</t>
    </r>
  </si>
  <si>
    <r>
      <t>Receipt Number</t>
    </r>
    <r>
      <rPr>
        <sz val="9"/>
        <color rgb="FF333333"/>
        <rFont val="Inherit"/>
      </rPr>
      <t>I 2209 6714</t>
    </r>
  </si>
  <si>
    <r>
      <t>Date</t>
    </r>
    <r>
      <rPr>
        <sz val="9"/>
        <color rgb="FF333333"/>
        <rFont val="Inherit"/>
      </rPr>
      <t>20/08/2019</t>
    </r>
  </si>
  <si>
    <r>
      <t>Time</t>
    </r>
    <r>
      <rPr>
        <sz val="9"/>
        <color rgb="FF333333"/>
        <rFont val="Inherit"/>
      </rPr>
      <t>08:31 PM AEST</t>
    </r>
  </si>
  <si>
    <r>
      <t>Amount</t>
    </r>
    <r>
      <rPr>
        <sz val="9"/>
        <color rgb="FF333333"/>
        <rFont val="Inherit"/>
      </rPr>
      <t>$210.41</t>
    </r>
  </si>
  <si>
    <r>
      <t>Receipt Number</t>
    </r>
    <r>
      <rPr>
        <sz val="9"/>
        <color rgb="FF333333"/>
        <rFont val="Inherit"/>
      </rPr>
      <t>I 2178 6845</t>
    </r>
  </si>
  <si>
    <r>
      <t>Date</t>
    </r>
    <r>
      <rPr>
        <sz val="9"/>
        <color rgb="FF333333"/>
        <rFont val="Inherit"/>
      </rPr>
      <t>29/08/2019</t>
    </r>
  </si>
  <si>
    <r>
      <t>Time</t>
    </r>
    <r>
      <rPr>
        <sz val="9"/>
        <color rgb="FF333333"/>
        <rFont val="Inherit"/>
      </rPr>
      <t>05:56 PM AEST</t>
    </r>
  </si>
  <si>
    <r>
      <t>Receipt Number</t>
    </r>
    <r>
      <rPr>
        <sz val="9"/>
        <color rgb="FF333333"/>
        <rFont val="Inherit"/>
      </rPr>
      <t>I 4175 1458</t>
    </r>
  </si>
  <si>
    <r>
      <t>Time</t>
    </r>
    <r>
      <rPr>
        <sz val="9"/>
        <color rgb="FF333333"/>
        <rFont val="Inherit"/>
      </rPr>
      <t>05:59 PM AEST</t>
    </r>
  </si>
  <si>
    <r>
      <t>Pay to</t>
    </r>
    <r>
      <rPr>
        <sz val="9"/>
        <color rgb="FF333333"/>
        <rFont val="Inherit"/>
      </rPr>
      <t>5330</t>
    </r>
  </si>
  <si>
    <r>
      <t> </t>
    </r>
    <r>
      <rPr>
        <sz val="9"/>
        <color rgb="FF333333"/>
        <rFont val="Inherit"/>
      </rPr>
      <t>Council of the City of Ryde</t>
    </r>
  </si>
  <si>
    <r>
      <t>Biller alias</t>
    </r>
    <r>
      <rPr>
        <sz val="9"/>
        <color rgb="FF333333"/>
        <rFont val="Inherit"/>
      </rPr>
      <t>Council of the City of Ryde</t>
    </r>
  </si>
  <si>
    <r>
      <t>Customer Reference Number</t>
    </r>
    <r>
      <rPr>
        <sz val="9"/>
        <color rgb="FF333333"/>
        <rFont val="Inherit"/>
      </rPr>
      <t>4188 561</t>
    </r>
  </si>
  <si>
    <r>
      <t>Amount</t>
    </r>
    <r>
      <rPr>
        <sz val="9"/>
        <color rgb="FF333333"/>
        <rFont val="Inherit"/>
      </rPr>
      <t>$321.10</t>
    </r>
  </si>
  <si>
    <t>council</t>
  </si>
  <si>
    <r>
      <t>Receipt Number</t>
    </r>
    <r>
      <rPr>
        <sz val="9"/>
        <color rgb="FF333333"/>
        <rFont val="Inherit"/>
      </rPr>
      <t>I 1194 2241</t>
    </r>
  </si>
  <si>
    <r>
      <t>Time</t>
    </r>
    <r>
      <rPr>
        <sz val="9"/>
        <color rgb="FF333333"/>
        <rFont val="Inherit"/>
      </rPr>
      <t>07:40 PM AEST</t>
    </r>
  </si>
  <si>
    <r>
      <t>Amount</t>
    </r>
    <r>
      <rPr>
        <sz val="9"/>
        <color rgb="FF333333"/>
        <rFont val="Inherit"/>
      </rPr>
      <t>$1,314.00</t>
    </r>
  </si>
  <si>
    <t>Date24/10/2019</t>
  </si>
  <si>
    <r>
      <t>Receipt Number</t>
    </r>
    <r>
      <rPr>
        <sz val="9"/>
        <color rgb="FF333333"/>
        <rFont val="Inherit"/>
      </rPr>
      <t>S 3807 7778</t>
    </r>
  </si>
  <si>
    <r>
      <t>Date</t>
    </r>
    <r>
      <rPr>
        <sz val="9"/>
        <color rgb="FF333333"/>
        <rFont val="Inherit"/>
      </rPr>
      <t>23/11/2019</t>
    </r>
  </si>
  <si>
    <r>
      <t>Time</t>
    </r>
    <r>
      <rPr>
        <sz val="9"/>
        <color rgb="FF333333"/>
        <rFont val="Inherit"/>
      </rPr>
      <t>02:25 PM AEST</t>
    </r>
  </si>
  <si>
    <r>
      <t>Payment date</t>
    </r>
    <r>
      <rPr>
        <sz val="9"/>
        <color rgb="FF333333"/>
        <rFont val="Inherit"/>
      </rPr>
      <t>28/11/2019</t>
    </r>
  </si>
  <si>
    <r>
      <t>Amount</t>
    </r>
    <r>
      <rPr>
        <sz val="9"/>
        <color rgb="FF333333"/>
        <rFont val="Inherit"/>
      </rPr>
      <t>$209.25</t>
    </r>
  </si>
  <si>
    <r>
      <t>Receipt Number</t>
    </r>
    <r>
      <rPr>
        <sz val="9"/>
        <color rgb="FF333333"/>
        <rFont val="Inherit"/>
      </rPr>
      <t>S 3807 7833</t>
    </r>
  </si>
  <si>
    <r>
      <t>Time</t>
    </r>
    <r>
      <rPr>
        <sz val="9"/>
        <color rgb="FF333333"/>
        <rFont val="Inherit"/>
      </rPr>
      <t>02:29 PM AEST</t>
    </r>
  </si>
  <si>
    <r>
      <t>Receipt Number</t>
    </r>
    <r>
      <rPr>
        <sz val="9"/>
        <color rgb="FF333333"/>
        <rFont val="Inherit"/>
      </rPr>
      <t>S 3807 7918</t>
    </r>
  </si>
  <si>
    <r>
      <t>Time</t>
    </r>
    <r>
      <rPr>
        <sz val="9"/>
        <color rgb="FF333333"/>
        <rFont val="Inherit"/>
      </rPr>
      <t>02:37 PM AEST</t>
    </r>
  </si>
  <si>
    <r>
      <t>Amount</t>
    </r>
    <r>
      <rPr>
        <sz val="9"/>
        <color rgb="FF333333"/>
        <rFont val="Inherit"/>
      </rPr>
      <t>$321.00</t>
    </r>
  </si>
  <si>
    <r>
      <t>Receipt number</t>
    </r>
    <r>
      <rPr>
        <sz val="9"/>
        <color rgb="FF333333"/>
        <rFont val="Inherit"/>
      </rPr>
      <t>I 1216 1726</t>
    </r>
  </si>
  <si>
    <r>
      <t>Date</t>
    </r>
    <r>
      <rPr>
        <sz val="9"/>
        <color rgb="FF333333"/>
        <rFont val="Inherit"/>
      </rPr>
      <t>19/12/2019</t>
    </r>
  </si>
  <si>
    <r>
      <t>Amount</t>
    </r>
    <r>
      <rPr>
        <sz val="9"/>
        <color rgb="FF333333"/>
        <rFont val="Inherit"/>
      </rPr>
      <t>$2,050.42</t>
    </r>
  </si>
  <si>
    <r>
      <t>Description</t>
    </r>
    <r>
      <rPr>
        <sz val="9"/>
        <color rgb="FF333333"/>
        <rFont val="Inherit"/>
      </rPr>
      <t>Hacker prevt 19 dec 19</t>
    </r>
  </si>
  <si>
    <t>ACCOUNT CLOSED</t>
  </si>
  <si>
    <r>
      <t>Receipt Number</t>
    </r>
    <r>
      <rPr>
        <sz val="9"/>
        <color rgb="FF333333"/>
        <rFont val="Inherit"/>
      </rPr>
      <t>S 3876 6335</t>
    </r>
  </si>
  <si>
    <r>
      <t>Date</t>
    </r>
    <r>
      <rPr>
        <sz val="9"/>
        <color rgb="FF333333"/>
        <rFont val="Inherit"/>
      </rPr>
      <t>13/02/2020</t>
    </r>
  </si>
  <si>
    <r>
      <t>Time</t>
    </r>
    <r>
      <rPr>
        <sz val="9"/>
        <color rgb="FF333333"/>
        <rFont val="Inherit"/>
      </rPr>
      <t>08:16 PM AEST</t>
    </r>
  </si>
  <si>
    <r>
      <t>Payment date</t>
    </r>
    <r>
      <rPr>
        <sz val="9"/>
        <color rgb="FF333333"/>
        <rFont val="Inherit"/>
      </rPr>
      <t>27/02/2020</t>
    </r>
  </si>
  <si>
    <r>
      <t>Receipt Number</t>
    </r>
    <r>
      <rPr>
        <sz val="9"/>
        <color rgb="FF333333"/>
        <rFont val="Inherit"/>
      </rPr>
      <t>S 3876 6277</t>
    </r>
  </si>
  <si>
    <r>
      <t>Time</t>
    </r>
    <r>
      <rPr>
        <sz val="9"/>
        <color rgb="FF333333"/>
        <rFont val="Inherit"/>
      </rPr>
      <t>08:22 PM AEST</t>
    </r>
  </si>
  <si>
    <r>
      <t>Payment date</t>
    </r>
    <r>
      <rPr>
        <sz val="9"/>
        <color rgb="FF333333"/>
        <rFont val="Inherit"/>
      </rPr>
      <t>28/02/2020</t>
    </r>
  </si>
  <si>
    <r>
      <t>Amount</t>
    </r>
    <r>
      <rPr>
        <sz val="9"/>
        <color rgb="FF333333"/>
        <rFont val="Inherit"/>
      </rPr>
      <t>$1,102.20</t>
    </r>
  </si>
  <si>
    <r>
      <t>Receipt Number</t>
    </r>
    <r>
      <rPr>
        <sz val="9"/>
        <color rgb="FF333333"/>
        <rFont val="Inherit"/>
      </rPr>
      <t>S 3876 6392</t>
    </r>
  </si>
  <si>
    <r>
      <t>Time</t>
    </r>
    <r>
      <rPr>
        <sz val="9"/>
        <color rgb="FF333333"/>
        <rFont val="Inherit"/>
      </rPr>
      <t>08:24 PM AEST</t>
    </r>
  </si>
  <si>
    <r>
      <t>Receipt Number</t>
    </r>
    <r>
      <rPr>
        <sz val="9"/>
        <color rgb="FF333333"/>
        <rFont val="Inherit"/>
      </rPr>
      <t>S 3878 1129</t>
    </r>
  </si>
  <si>
    <r>
      <t>Date</t>
    </r>
    <r>
      <rPr>
        <sz val="9"/>
        <color rgb="FF333333"/>
        <rFont val="Inherit"/>
      </rPr>
      <t>15/02/2020</t>
    </r>
  </si>
  <si>
    <r>
      <t>Time</t>
    </r>
    <r>
      <rPr>
        <sz val="9"/>
        <color rgb="FF333333"/>
        <rFont val="Inherit"/>
      </rPr>
      <t>09:34 PM AEST</t>
    </r>
  </si>
  <si>
    <r>
      <t>Payment date</t>
    </r>
    <r>
      <rPr>
        <sz val="9"/>
        <color rgb="FF333333"/>
        <rFont val="Inherit"/>
      </rPr>
      <t>24/02/2020</t>
    </r>
  </si>
  <si>
    <r>
      <t>Amount</t>
    </r>
    <r>
      <rPr>
        <sz val="9"/>
        <color rgb="FF333333"/>
        <rFont val="Inherit"/>
      </rPr>
      <t>$208.48</t>
    </r>
  </si>
  <si>
    <r>
      <t>Pay a Bill via B</t>
    </r>
    <r>
      <rPr>
        <b/>
        <sz val="13"/>
        <rFont val="Helvetica"/>
      </rPr>
      <t>PAY</t>
    </r>
    <r>
      <rPr>
        <b/>
        <vertAlign val="superscript"/>
        <sz val="8.5"/>
        <rFont val="Inherit"/>
      </rPr>
      <t>®</t>
    </r>
  </si>
  <si>
    <r>
      <t>Receipt Number</t>
    </r>
    <r>
      <rPr>
        <sz val="9"/>
        <color rgb="FF333333"/>
        <rFont val="Inherit"/>
      </rPr>
      <t>I 4207 8752</t>
    </r>
  </si>
  <si>
    <r>
      <t>Date</t>
    </r>
    <r>
      <rPr>
        <sz val="9"/>
        <color rgb="FF333333"/>
        <rFont val="Inherit"/>
      </rPr>
      <t>03/03/2020</t>
    </r>
  </si>
  <si>
    <r>
      <t>Receipt Number</t>
    </r>
    <r>
      <rPr>
        <sz val="9"/>
        <color rgb="FF333333"/>
        <rFont val="Inherit"/>
      </rPr>
      <t>I 1177 0257</t>
    </r>
  </si>
  <si>
    <r>
      <t>Date</t>
    </r>
    <r>
      <rPr>
        <sz val="9"/>
        <color rgb="FF333333"/>
        <rFont val="Inherit"/>
      </rPr>
      <t>28/04/2020</t>
    </r>
  </si>
  <si>
    <r>
      <t>Time</t>
    </r>
    <r>
      <rPr>
        <sz val="9"/>
        <color rgb="FF333333"/>
        <rFont val="Inherit"/>
      </rPr>
      <t>05:35 PM AEST</t>
    </r>
  </si>
  <si>
    <r>
      <t>Receipt Number</t>
    </r>
    <r>
      <rPr>
        <sz val="9"/>
        <color rgb="FF333333"/>
        <rFont val="Inherit"/>
      </rPr>
      <t>I 3176 3946</t>
    </r>
  </si>
  <si>
    <r>
      <t>Date</t>
    </r>
    <r>
      <rPr>
        <sz val="9"/>
        <color rgb="FF333333"/>
        <rFont val="Inherit"/>
      </rPr>
      <t>05/05/2020</t>
    </r>
  </si>
  <si>
    <r>
      <t>Time</t>
    </r>
    <r>
      <rPr>
        <sz val="9"/>
        <color rgb="FF333333"/>
        <rFont val="Inherit"/>
      </rPr>
      <t>05:49 PM AEST</t>
    </r>
  </si>
  <si>
    <r>
      <t>Amount</t>
    </r>
    <r>
      <rPr>
        <sz val="9"/>
        <color rgb="FF333333"/>
        <rFont val="Inherit"/>
      </rPr>
      <t>$267.00</t>
    </r>
  </si>
  <si>
    <r>
      <t>Receipt Number</t>
    </r>
    <r>
      <rPr>
        <sz val="9"/>
        <color rgb="FF333333"/>
        <rFont val="Inherit"/>
      </rPr>
      <t>I 4172 6811</t>
    </r>
  </si>
  <si>
    <r>
      <t>Date</t>
    </r>
    <r>
      <rPr>
        <sz val="9"/>
        <color rgb="FF333333"/>
        <rFont val="Inherit"/>
      </rPr>
      <t>28/05/2020</t>
    </r>
  </si>
  <si>
    <r>
      <t>Time</t>
    </r>
    <r>
      <rPr>
        <sz val="9"/>
        <color rgb="FF333333"/>
        <rFont val="Inherit"/>
      </rPr>
      <t>05:28 PM AEST</t>
    </r>
  </si>
  <si>
    <r>
      <t>Receipt Number</t>
    </r>
    <r>
      <rPr>
        <sz val="9"/>
        <color rgb="FF333333"/>
        <rFont val="Inherit"/>
      </rPr>
      <t>I 2173 0445</t>
    </r>
  </si>
  <si>
    <r>
      <t>Time</t>
    </r>
    <r>
      <rPr>
        <sz val="9"/>
        <color rgb="FF333333"/>
        <rFont val="Inherit"/>
      </rPr>
      <t>05:40 PM AEST</t>
    </r>
  </si>
  <si>
    <r>
      <t>Amount</t>
    </r>
    <r>
      <rPr>
        <sz val="9"/>
        <color rgb="FF333333"/>
        <rFont val="Inherit"/>
      </rPr>
      <t>$1,146.29</t>
    </r>
  </si>
  <si>
    <t>E1</t>
  </si>
  <si>
    <t>Depreciating assetts</t>
  </si>
  <si>
    <r>
      <t>Receipt Number</t>
    </r>
    <r>
      <rPr>
        <sz val="9"/>
        <color rgb="FF333333"/>
        <rFont val="Inherit"/>
      </rPr>
      <t>I 2215 1388</t>
    </r>
  </si>
  <si>
    <r>
      <t>Date</t>
    </r>
    <r>
      <rPr>
        <sz val="9"/>
        <color rgb="FF333333"/>
        <rFont val="Inherit"/>
      </rPr>
      <t>28/06/2020</t>
    </r>
  </si>
  <si>
    <r>
      <t>Time</t>
    </r>
    <r>
      <rPr>
        <sz val="9"/>
        <color rgb="FF333333"/>
        <rFont val="Inherit"/>
      </rPr>
      <t>09:47 PM AEST</t>
    </r>
  </si>
  <si>
    <r>
      <t>Customer Reference Number</t>
    </r>
    <r>
      <rPr>
        <sz val="9"/>
        <color rgb="FF333333"/>
        <rFont val="Inherit"/>
      </rPr>
      <t>5510 0804 2432 9661 21</t>
    </r>
  </si>
  <si>
    <r>
      <t>Amount</t>
    </r>
    <r>
      <rPr>
        <sz val="9"/>
        <color rgb="FF333333"/>
        <rFont val="Inherit"/>
      </rPr>
      <t>$3,634.80</t>
    </r>
  </si>
  <si>
    <r>
      <t>Receipt Number</t>
    </r>
    <r>
      <rPr>
        <sz val="9"/>
        <color rgb="FF333333"/>
        <rFont val="Inherit"/>
      </rPr>
      <t>I 0110 8406</t>
    </r>
  </si>
  <si>
    <r>
      <t>Time</t>
    </r>
    <r>
      <rPr>
        <sz val="9"/>
        <color rgb="FF333333"/>
        <rFont val="Inherit"/>
      </rPr>
      <t>09:50 PM AEST</t>
    </r>
  </si>
  <si>
    <r>
      <t>Amount</t>
    </r>
    <r>
      <rPr>
        <sz val="9"/>
        <color rgb="FF333333"/>
        <rFont val="Inherit"/>
      </rPr>
      <t>$1,100.00</t>
    </r>
  </si>
  <si>
    <r>
      <t>Description</t>
    </r>
    <r>
      <rPr>
        <sz val="9"/>
        <color rgb="FF333333"/>
        <rFont val="Inherit"/>
      </rPr>
      <t>Ocean S Fund 2862020</t>
    </r>
  </si>
  <si>
    <t>Reference</t>
  </si>
  <si>
    <t>Payment typeOsko     Help</t>
  </si>
  <si>
    <r>
      <t>Receipt Number</t>
    </r>
    <r>
      <rPr>
        <sz val="9"/>
        <color rgb="FF333333"/>
        <rFont val="Inherit"/>
      </rPr>
      <t>S 3994 3953</t>
    </r>
  </si>
  <si>
    <r>
      <t>Date</t>
    </r>
    <r>
      <rPr>
        <sz val="9"/>
        <color rgb="FF333333"/>
        <rFont val="Inherit"/>
      </rPr>
      <t>21/07/2020</t>
    </r>
  </si>
  <si>
    <r>
      <t>Time</t>
    </r>
    <r>
      <rPr>
        <sz val="9"/>
        <color rgb="FF333333"/>
        <rFont val="Inherit"/>
      </rPr>
      <t>06:18 PM AEST</t>
    </r>
  </si>
  <si>
    <r>
      <t>Payment date</t>
    </r>
    <r>
      <rPr>
        <sz val="9"/>
        <color rgb="FF333333"/>
        <rFont val="Inherit"/>
      </rPr>
      <t>29/07/2020</t>
    </r>
  </si>
  <si>
    <r>
      <t>Amount</t>
    </r>
    <r>
      <rPr>
        <sz val="9"/>
        <color rgb="FF333333"/>
        <rFont val="Inherit"/>
      </rPr>
      <t>$323.53</t>
    </r>
  </si>
  <si>
    <r>
      <t>Receipt Number</t>
    </r>
    <r>
      <rPr>
        <sz val="9"/>
        <color rgb="FF333333"/>
        <rFont val="Inherit"/>
      </rPr>
      <t>S 3994 3822</t>
    </r>
  </si>
  <si>
    <r>
      <t>Payment date</t>
    </r>
    <r>
      <rPr>
        <sz val="9"/>
        <color rgb="FF333333"/>
        <rFont val="Inherit"/>
      </rPr>
      <t>24/07/2020</t>
    </r>
  </si>
  <si>
    <r>
      <t>Receipt Number</t>
    </r>
    <r>
      <rPr>
        <sz val="9"/>
        <color rgb="FF333333"/>
        <rFont val="Inherit"/>
      </rPr>
      <t>I 4145 9053</t>
    </r>
  </si>
  <si>
    <r>
      <t>Date</t>
    </r>
    <r>
      <rPr>
        <sz val="9"/>
        <color rgb="FF333333"/>
        <rFont val="Inherit"/>
      </rPr>
      <t>22/08/2020</t>
    </r>
  </si>
  <si>
    <r>
      <t>Time</t>
    </r>
    <r>
      <rPr>
        <sz val="9"/>
        <color rgb="FF333333"/>
        <rFont val="Inherit"/>
      </rPr>
      <t>02:56 PM AEST</t>
    </r>
  </si>
  <si>
    <r>
      <t>Amount</t>
    </r>
    <r>
      <rPr>
        <sz val="9"/>
        <color rgb="FF333333"/>
        <rFont val="Inherit"/>
      </rPr>
      <t>$177.27</t>
    </r>
  </si>
  <si>
    <r>
      <t>Receipt Number</t>
    </r>
    <r>
      <rPr>
        <sz val="9"/>
        <color rgb="FF333333"/>
        <rFont val="Inherit"/>
      </rPr>
      <t>I 1173 6598</t>
    </r>
  </si>
  <si>
    <r>
      <t>Date</t>
    </r>
    <r>
      <rPr>
        <sz val="9"/>
        <color rgb="FF333333"/>
        <rFont val="Inherit"/>
      </rPr>
      <t>28/08/2020</t>
    </r>
  </si>
  <si>
    <r>
      <t>Time</t>
    </r>
    <r>
      <rPr>
        <sz val="9"/>
        <color rgb="FF333333"/>
        <rFont val="Inherit"/>
      </rPr>
      <t>05:52 PM AEST</t>
    </r>
  </si>
  <si>
    <r>
      <t>Receipt Number</t>
    </r>
    <r>
      <rPr>
        <sz val="9"/>
        <color rgb="FF333333"/>
        <rFont val="Inherit"/>
      </rPr>
      <t>I 4178 2832</t>
    </r>
  </si>
  <si>
    <r>
      <t>Date</t>
    </r>
    <r>
      <rPr>
        <sz val="9"/>
        <color rgb="FF333333"/>
        <rFont val="Inherit"/>
      </rPr>
      <t>22/11/2020</t>
    </r>
  </si>
  <si>
    <r>
      <t>Time</t>
    </r>
    <r>
      <rPr>
        <sz val="9"/>
        <color rgb="FF333333"/>
        <rFont val="Inherit"/>
      </rPr>
      <t>05:43 PM AEST</t>
    </r>
  </si>
  <si>
    <r>
      <t>Amount</t>
    </r>
    <r>
      <rPr>
        <sz val="9"/>
        <color rgb="FF333333"/>
        <rFont val="Inherit"/>
      </rPr>
      <t>$182.56</t>
    </r>
  </si>
  <si>
    <r>
      <t>Receipt Number</t>
    </r>
    <r>
      <rPr>
        <sz val="9"/>
        <color rgb="FF333333"/>
        <rFont val="Inherit"/>
      </rPr>
      <t>S 4090 5678</t>
    </r>
  </si>
  <si>
    <r>
      <t>Payment date</t>
    </r>
    <r>
      <rPr>
        <sz val="9"/>
        <color rgb="FF333333"/>
        <rFont val="Inherit"/>
      </rPr>
      <t>27/11/2020</t>
    </r>
  </si>
  <si>
    <r>
      <t>Receipt Number</t>
    </r>
    <r>
      <rPr>
        <sz val="9"/>
        <color rgb="FF333333"/>
        <rFont val="Inherit"/>
      </rPr>
      <t>S 4090 5681</t>
    </r>
  </si>
  <si>
    <r>
      <t>Amount</t>
    </r>
    <r>
      <rPr>
        <sz val="9"/>
        <color rgb="FF333333"/>
        <rFont val="Inherit"/>
      </rPr>
      <t>$322.00</t>
    </r>
  </si>
  <si>
    <r>
      <t>Receipt Number</t>
    </r>
    <r>
      <rPr>
        <sz val="9"/>
        <color rgb="FF333333"/>
        <rFont val="Inherit"/>
      </rPr>
      <t>I 2192 9553</t>
    </r>
  </si>
  <si>
    <r>
      <t>Date</t>
    </r>
    <r>
      <rPr>
        <sz val="9"/>
        <color rgb="FF333333"/>
        <rFont val="Inherit"/>
      </rPr>
      <t>21/02/2021</t>
    </r>
  </si>
  <si>
    <r>
      <t>Time</t>
    </r>
    <r>
      <rPr>
        <sz val="9"/>
        <color rgb="FF333333"/>
        <rFont val="Inherit"/>
      </rPr>
      <t>07:43 PM AEST</t>
    </r>
  </si>
  <si>
    <r>
      <t>Amount</t>
    </r>
    <r>
      <rPr>
        <sz val="9"/>
        <color rgb="FF333333"/>
        <rFont val="Inherit"/>
      </rPr>
      <t>$181.71</t>
    </r>
  </si>
  <si>
    <r>
      <t>Receipt Number</t>
    </r>
    <r>
      <rPr>
        <sz val="9"/>
        <color rgb="FF333333"/>
        <rFont val="Inherit"/>
      </rPr>
      <t>S 4162 7722</t>
    </r>
  </si>
  <si>
    <r>
      <t>Time</t>
    </r>
    <r>
      <rPr>
        <sz val="9"/>
        <color rgb="FF333333"/>
        <rFont val="Inherit"/>
      </rPr>
      <t>07:46 PM AEST</t>
    </r>
  </si>
  <si>
    <r>
      <t>Payment date</t>
    </r>
    <r>
      <rPr>
        <sz val="9"/>
        <color rgb="FF333333"/>
        <rFont val="Inherit"/>
      </rPr>
      <t>01/03/2021</t>
    </r>
  </si>
  <si>
    <r>
      <t>Receipt Number</t>
    </r>
    <r>
      <rPr>
        <sz val="9"/>
        <color rgb="FF333333"/>
        <rFont val="Inherit"/>
      </rPr>
      <t>S 4162 7804</t>
    </r>
  </si>
  <si>
    <r>
      <t>Payment date</t>
    </r>
    <r>
      <rPr>
        <sz val="9"/>
        <color rgb="FF333333"/>
        <rFont val="Inherit"/>
      </rPr>
      <t>26/02/2021</t>
    </r>
  </si>
  <si>
    <r>
      <t>Receipt Number</t>
    </r>
    <r>
      <rPr>
        <sz val="9"/>
        <color rgb="FF333333"/>
        <rFont val="Inherit"/>
      </rPr>
      <t>S 4162 7891</t>
    </r>
  </si>
  <si>
    <r>
      <t>Amount</t>
    </r>
    <r>
      <rPr>
        <sz val="9"/>
        <color rgb="FF333333"/>
        <rFont val="Inherit"/>
      </rPr>
      <t>$1,237.00</t>
    </r>
  </si>
  <si>
    <t>Previous balance:</t>
  </si>
  <si>
    <t>ACCOUNT CLOSED 26 Nov 2018</t>
  </si>
  <si>
    <t>Shares</t>
  </si>
  <si>
    <r>
      <t>Receipt Number</t>
    </r>
    <r>
      <rPr>
        <sz val="9"/>
        <color rgb="FF333333"/>
        <rFont val="Inherit"/>
      </rPr>
      <t>I 1194 2335</t>
    </r>
  </si>
  <si>
    <r>
      <t>Date</t>
    </r>
    <r>
      <rPr>
        <sz val="9"/>
        <color rgb="FF333333"/>
        <rFont val="Inherit"/>
      </rPr>
      <t>28/04/2021</t>
    </r>
  </si>
  <si>
    <r>
      <t>Time</t>
    </r>
    <r>
      <rPr>
        <sz val="9"/>
        <color rgb="FF333333"/>
        <rFont val="Inherit"/>
      </rPr>
      <t>07:39 PM AEST</t>
    </r>
  </si>
  <si>
    <r>
      <t>Receipt Number</t>
    </r>
    <r>
      <rPr>
        <sz val="9"/>
        <color rgb="FF333333"/>
        <rFont val="Inherit"/>
      </rPr>
      <t>I 1204 5673</t>
    </r>
  </si>
  <si>
    <r>
      <t>Date</t>
    </r>
    <r>
      <rPr>
        <sz val="9"/>
        <color rgb="FF333333"/>
        <rFont val="Inherit"/>
      </rPr>
      <t>06/05/2021</t>
    </r>
  </si>
  <si>
    <r>
      <t>Time</t>
    </r>
    <r>
      <rPr>
        <sz val="9"/>
        <color rgb="FF333333"/>
        <rFont val="Inherit"/>
      </rPr>
      <t>08:19 PM AEST</t>
    </r>
  </si>
  <si>
    <r>
      <t>Amount</t>
    </r>
    <r>
      <rPr>
        <sz val="9"/>
        <color rgb="FF333333"/>
        <rFont val="Inherit"/>
      </rPr>
      <t>$273.00</t>
    </r>
  </si>
  <si>
    <t>ASIC</t>
  </si>
  <si>
    <t>H</t>
  </si>
  <si>
    <r>
      <t>Receipt Number</t>
    </r>
    <r>
      <rPr>
        <sz val="9"/>
        <color rgb="FF333333"/>
        <rFont val="Inherit"/>
      </rPr>
      <t>I 4206 3612</t>
    </r>
  </si>
  <si>
    <r>
      <t>Date</t>
    </r>
    <r>
      <rPr>
        <sz val="9"/>
        <color rgb="FF333333"/>
        <rFont val="Inherit"/>
      </rPr>
      <t>14/05/2021</t>
    </r>
  </si>
  <si>
    <r>
      <t>Time</t>
    </r>
    <r>
      <rPr>
        <sz val="9"/>
        <color rgb="FF333333"/>
        <rFont val="Inherit"/>
      </rPr>
      <t>08:32 PM AEST</t>
    </r>
  </si>
  <si>
    <r>
      <t>Amount</t>
    </r>
    <r>
      <rPr>
        <sz val="9"/>
        <color rgb="FF333333"/>
        <rFont val="Inherit"/>
      </rPr>
      <t>$1,508.65</t>
    </r>
  </si>
  <si>
    <t>Miranda Offset 552301 - 120 096 799 ($240,948.82)</t>
  </si>
  <si>
    <t>Transfer to</t>
  </si>
  <si>
    <t>A Joseph &amp; Co</t>
  </si>
  <si>
    <t>BSB: 012-256</t>
  </si>
  <si>
    <t>Account: 212277351</t>
  </si>
  <si>
    <t>Ocean SF Hudson</t>
  </si>
  <si>
    <t>Payment Type</t>
  </si>
  <si>
    <t>Osko</t>
  </si>
  <si>
    <r>
      <t>Receipt Number</t>
    </r>
    <r>
      <rPr>
        <sz val="9"/>
        <color rgb="FF333333"/>
        <rFont val="Inherit"/>
      </rPr>
      <t>I 3199 7086</t>
    </r>
  </si>
  <si>
    <r>
      <t>Date</t>
    </r>
    <r>
      <rPr>
        <sz val="9"/>
        <color rgb="FF333333"/>
        <rFont val="Inherit"/>
      </rPr>
      <t>25/05/2021</t>
    </r>
  </si>
  <si>
    <r>
      <t>Time</t>
    </r>
    <r>
      <rPr>
        <sz val="9"/>
        <color rgb="FF333333"/>
        <rFont val="Inherit"/>
      </rPr>
      <t>07:06 PM AEST</t>
    </r>
  </si>
  <si>
    <r>
      <t>Amount</t>
    </r>
    <r>
      <rPr>
        <sz val="9"/>
        <color rgb="FF333333"/>
        <rFont val="Inherit"/>
      </rPr>
      <t>$183.31</t>
    </r>
  </si>
  <si>
    <r>
      <t>Receipt number</t>
    </r>
    <r>
      <rPr>
        <sz val="9"/>
        <color rgb="FF333333"/>
        <rFont val="Inherit"/>
      </rPr>
      <t>I 2196 9498</t>
    </r>
  </si>
  <si>
    <r>
      <t>Time</t>
    </r>
    <r>
      <rPr>
        <sz val="9"/>
        <color rgb="FF333333"/>
        <rFont val="Inherit"/>
      </rPr>
      <t>07:11 PM AEST</t>
    </r>
  </si>
  <si>
    <r>
      <t>Transfer to</t>
    </r>
    <r>
      <rPr>
        <sz val="9"/>
        <color rgb="FF333333"/>
        <rFont val="Inherit"/>
      </rPr>
      <t>Miranda Offset 552301 Complete Freedom Offset 120 096 799</t>
    </r>
  </si>
  <si>
    <r>
      <t>Description</t>
    </r>
    <r>
      <rPr>
        <sz val="9"/>
        <color rgb="FF333333"/>
        <rFont val="Inherit"/>
      </rPr>
      <t>Tax Audit FeeJoseph 2020</t>
    </r>
  </si>
  <si>
    <t>correction</t>
  </si>
  <si>
    <r>
      <t>Receipt Number</t>
    </r>
    <r>
      <rPr>
        <sz val="9"/>
        <color rgb="FF333333"/>
        <rFont val="Inherit"/>
      </rPr>
      <t>I 2197 4220</t>
    </r>
  </si>
  <si>
    <r>
      <t>Time</t>
    </r>
    <r>
      <rPr>
        <sz val="9"/>
        <color rgb="FF333333"/>
        <rFont val="Inherit"/>
      </rPr>
      <t>07:13 PM AEST</t>
    </r>
  </si>
  <si>
    <r>
      <t> </t>
    </r>
    <r>
      <rPr>
        <sz val="9"/>
        <color rgb="FF333333"/>
        <rFont val="Inherit"/>
      </rPr>
      <t>COUNCIL OF THE CITY OF RYDE</t>
    </r>
  </si>
  <si>
    <r>
      <t>Biller alias</t>
    </r>
    <r>
      <rPr>
        <sz val="9"/>
        <color rgb="FF333333"/>
        <rFont val="Inherit"/>
      </rPr>
      <t>COUNCIL OF THE CITY OF RYDE</t>
    </r>
  </si>
  <si>
    <r>
      <t>Receipt Number</t>
    </r>
    <r>
      <rPr>
        <sz val="9"/>
        <color rgb="FF333333"/>
        <rFont val="Inherit"/>
      </rPr>
      <t>S 4231 3370</t>
    </r>
  </si>
  <si>
    <r>
      <t>Time</t>
    </r>
    <r>
      <rPr>
        <sz val="9"/>
        <color rgb="FF333333"/>
        <rFont val="Inherit"/>
      </rPr>
      <t>07:20 PM AEST</t>
    </r>
  </si>
  <si>
    <r>
      <t>Payment date</t>
    </r>
    <r>
      <rPr>
        <sz val="9"/>
        <color rgb="FF333333"/>
        <rFont val="Inherit"/>
      </rPr>
      <t>02/06/2021</t>
    </r>
  </si>
  <si>
    <r>
      <t>Amount</t>
    </r>
    <r>
      <rPr>
        <sz val="9"/>
        <color rgb="FF333333"/>
        <rFont val="Inherit"/>
      </rPr>
      <t>$1,177.01</t>
    </r>
  </si>
  <si>
    <r>
      <t>Receipt Number</t>
    </r>
    <r>
      <rPr>
        <sz val="9"/>
        <color rgb="FF333333"/>
        <rFont val="Inherit"/>
      </rPr>
      <t>I 0196 3840</t>
    </r>
  </si>
  <si>
    <r>
      <t>Date</t>
    </r>
    <r>
      <rPr>
        <sz val="9"/>
        <color rgb="FF333333"/>
        <rFont val="Inherit"/>
      </rPr>
      <t>03/06/2021</t>
    </r>
  </si>
  <si>
    <r>
      <t>Time</t>
    </r>
    <r>
      <rPr>
        <sz val="9"/>
        <color rgb="FF333333"/>
        <rFont val="Inherit"/>
      </rPr>
      <t>07:56 PM AEST</t>
    </r>
  </si>
  <si>
    <r>
      <t>Transfer from</t>
    </r>
    <r>
      <rPr>
        <sz val="9"/>
        <color rgb="FF333333"/>
        <rFont val="Inherit"/>
      </rPr>
      <t>Miranda Offset 552301 Complete Freedom Offset 120 096 799</t>
    </r>
  </si>
  <si>
    <r>
      <t>Description</t>
    </r>
    <r>
      <rPr>
        <sz val="9"/>
        <color rgb="FF333333"/>
        <rFont val="Inherit"/>
      </rPr>
      <t>Ocean SMSF TAX AUDIT</t>
    </r>
  </si>
  <si>
    <r>
      <t>Receipt Number</t>
    </r>
    <r>
      <rPr>
        <sz val="9"/>
        <color rgb="FF333333"/>
        <rFont val="Inherit"/>
      </rPr>
      <t>I 2203 8206</t>
    </r>
  </si>
  <si>
    <r>
      <t>Date</t>
    </r>
    <r>
      <rPr>
        <sz val="9"/>
        <color rgb="FF333333"/>
        <rFont val="Inherit"/>
      </rPr>
      <t>18/07/2021</t>
    </r>
  </si>
  <si>
    <r>
      <t>Amount</t>
    </r>
    <r>
      <rPr>
        <sz val="9"/>
        <color rgb="FF333333"/>
        <rFont val="Inherit"/>
      </rPr>
      <t>$1,800.00</t>
    </r>
  </si>
  <si>
    <t>Linfield Prop Ag 203 Rg Settlement</t>
  </si>
  <si>
    <t>Anz Dividend A071/00788515</t>
  </si>
  <si>
    <t>Quicksuper Quickspr2997609976</t>
  </si>
  <si>
    <t>Nab Interim Div Dv221/01236994</t>
  </si>
  <si>
    <t>Internet Withdrawal           07Jul22:02 Add Funds To Td Renewal</t>
  </si>
  <si>
    <t>Quicksuper Quickspr3006004308</t>
  </si>
  <si>
    <t>Tfr Wdl BPAY Internet         18Jul20:09 372089687960560     Tax Office Payments</t>
  </si>
  <si>
    <t>Ato Ato008000015058998</t>
  </si>
  <si>
    <t>Quicksuper Quickspr3015689955</t>
  </si>
  <si>
    <t>Internet Withdrawal           08Aug15:48 Add Funds To Td Renewal</t>
  </si>
  <si>
    <t>Directshares C15671446</t>
  </si>
  <si>
    <t>Directshares C15665684</t>
  </si>
  <si>
    <t>Internet Withdrawal           12Aug15:44 Add Funds To Td Renewal</t>
  </si>
  <si>
    <t>Quicksuper Quickspr3024890495</t>
  </si>
  <si>
    <t>Quicksuper Quickspr3033839594</t>
  </si>
  <si>
    <t>Account-Keeping Fee</t>
  </si>
  <si>
    <t>Superchoice P/L Pc030921-157507321</t>
  </si>
  <si>
    <t>Quicksuper Quickspr3042822746</t>
  </si>
  <si>
    <t>Quicksuper Quickspr3051800627</t>
  </si>
  <si>
    <t>Quicksuper Quickspr3060556315</t>
  </si>
  <si>
    <t>Internet Withdrawal           08Oct14:00 Deposit For Serpentine</t>
  </si>
  <si>
    <t>Superchoice P/L Pc051021-107990120</t>
  </si>
  <si>
    <t>Ato Ato004000015425412</t>
  </si>
  <si>
    <t>Quicksuper Quickspr3069889703</t>
  </si>
  <si>
    <t>Tfr Wdl BPAY Internet         04Nov20:49 372089687960560     Tax Office Payments</t>
  </si>
  <si>
    <t>Quicksuper Quickspr3079052228</t>
  </si>
  <si>
    <t>2021-2022</t>
  </si>
  <si>
    <t>Lily Contribution</t>
  </si>
  <si>
    <t xml:space="preserve"> Tax Office Payments</t>
  </si>
  <si>
    <t>Richard Super Contribution</t>
  </si>
  <si>
    <t>Income from Property sale</t>
  </si>
  <si>
    <r>
      <t>Receipt Number</t>
    </r>
    <r>
      <rPr>
        <sz val="9"/>
        <color rgb="FF333333"/>
        <rFont val="Inherit"/>
      </rPr>
      <t>I 5121 6510</t>
    </r>
  </si>
  <si>
    <r>
      <t>Date</t>
    </r>
    <r>
      <rPr>
        <sz val="9"/>
        <color rgb="FF333333"/>
        <rFont val="Inherit"/>
      </rPr>
      <t>15/01/2022</t>
    </r>
  </si>
  <si>
    <r>
      <t>Time</t>
    </r>
    <r>
      <rPr>
        <sz val="9"/>
        <color rgb="FF333333"/>
        <rFont val="Inherit"/>
      </rPr>
      <t>12:59 PM AEST</t>
    </r>
  </si>
  <si>
    <r>
      <t>Pay from</t>
    </r>
    <r>
      <rPr>
        <sz val="9"/>
        <color rgb="FF333333"/>
        <rFont val="Inherit"/>
      </rPr>
      <t>Ocean Super Fund Account Complete Freedom 457 026 260</t>
    </r>
  </si>
  <si>
    <r>
      <t>Pay to</t>
    </r>
    <r>
      <rPr>
        <sz val="9"/>
        <color rgb="FF333333"/>
        <rFont val="Inherit"/>
      </rPr>
      <t>130112</t>
    </r>
  </si>
  <si>
    <r>
      <t> </t>
    </r>
    <r>
      <rPr>
        <sz val="9"/>
        <color rgb="FF333333"/>
        <rFont val="Inherit"/>
      </rPr>
      <t>ORIGIN ENERGY HOLDINGS</t>
    </r>
  </si>
  <si>
    <r>
      <t>Biller alias</t>
    </r>
    <r>
      <rPr>
        <sz val="9"/>
        <color rgb="FF333333"/>
        <rFont val="Inherit"/>
      </rPr>
      <t>ORIGIN ENERGY HOLDINGS</t>
    </r>
  </si>
  <si>
    <r>
      <t>Customer Reference Number</t>
    </r>
    <r>
      <rPr>
        <sz val="9"/>
        <color rgb="FF333333"/>
        <rFont val="Inherit"/>
      </rPr>
      <t>2000 5479 5998</t>
    </r>
  </si>
  <si>
    <r>
      <t>Amount</t>
    </r>
    <r>
      <rPr>
        <sz val="9"/>
        <color rgb="FF333333"/>
        <rFont val="Inherit"/>
      </rPr>
      <t>$57.91</t>
    </r>
  </si>
  <si>
    <t>Transfer between my accounts</t>
  </si>
  <si>
    <r>
      <t>Receipt number</t>
    </r>
    <r>
      <rPr>
        <sz val="9"/>
        <color rgb="FF333333"/>
        <rFont val="Inherit"/>
      </rPr>
      <t>I 3204 8736</t>
    </r>
  </si>
  <si>
    <r>
      <t>Date</t>
    </r>
    <r>
      <rPr>
        <sz val="9"/>
        <color rgb="FF333333"/>
        <rFont val="Inherit"/>
      </rPr>
      <t>02/03/2022</t>
    </r>
  </si>
  <si>
    <r>
      <t>Time</t>
    </r>
    <r>
      <rPr>
        <sz val="9"/>
        <color rgb="FF333333"/>
        <rFont val="Inherit"/>
      </rPr>
      <t>08:10 PM AEST</t>
    </r>
  </si>
  <si>
    <r>
      <t>Transfer from</t>
    </r>
    <r>
      <rPr>
        <sz val="9"/>
        <color rgb="FF333333"/>
        <rFont val="Inherit"/>
      </rPr>
      <t>Ocean Super Fund Account Complete Freedom 457 026 260</t>
    </r>
  </si>
  <si>
    <r>
      <t>Transfer to</t>
    </r>
    <r>
      <rPr>
        <sz val="9"/>
        <color rgb="FF333333"/>
        <rFont val="Inherit"/>
      </rPr>
      <t>Rich Lily Account Gymea Complete Freedom Offset 459 121 527</t>
    </r>
  </si>
  <si>
    <r>
      <t>Amount</t>
    </r>
    <r>
      <rPr>
        <sz val="9"/>
        <color rgb="FF333333"/>
        <rFont val="Inherit"/>
      </rPr>
      <t>$323.83</t>
    </r>
  </si>
  <si>
    <r>
      <t>Description</t>
    </r>
    <r>
      <rPr>
        <sz val="9"/>
        <color rgb="FF333333"/>
        <rFont val="Inherit"/>
      </rPr>
      <t>Sydney Water 10 Feb 22</t>
    </r>
  </si>
  <si>
    <r>
      <t>Receipt Number</t>
    </r>
    <r>
      <rPr>
        <sz val="9"/>
        <color rgb="FF333333"/>
        <rFont val="Inherit"/>
      </rPr>
      <t>I 4201 2195</t>
    </r>
  </si>
  <si>
    <r>
      <t>Date</t>
    </r>
    <r>
      <rPr>
        <sz val="9"/>
        <color rgb="FF333333"/>
        <rFont val="Inherit"/>
      </rPr>
      <t>23/03/2022</t>
    </r>
  </si>
  <si>
    <r>
      <t>Time</t>
    </r>
    <r>
      <rPr>
        <sz val="9"/>
        <color rgb="FF333333"/>
        <rFont val="Inherit"/>
      </rPr>
      <t>08:35 PM AEST</t>
    </r>
  </si>
  <si>
    <r>
      <t>Amount</t>
    </r>
    <r>
      <rPr>
        <sz val="9"/>
        <color rgb="FF333333"/>
        <rFont val="Inherit"/>
      </rPr>
      <t>$14,739.96</t>
    </r>
  </si>
  <si>
    <t>The income for the property sale on the bank statement totals to $790840.3.</t>
  </si>
  <si>
    <t>Econveyance Settlemt Cr 133431 3 Lily      Pexa216140678D06F01</t>
  </si>
  <si>
    <t>ITEM</t>
  </si>
  <si>
    <t>SELL</t>
  </si>
  <si>
    <t>PROPERTY sold price</t>
  </si>
  <si>
    <t>     805,000.00</t>
  </si>
  <si>
    <t>PEXA FEE</t>
  </si>
  <si>
    <t>            116.60</t>
  </si>
  <si>
    <t>LEGAL</t>
  </si>
  <si>
    <t>         1,354.29</t>
  </si>
  <si>
    <t>AGENT COMM</t>
  </si>
  <si>
    <t>       13,282.50</t>
  </si>
  <si>
    <t>BROCHURES</t>
  </si>
  <si>
    <t>            415.00</t>
  </si>
  <si>
    <t>NET AMOUNT</t>
  </si>
  <si>
    <t>     789,831.61</t>
  </si>
  <si>
    <t>       87,177.17</t>
  </si>
  <si>
    <t>EXPENCES</t>
  </si>
  <si>
    <t>TAX ON CAPITAL GAIN</t>
  </si>
  <si>
    <t>         8,717.72</t>
  </si>
  <si>
    <r>
      <t>Receipt Number</t>
    </r>
    <r>
      <rPr>
        <sz val="9"/>
        <color rgb="FF333333"/>
        <rFont val="Inherit"/>
      </rPr>
      <t>I 3204 3289</t>
    </r>
  </si>
  <si>
    <r>
      <t>Date</t>
    </r>
    <r>
      <rPr>
        <sz val="9"/>
        <color rgb="FF333333"/>
        <rFont val="Inherit"/>
      </rPr>
      <t>10/05/2022</t>
    </r>
  </si>
  <si>
    <r>
      <t>Time</t>
    </r>
    <r>
      <rPr>
        <sz val="9"/>
        <color rgb="FF333333"/>
        <rFont val="Inherit"/>
      </rPr>
      <t>08:47 PM AEST</t>
    </r>
  </si>
  <si>
    <r>
      <t>Amount</t>
    </r>
    <r>
      <rPr>
        <sz val="9"/>
        <color rgb="FF333333"/>
        <rFont val="Inherit"/>
      </rPr>
      <t>$276.00</t>
    </r>
  </si>
  <si>
    <r>
      <t>Receipt Number</t>
    </r>
    <r>
      <rPr>
        <sz val="9"/>
        <color rgb="FF333333"/>
        <rFont val="Inherit"/>
      </rPr>
      <t>I 3204 8532</t>
    </r>
  </si>
  <si>
    <r>
      <t>Time</t>
    </r>
    <r>
      <rPr>
        <sz val="9"/>
        <color rgb="FF333333"/>
        <rFont val="Inherit"/>
      </rPr>
      <t>08:51 PM AEST</t>
    </r>
  </si>
  <si>
    <r>
      <t>Amount</t>
    </r>
    <r>
      <rPr>
        <sz val="9"/>
        <color rgb="FF333333"/>
        <rFont val="Inherit"/>
      </rPr>
      <t>$1,626.00</t>
    </r>
  </si>
  <si>
    <r>
      <t>Receipt Number</t>
    </r>
    <r>
      <rPr>
        <sz val="9"/>
        <color rgb="FF333333"/>
        <rFont val="Inherit"/>
      </rPr>
      <t>S 4497 6871</t>
    </r>
  </si>
  <si>
    <r>
      <t>Date</t>
    </r>
    <r>
      <rPr>
        <sz val="9"/>
        <color rgb="FF333333"/>
        <rFont val="Inherit"/>
      </rPr>
      <t>27/05/2022</t>
    </r>
  </si>
  <si>
    <r>
      <t>Time</t>
    </r>
    <r>
      <rPr>
        <sz val="9"/>
        <color rgb="FF333333"/>
        <rFont val="Inherit"/>
      </rPr>
      <t>06:13 PM AEST</t>
    </r>
  </si>
  <si>
    <r>
      <t>Payment date</t>
    </r>
    <r>
      <rPr>
        <sz val="9"/>
        <color rgb="FF333333"/>
        <rFont val="Inherit"/>
      </rPr>
      <t>31/05/2022</t>
    </r>
  </si>
  <si>
    <r>
      <t>Customer Reference Number</t>
    </r>
    <r>
      <rPr>
        <sz val="9"/>
        <color rgb="FF333333"/>
        <rFont val="Inherit"/>
      </rPr>
      <t>3986 5430 001</t>
    </r>
  </si>
  <si>
    <r>
      <t>Amount</t>
    </r>
    <r>
      <rPr>
        <sz val="9"/>
        <color rgb="FF333333"/>
        <rFont val="Inherit"/>
      </rPr>
      <t>$227.89</t>
    </r>
  </si>
  <si>
    <r>
      <t>Receipt Number</t>
    </r>
    <r>
      <rPr>
        <sz val="9"/>
        <color rgb="FF333333"/>
        <rFont val="Inherit"/>
      </rPr>
      <t>I 4080 7518</t>
    </r>
  </si>
  <si>
    <r>
      <t>Date</t>
    </r>
    <r>
      <rPr>
        <sz val="9"/>
        <color rgb="FF333333"/>
        <rFont val="Inherit"/>
      </rPr>
      <t>22/07/2022</t>
    </r>
  </si>
  <si>
    <r>
      <t>Time</t>
    </r>
    <r>
      <rPr>
        <sz val="9"/>
        <color rgb="FF333333"/>
        <rFont val="Inherit"/>
      </rPr>
      <t>08:38 AM AEST</t>
    </r>
  </si>
  <si>
    <r>
      <t>Amount</t>
    </r>
    <r>
      <rPr>
        <sz val="9"/>
        <color rgb="FF333333"/>
        <rFont val="Inherit"/>
      </rPr>
      <t>$2,700.00</t>
    </r>
  </si>
  <si>
    <r>
      <t>Receipt Number</t>
    </r>
    <r>
      <rPr>
        <sz val="9"/>
        <color rgb="FF333333"/>
        <rFont val="Inherit"/>
      </rPr>
      <t>S 4555 7173</t>
    </r>
  </si>
  <si>
    <r>
      <t>Date</t>
    </r>
    <r>
      <rPr>
        <sz val="9"/>
        <color rgb="FF333333"/>
        <rFont val="Inherit"/>
      </rPr>
      <t>15/08/2022</t>
    </r>
  </si>
  <si>
    <r>
      <t>Payment date</t>
    </r>
    <r>
      <rPr>
        <sz val="9"/>
        <color rgb="FF333333"/>
        <rFont val="Inherit"/>
      </rPr>
      <t>29/08/2022</t>
    </r>
  </si>
  <si>
    <r>
      <t>Customer Reference Number</t>
    </r>
    <r>
      <rPr>
        <sz val="9"/>
        <color rgb="FF333333"/>
        <rFont val="Inherit"/>
      </rPr>
      <t>0648 669</t>
    </r>
  </si>
  <si>
    <r>
      <t>Amount</t>
    </r>
    <r>
      <rPr>
        <sz val="9"/>
        <color rgb="FF333333"/>
        <rFont val="Inherit"/>
      </rPr>
      <t>$473.80</t>
    </r>
  </si>
  <si>
    <t>Sutherland Council
648669</t>
  </si>
  <si>
    <r>
      <t>Receipt Number</t>
    </r>
    <r>
      <rPr>
        <sz val="9"/>
        <color rgb="FF333333"/>
        <rFont val="Inherit"/>
      </rPr>
      <t>S 4555 7964</t>
    </r>
  </si>
  <si>
    <r>
      <t>Time</t>
    </r>
    <r>
      <rPr>
        <sz val="9"/>
        <color rgb="FF333333"/>
        <rFont val="Inherit"/>
      </rPr>
      <t>07:48 PM AEST</t>
    </r>
  </si>
  <si>
    <r>
      <t>Payment date</t>
    </r>
    <r>
      <rPr>
        <sz val="9"/>
        <color rgb="FF333333"/>
        <rFont val="Inherit"/>
      </rPr>
      <t>27/08/2022</t>
    </r>
  </si>
  <si>
    <r>
      <t>Amount</t>
    </r>
    <r>
      <rPr>
        <sz val="9"/>
        <color rgb="FF333333"/>
        <rFont val="Inherit"/>
      </rPr>
      <t>$252.66</t>
    </r>
  </si>
  <si>
    <t>INTERNET BANKING RECEIPT DETAILS</t>
  </si>
  <si>
    <r>
      <t>Receipt Number:</t>
    </r>
    <r>
      <rPr>
        <sz val="9"/>
        <color rgb="FF333333"/>
        <rFont val="Arial"/>
        <family val="2"/>
      </rPr>
      <t> </t>
    </r>
    <r>
      <rPr>
        <sz val="9"/>
        <color rgb="FF333333"/>
        <rFont val="Inherit"/>
      </rPr>
      <t>S 4555 7988 </t>
    </r>
  </si>
  <si>
    <r>
      <t>Date:</t>
    </r>
    <r>
      <rPr>
        <sz val="9"/>
        <color rgb="FF333333"/>
        <rFont val="Arial"/>
        <family val="2"/>
      </rPr>
      <t> </t>
    </r>
    <r>
      <rPr>
        <sz val="9"/>
        <color rgb="FF333333"/>
        <rFont val="Inherit"/>
      </rPr>
      <t>15/08/2022</t>
    </r>
  </si>
  <si>
    <r>
      <t>Time:</t>
    </r>
    <r>
      <rPr>
        <sz val="9"/>
        <color rgb="FF333333"/>
        <rFont val="Arial"/>
        <family val="2"/>
      </rPr>
      <t> </t>
    </r>
    <r>
      <rPr>
        <sz val="9"/>
        <color rgb="FF333333"/>
        <rFont val="Inherit"/>
      </rPr>
      <t>08:02 PM AEST </t>
    </r>
  </si>
  <si>
    <r>
      <t>SCHEDULED B</t>
    </r>
    <r>
      <rPr>
        <b/>
        <sz val="9"/>
        <color rgb="FF333333"/>
        <rFont val="Helvetica"/>
      </rPr>
      <t>PAY</t>
    </r>
    <r>
      <rPr>
        <b/>
        <vertAlign val="superscript"/>
        <sz val="8.5"/>
        <color rgb="FF333333"/>
        <rFont val="Inherit"/>
      </rPr>
      <t>®</t>
    </r>
    <r>
      <rPr>
        <b/>
        <sz val="11"/>
        <color rgb="FF333333"/>
        <rFont val="Arial"/>
        <family val="2"/>
      </rPr>
      <t> PAYMENT </t>
    </r>
  </si>
  <si>
    <r>
      <t>Schedule Frequency:</t>
    </r>
    <r>
      <rPr>
        <sz val="9"/>
        <color rgb="FF333333"/>
        <rFont val="Arial"/>
        <family val="2"/>
      </rPr>
      <t> </t>
    </r>
    <r>
      <rPr>
        <sz val="9"/>
        <color rgb="FF333333"/>
        <rFont val="Inherit"/>
      </rPr>
      <t>Once-Only</t>
    </r>
  </si>
  <si>
    <r>
      <t>Next Payment Date:</t>
    </r>
    <r>
      <rPr>
        <sz val="9"/>
        <color rgb="FF333333"/>
        <rFont val="Arial"/>
        <family val="2"/>
      </rPr>
      <t> </t>
    </r>
    <r>
      <rPr>
        <sz val="9"/>
        <color rgb="FF333333"/>
        <rFont val="Inherit"/>
      </rPr>
      <t>18/8/2022</t>
    </r>
  </si>
  <si>
    <r>
      <t>Last Payment Date:</t>
    </r>
    <r>
      <rPr>
        <sz val="9"/>
        <color rgb="FF333333"/>
        <rFont val="Arial"/>
        <family val="2"/>
      </rPr>
      <t> </t>
    </r>
    <r>
      <rPr>
        <sz val="9"/>
        <color rgb="FF333333"/>
        <rFont val="Inherit"/>
      </rPr>
      <t>//</t>
    </r>
  </si>
  <si>
    <r>
      <t>Transfer From:</t>
    </r>
    <r>
      <rPr>
        <sz val="9"/>
        <color rgb="FF333333"/>
        <rFont val="Arial"/>
        <family val="2"/>
      </rPr>
      <t> </t>
    </r>
    <r>
      <rPr>
        <sz val="9"/>
        <color rgb="FF333333"/>
        <rFont val="Inherit"/>
      </rPr>
      <t>Ocean Super Fund Account Complete Freedom 457 026 260  </t>
    </r>
  </si>
  <si>
    <r>
      <t>To Biller:</t>
    </r>
    <r>
      <rPr>
        <sz val="9"/>
        <color rgb="FF333333"/>
        <rFont val="Arial"/>
        <family val="2"/>
      </rPr>
      <t> </t>
    </r>
    <r>
      <rPr>
        <sz val="9"/>
        <color rgb="FF333333"/>
        <rFont val="Inherit"/>
      </rPr>
      <t>AUSTRALIAN TAXATION OFFICE</t>
    </r>
  </si>
  <si>
    <t>Biller Code: 75556</t>
  </si>
  <si>
    <t>Customer Reference: 0013 7208 9687 9688 60  </t>
  </si>
  <si>
    <r>
      <t>Amount:</t>
    </r>
    <r>
      <rPr>
        <sz val="9"/>
        <color rgb="FF333333"/>
        <rFont val="Arial"/>
        <family val="2"/>
      </rPr>
      <t> </t>
    </r>
    <r>
      <rPr>
        <sz val="9"/>
        <color rgb="FF333333"/>
        <rFont val="Inherit"/>
      </rPr>
      <t>$1,624.57</t>
    </r>
  </si>
  <si>
    <r>
      <t>Payment Made By:</t>
    </r>
    <r>
      <rPr>
        <sz val="9"/>
        <color rgb="FF333333"/>
        <rFont val="Arial"/>
        <family val="2"/>
      </rPr>
      <t> </t>
    </r>
    <r>
      <rPr>
        <sz val="9"/>
        <color rgb="FF333333"/>
        <rFont val="Inherit"/>
      </rPr>
      <t>RICHARD HUDSON</t>
    </r>
  </si>
  <si>
    <r>
      <t>Receipt Number</t>
    </r>
    <r>
      <rPr>
        <sz val="9"/>
        <color rgb="FF333333"/>
        <rFont val="Inherit"/>
      </rPr>
      <t>I 0114 6937</t>
    </r>
  </si>
  <si>
    <r>
      <t>Date</t>
    </r>
    <r>
      <rPr>
        <sz val="9"/>
        <color rgb="FF333333"/>
        <rFont val="Inherit"/>
      </rPr>
      <t>07/10/2022</t>
    </r>
  </si>
  <si>
    <r>
      <t>Time</t>
    </r>
    <r>
      <rPr>
        <sz val="9"/>
        <color rgb="FF333333"/>
        <rFont val="Inherit"/>
      </rPr>
      <t>09:04 PM  AEST</t>
    </r>
  </si>
  <si>
    <t>Payment Details </t>
  </si>
  <si>
    <r>
      <t>From</t>
    </r>
    <r>
      <rPr>
        <sz val="9"/>
        <color rgb="FF333333"/>
        <rFont val="Inherit"/>
      </rPr>
      <t>Ocean Super Fund Account - 457 026 260</t>
    </r>
  </si>
  <si>
    <r>
      <t>To</t>
    </r>
    <r>
      <rPr>
        <sz val="9"/>
        <color rgb="FF333333"/>
        <rFont val="Inherit"/>
      </rPr>
      <t>BTC Markets Pty Ltd</t>
    </r>
  </si>
  <si>
    <t>payments@btcmarkets.net</t>
  </si>
  <si>
    <r>
      <t>Amount</t>
    </r>
    <r>
      <rPr>
        <sz val="9"/>
        <color rgb="FF333333"/>
        <rFont val="Inherit"/>
      </rPr>
      <t>$5,000.00</t>
    </r>
  </si>
  <si>
    <r>
      <t>Description</t>
    </r>
    <r>
      <rPr>
        <sz val="9"/>
        <color rgb="FF333333"/>
        <rFont val="Inherit"/>
      </rPr>
      <t>100058517010417</t>
    </r>
  </si>
  <si>
    <r>
      <t>Reference</t>
    </r>
    <r>
      <rPr>
        <sz val="9"/>
        <color rgb="FF333333"/>
        <rFont val="Inherit"/>
      </rPr>
      <t>100058517010417 R N Hudson</t>
    </r>
  </si>
  <si>
    <t>BTC Markets</t>
  </si>
  <si>
    <r>
      <t>Receipt Number</t>
    </r>
    <r>
      <rPr>
        <sz val="9"/>
        <color rgb="FF333333"/>
        <rFont val="Inherit"/>
      </rPr>
      <t>I 0125 6842</t>
    </r>
  </si>
  <si>
    <r>
      <t>Date</t>
    </r>
    <r>
      <rPr>
        <sz val="9"/>
        <color rgb="FF333333"/>
        <rFont val="Inherit"/>
      </rPr>
      <t>09/10/2022</t>
    </r>
  </si>
  <si>
    <r>
      <t>Time</t>
    </r>
    <r>
      <rPr>
        <sz val="9"/>
        <color rgb="FF333333"/>
        <rFont val="Inherit"/>
      </rPr>
      <t>12:25 PM  AEST</t>
    </r>
  </si>
  <si>
    <r>
      <t>Reference</t>
    </r>
    <r>
      <rPr>
        <sz val="9"/>
        <color rgb="FF333333"/>
        <rFont val="Inherit"/>
      </rPr>
      <t>100058517010417</t>
    </r>
  </si>
  <si>
    <r>
      <t>Receipt Number</t>
    </r>
    <r>
      <rPr>
        <sz val="9"/>
        <color rgb="FF333333"/>
        <rFont val="Inherit"/>
      </rPr>
      <t>S 4597 5085</t>
    </r>
  </si>
  <si>
    <r>
      <t>Date</t>
    </r>
    <r>
      <rPr>
        <sz val="9"/>
        <color rgb="FF333333"/>
        <rFont val="Inherit"/>
      </rPr>
      <t>14/10/2022</t>
    </r>
  </si>
  <si>
    <r>
      <t>Time</t>
    </r>
    <r>
      <rPr>
        <sz val="9"/>
        <color rgb="FF333333"/>
        <rFont val="Inherit"/>
      </rPr>
      <t>08:45 PM AEST</t>
    </r>
  </si>
  <si>
    <r>
      <t>Payment date</t>
    </r>
    <r>
      <rPr>
        <sz val="9"/>
        <color rgb="FF333333"/>
        <rFont val="Inherit"/>
      </rPr>
      <t>27/10/2022</t>
    </r>
  </si>
  <si>
    <r>
      <t>Amount</t>
    </r>
    <r>
      <rPr>
        <sz val="9"/>
        <color rgb="FF333333"/>
        <rFont val="Inherit"/>
      </rPr>
      <t>$3,525.00</t>
    </r>
  </si>
  <si>
    <r>
      <t>Receipt Number</t>
    </r>
    <r>
      <rPr>
        <sz val="9"/>
        <color rgb="FF333333"/>
        <rFont val="Inherit"/>
      </rPr>
      <t>S 4625 7554</t>
    </r>
  </si>
  <si>
    <r>
      <t>Date</t>
    </r>
    <r>
      <rPr>
        <sz val="9"/>
        <color rgb="FF333333"/>
        <rFont val="Inherit"/>
      </rPr>
      <t>24/11/2022</t>
    </r>
  </si>
  <si>
    <r>
      <t>Time</t>
    </r>
    <r>
      <rPr>
        <sz val="9"/>
        <color rgb="FF333333"/>
        <rFont val="Inherit"/>
      </rPr>
      <t>08:58 PM AEST</t>
    </r>
  </si>
  <si>
    <r>
      <t>Payment date</t>
    </r>
    <r>
      <rPr>
        <sz val="9"/>
        <color rgb="FF333333"/>
        <rFont val="Inherit"/>
      </rPr>
      <t>29/11/2022</t>
    </r>
  </si>
  <si>
    <r>
      <t>Amount</t>
    </r>
    <r>
      <rPr>
        <sz val="9"/>
        <color rgb="FF333333"/>
        <rFont val="Inherit"/>
      </rPr>
      <t>$474.00</t>
    </r>
  </si>
  <si>
    <r>
      <t>Receipt Number:</t>
    </r>
    <r>
      <rPr>
        <sz val="9"/>
        <color rgb="FF333333"/>
        <rFont val="Arial"/>
        <family val="2"/>
      </rPr>
      <t> </t>
    </r>
    <r>
      <rPr>
        <sz val="9"/>
        <color rgb="FF333333"/>
        <rFont val="Inherit"/>
      </rPr>
      <t>I 2204 3435 </t>
    </r>
  </si>
  <si>
    <r>
      <t>Date:</t>
    </r>
    <r>
      <rPr>
        <sz val="9"/>
        <color rgb="FF333333"/>
        <rFont val="Arial"/>
        <family val="2"/>
      </rPr>
      <t> </t>
    </r>
    <r>
      <rPr>
        <sz val="9"/>
        <color rgb="FF333333"/>
        <rFont val="Inherit"/>
      </rPr>
      <t>24/11/2022 </t>
    </r>
  </si>
  <si>
    <r>
      <t>Time:</t>
    </r>
    <r>
      <rPr>
        <sz val="9"/>
        <color rgb="FF333333"/>
        <rFont val="Arial"/>
        <family val="2"/>
      </rPr>
      <t> </t>
    </r>
    <r>
      <rPr>
        <sz val="9"/>
        <color rgb="FF333333"/>
        <rFont val="Inherit"/>
      </rPr>
      <t>08:56 PM AEST </t>
    </r>
  </si>
  <si>
    <r>
      <t>B</t>
    </r>
    <r>
      <rPr>
        <b/>
        <sz val="8"/>
        <color rgb="FF333333"/>
        <rFont val="Helvetica"/>
      </rPr>
      <t>PAY</t>
    </r>
    <r>
      <rPr>
        <b/>
        <vertAlign val="superscript"/>
        <sz val="8.5"/>
        <color rgb="FF333333"/>
        <rFont val="Inherit"/>
      </rPr>
      <t>®</t>
    </r>
    <r>
      <rPr>
        <b/>
        <sz val="9"/>
        <color rgb="FF333333"/>
        <rFont val="Inherit"/>
      </rPr>
      <t> From:</t>
    </r>
    <r>
      <rPr>
        <sz val="9"/>
        <color rgb="FF333333"/>
        <rFont val="Arial"/>
        <family val="2"/>
      </rPr>
      <t> </t>
    </r>
    <r>
      <rPr>
        <sz val="9"/>
        <color rgb="FF333333"/>
        <rFont val="Inherit"/>
      </rPr>
      <t>Ocean Super Fund Account Complete Freedom 457 026 260  </t>
    </r>
  </si>
  <si>
    <r>
      <t>B</t>
    </r>
    <r>
      <rPr>
        <b/>
        <sz val="8"/>
        <color rgb="FF333333"/>
        <rFont val="Helvetica"/>
      </rPr>
      <t>PAY</t>
    </r>
    <r>
      <rPr>
        <b/>
        <vertAlign val="superscript"/>
        <sz val="8.5"/>
        <color rgb="FF333333"/>
        <rFont val="Inherit"/>
      </rPr>
      <t>®</t>
    </r>
    <r>
      <rPr>
        <b/>
        <sz val="9"/>
        <color rgb="FF333333"/>
        <rFont val="Inherit"/>
      </rPr>
      <t> To:</t>
    </r>
    <r>
      <rPr>
        <sz val="9"/>
        <color rgb="FF333333"/>
        <rFont val="Arial"/>
        <family val="2"/>
      </rPr>
      <t> </t>
    </r>
    <r>
      <rPr>
        <sz val="9"/>
        <color rgb="FF333333"/>
        <rFont val="Inherit"/>
      </rPr>
      <t>SYDNEY WATER </t>
    </r>
  </si>
  <si>
    <t>Biller Code:45435</t>
  </si>
  <si>
    <t>Customer Reference:3986 5430 001</t>
  </si>
  <si>
    <t>Biller Alias:SYDNEY WATER</t>
  </si>
  <si>
    <r>
      <t>Amount:</t>
    </r>
    <r>
      <rPr>
        <sz val="9"/>
        <color rgb="FF333333"/>
        <rFont val="Arial"/>
        <family val="2"/>
      </rPr>
      <t> </t>
    </r>
    <r>
      <rPr>
        <sz val="9"/>
        <color rgb="FF333333"/>
        <rFont val="Inherit"/>
      </rPr>
      <t>$242.68 </t>
    </r>
  </si>
  <si>
    <r>
      <t>Payment made by:</t>
    </r>
    <r>
      <rPr>
        <sz val="9"/>
        <color rgb="FF333333"/>
        <rFont val="Arial"/>
        <family val="2"/>
      </rPr>
      <t> </t>
    </r>
    <r>
      <rPr>
        <sz val="9"/>
        <color rgb="FF333333"/>
        <rFont val="Inherit"/>
      </rPr>
      <t>R N Hudson </t>
    </r>
  </si>
  <si>
    <t>Transfer To A/C 158978-2</t>
  </si>
  <si>
    <t>General Ins Home 1W1293952016721315</t>
  </si>
  <si>
    <t>Econveyance Settlemt Cr 1589782 Kirrawee   Pexa216798559D08F01</t>
  </si>
  <si>
    <t>Quicksuper Quickspr3088589843</t>
  </si>
  <si>
    <t>Superchoice P/L Pc151121-158271073</t>
  </si>
  <si>
    <t>Secure Funding P 3671452</t>
  </si>
  <si>
    <t>Quicksuper Quickspr3099415346</t>
  </si>
  <si>
    <t>General Ins Home 1W1293952010121347</t>
  </si>
  <si>
    <t>Superchoice P/L Pc091221-128941479</t>
  </si>
  <si>
    <t>Quicksuper Quickspr3107613529</t>
  </si>
  <si>
    <t>Wbc Dividend 001269192360</t>
  </si>
  <si>
    <t>Quicksuper Quickspr3115387276</t>
  </si>
  <si>
    <t>General Ins Home 1W1293952013322011</t>
  </si>
  <si>
    <t>Quicksuper Quickspr3123997036</t>
  </si>
  <si>
    <t>Tfr Wdl BPAY Internet         15Jan12:59 200054795998        Origin Energy</t>
  </si>
  <si>
    <t>Superchoice P/L Pc130122-186812205</t>
  </si>
  <si>
    <t>Quicksuper Quickspr3133048611</t>
  </si>
  <si>
    <t>Superchoice P/L Pc040222-164341214</t>
  </si>
  <si>
    <t>General Ins Home 1W1293952016522042</t>
  </si>
  <si>
    <t>Quicksuper Quickspr3142625468</t>
  </si>
  <si>
    <t>Osko Withdrawal               18Feb19:59 Os Fund Hudson Feb 2022 A Joseph &amp; Co</t>
  </si>
  <si>
    <t>Quicksuper Quickspr3152624719</t>
  </si>
  <si>
    <t>Internet Withdrawal           02Mar20:10 Sydney Water 10 Feb 22</t>
  </si>
  <si>
    <t>Superchoice P/L Pc030322-196443043</t>
  </si>
  <si>
    <t>General Ins Home 1W1293952019422070</t>
  </si>
  <si>
    <t>Quicksuper Quickspr3162537908</t>
  </si>
  <si>
    <t>Internet Deposit              11Mar05:31 Rental 52 Serpentine Rd</t>
  </si>
  <si>
    <t>Tfr Wdl BPAY Internet         23Mar20:35 551008042432966121  Tax Office Payments</t>
  </si>
  <si>
    <t>Quicksuper Quickspr3172354271</t>
  </si>
  <si>
    <t>Directshares C18581863</t>
  </si>
  <si>
    <t>Quicksuper Quickspr3182092119</t>
  </si>
  <si>
    <t>General Ins Home 1W1293952012822101</t>
  </si>
  <si>
    <t>Internet Deposit              11Apr05:30 Rental 52 Serpentine Rd</t>
  </si>
  <si>
    <t>Superchoice P/L Pc070422-106404930</t>
  </si>
  <si>
    <t>Quicksuper Quickspr3191047350</t>
  </si>
  <si>
    <t>Quicksuper Quickspr3200777277</t>
  </si>
  <si>
    <t>Tfr Wdl BPAY Internet         10May20:51 372089687960560     Tax Office Payments</t>
  </si>
  <si>
    <t>Tfr Wdl BPAY Internet         10May20:47 2291497838535       Asic</t>
  </si>
  <si>
    <t>General Ins Home 1W1293952015922131</t>
  </si>
  <si>
    <t>Superchoice P/L Pc050522-125606669</t>
  </si>
  <si>
    <t>Internet Deposit              11May05:30 Rental 52 Serpentine Rd</t>
  </si>
  <si>
    <t>Quicksuper Quickspr3210809422</t>
  </si>
  <si>
    <t>Tfr Wdl BPAY Internet         31May05:34 39865430001         Sydney Water</t>
  </si>
  <si>
    <t>Quicksuper Quickspr3221110400</t>
  </si>
  <si>
    <t>Superchoice P/L Pc020622-148066089</t>
  </si>
  <si>
    <t>Internet Deposit              11Jun05:30 Rental 52 Serpentine Rd</t>
  </si>
  <si>
    <t>General Ins Home 1W1293952019322164</t>
  </si>
  <si>
    <t>Quicksuper Quickspr3231091323</t>
  </si>
  <si>
    <t>Wbc Dividend 001277846477</t>
  </si>
  <si>
    <t>Superchoice P/L Pc240622-133623893</t>
  </si>
  <si>
    <t>Quicksuper Quickspr3241779169</t>
  </si>
  <si>
    <t>General Ins Home 1W1293952012622192</t>
  </si>
  <si>
    <t>Internet Deposit              11Jul05:30 Rental 52 Serpentine Rd</t>
  </si>
  <si>
    <t>Quicksuper Quickspr3252204753</t>
  </si>
  <si>
    <t>Tfr Wdl BPAY Internet         22Jul08:38 372089687960560     Tax Office Payments</t>
  </si>
  <si>
    <t>Quicksuper Quickspr3263371504</t>
  </si>
  <si>
    <t>Superchoice P/L Pc030822-182626456</t>
  </si>
  <si>
    <t>General Ins Home 1W1293952015822223</t>
  </si>
  <si>
    <t>Internet Deposit              11Aug05:31 Rental 52 Serpentine Rd</t>
  </si>
  <si>
    <t>Quicksuper Quickspr3273934013</t>
  </si>
  <si>
    <t>Tfr Wdl BPAY Internet         18Aug05:41 001372089687968860  Tax Office Payments</t>
  </si>
  <si>
    <t>Quicksuper Quickspr3284267341</t>
  </si>
  <si>
    <t>Tfr Wdl BPAY Internet         27Aug05:33 39865430001         Sydney Water</t>
  </si>
  <si>
    <t>Tfr Wdl BPAY Internet         29Aug05:35 0648669             Ssc Rates</t>
  </si>
  <si>
    <t>Quicksuper Quickspr3294804078</t>
  </si>
  <si>
    <t>General Ins Home 1W1293952019122255</t>
  </si>
  <si>
    <t>Internet Deposit              11Sep05:31 Rental 52 Serpentine Rd</t>
  </si>
  <si>
    <t>Quicksuper Quickspr3307171434</t>
  </si>
  <si>
    <t>Superchoice P/L Pc210922-157394128</t>
  </si>
  <si>
    <t>Quicksuper Quickspr3316283072</t>
  </si>
  <si>
    <t>Osko Withdrawal               07Oct21:04 100058517010417 R N Hud 100058517010417</t>
  </si>
  <si>
    <t>Osko Withdrawal               09Oct12:25 100058517010417 100058517010417 Btc Mark</t>
  </si>
  <si>
    <t>General Ins Home 1W1293952012322284</t>
  </si>
  <si>
    <t>Superchoice P/L Pc051022-135783601</t>
  </si>
  <si>
    <t>Internet Deposit              11Oct05:30 Rental 52 Serpentine Rd</t>
  </si>
  <si>
    <t>Quicksuper Quickspr3327762048</t>
  </si>
  <si>
    <t>Osko Withdrawal               22Oct10:28 Ocean Super Fund 100058517010417 Btc Mar</t>
  </si>
  <si>
    <t>Tfr Wdl BPAY Internet         27Oct05:42 372089687960560     Tax Office Payments</t>
  </si>
  <si>
    <t>Quicksuper Quickspr3338788450</t>
  </si>
  <si>
    <t>Allianz Aust 1Rb053744013022315</t>
  </si>
  <si>
    <t>Internet Deposit              11Nov05:31 Rental 52 Serpentine Rd</t>
  </si>
  <si>
    <t>Superchoice P/L Pc081122-107688308</t>
  </si>
  <si>
    <t>Quicksuper Quickspr3349311134</t>
  </si>
  <si>
    <t>Tfr Wdl BPAY Internet         24Nov20:56 39865430001         Sydney Water</t>
  </si>
  <si>
    <t>Tfr Wdl BPAY Internet         29Nov05:34 0648669             Ssc Rates</t>
  </si>
  <si>
    <t>Quicksuper Quickspr3359765457</t>
  </si>
  <si>
    <t>End of 2022</t>
  </si>
  <si>
    <t>Dividen</t>
  </si>
  <si>
    <t>shares sold</t>
  </si>
  <si>
    <t>Bank fees</t>
  </si>
  <si>
    <t>investment capital</t>
  </si>
  <si>
    <t>property investment Kirrawee</t>
  </si>
  <si>
    <t>Morgage payment</t>
  </si>
  <si>
    <t>electricty payment</t>
  </si>
  <si>
    <t>dividen</t>
  </si>
  <si>
    <t>audit fees</t>
  </si>
  <si>
    <t>transfer fund to account</t>
  </si>
  <si>
    <t>House purchase</t>
  </si>
  <si>
    <t>transfer from account</t>
  </si>
  <si>
    <t>water bill</t>
  </si>
  <si>
    <t>Water bill</t>
  </si>
  <si>
    <t>Shares sold</t>
  </si>
  <si>
    <t>Tax office payments</t>
  </si>
  <si>
    <t>Share trading</t>
  </si>
  <si>
    <t>Correct to Bank Statement 30 June 2022</t>
  </si>
  <si>
    <t>Sale of Country Garden North Ryde</t>
  </si>
  <si>
    <t>Taxable</t>
  </si>
  <si>
    <t>Directshares C15665684 ANZ</t>
  </si>
  <si>
    <t>Directshares C15671446 NAB</t>
  </si>
  <si>
    <r>
      <t>Ato Ato00800001505899</t>
    </r>
    <r>
      <rPr>
        <sz val="10"/>
        <color rgb="FFFF0000"/>
        <rFont val="Arial"/>
        <family val="2"/>
      </rPr>
      <t>8 from previous year</t>
    </r>
  </si>
  <si>
    <t>Internet Withdrawal           12Aug15:44 Add Funds To Term deposit</t>
  </si>
  <si>
    <t>Internet Withdrawal           08Oct14:00 Deposit For Serpentine property</t>
  </si>
  <si>
    <t>Directshares C19784523 Flight centre</t>
  </si>
  <si>
    <t>Purchase of 52 Serpentine Kirrawee</t>
  </si>
  <si>
    <t>End of 2023</t>
  </si>
  <si>
    <t>Sold A 203 Network Pl North Ryde
Purchase Shares</t>
  </si>
  <si>
    <t xml:space="preserve">Purchase XRP </t>
  </si>
  <si>
    <t xml:space="preserve">Bought </t>
  </si>
  <si>
    <t>Sold</t>
  </si>
  <si>
    <r>
      <t>Payer name</t>
    </r>
    <r>
      <rPr>
        <sz val="11"/>
        <color rgb="FF333333"/>
        <rFont val="Inherit"/>
      </rPr>
      <t>RICHARD HUDSON</t>
    </r>
  </si>
  <si>
    <r>
      <t>Amount</t>
    </r>
    <r>
      <rPr>
        <sz val="11"/>
        <color rgb="FF333333"/>
        <rFont val="Inherit"/>
      </rPr>
      <t>$1,237.00</t>
    </r>
  </si>
  <si>
    <r>
      <t>Customer Reference Number</t>
    </r>
    <r>
      <rPr>
        <sz val="11"/>
        <color rgb="FF333333"/>
        <rFont val="Inherit"/>
      </rPr>
      <t>3720 8968 7960 560</t>
    </r>
  </si>
  <si>
    <r>
      <t>Biller alias</t>
    </r>
    <r>
      <rPr>
        <sz val="11"/>
        <color rgb="FF333333"/>
        <rFont val="Inherit"/>
      </rPr>
      <t>AUSTRALIAN TAXATION OFFICE</t>
    </r>
  </si>
  <si>
    <r>
      <t> </t>
    </r>
    <r>
      <rPr>
        <sz val="11"/>
        <color rgb="FF333333"/>
        <rFont val="Inherit"/>
      </rPr>
      <t>AUSTRALIAN TAXATION OFFICE</t>
    </r>
  </si>
  <si>
    <r>
      <t>Pay to</t>
    </r>
    <r>
      <rPr>
        <sz val="11"/>
        <color rgb="FF333333"/>
        <rFont val="Inherit"/>
      </rPr>
      <t>75556</t>
    </r>
  </si>
  <si>
    <r>
      <t>Pay from</t>
    </r>
    <r>
      <rPr>
        <sz val="11"/>
        <color rgb="FF333333"/>
        <rFont val="Inherit"/>
      </rPr>
      <t>Ocean Super Fund Account Freedom 457 026 260</t>
    </r>
  </si>
  <si>
    <r>
      <t>Time</t>
    </r>
    <r>
      <rPr>
        <sz val="11"/>
        <color rgb="FF333333"/>
        <rFont val="Inherit"/>
      </rPr>
      <t>07:59 PM AEST</t>
    </r>
  </si>
  <si>
    <r>
      <t>Date</t>
    </r>
    <r>
      <rPr>
        <sz val="11"/>
        <color rgb="FF333333"/>
        <rFont val="Inherit"/>
      </rPr>
      <t>26/10/2020</t>
    </r>
  </si>
  <si>
    <r>
      <t>Receipt Number</t>
    </r>
    <r>
      <rPr>
        <sz val="11"/>
        <color rgb="FF333333"/>
        <rFont val="Inherit"/>
      </rPr>
      <t>I 2195 1721</t>
    </r>
  </si>
  <si>
    <r>
      <t>Pay a Bill via B</t>
    </r>
    <r>
      <rPr>
        <b/>
        <sz val="11"/>
        <color theme="1"/>
        <rFont val="Helvetica"/>
      </rPr>
      <t>PAY</t>
    </r>
    <r>
      <rPr>
        <b/>
        <vertAlign val="superscript"/>
        <sz val="11"/>
        <color theme="1"/>
        <rFont val="Inherit"/>
      </rPr>
      <t>®</t>
    </r>
  </si>
  <si>
    <t>Electricity
2000 5479 5998</t>
  </si>
  <si>
    <t xml:space="preserve">Tax. </t>
  </si>
  <si>
    <t>rental</t>
  </si>
  <si>
    <t>Water
3986 5430 001</t>
  </si>
  <si>
    <t xml:space="preserve">Gas
</t>
  </si>
  <si>
    <t>ASIC
2291 4978 38535</t>
  </si>
  <si>
    <t xml:space="preserve">ASIC     
2291 4978 38535      </t>
  </si>
  <si>
    <t xml:space="preserve">
Purchase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</si>
</sst>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6" formatCode="&quot;$&quot;#,##0;[Red]\-&quot;$&quot;#,##0"/>
    <numFmt numFmtId="8" formatCode="&quot;$&quot;#,##0.00;[Red]\-&quot;$&quot;#,##0.00"/>
    <numFmt numFmtId="43" formatCode="_-* #,##0.00_-;\-* #,##0.00_-;_-* &quot;-&quot;??_-;_-@_-"/>
    <numFmt numFmtId="164" formatCode="[$-C09]dd\-mmm\-yy;@"/>
    <numFmt numFmtId="165" formatCode="#,##0.00_ ;\-#,##0.00\ "/>
    <numFmt numFmtId="166" formatCode="[$-C09]dd\-mmmm\-yyyy;@"/>
    <numFmt numFmtId="167" formatCode="[$-409]d\-mmm\-yy;@"/>
    <numFmt numFmtId="168" formatCode="0.0"/>
    <numFmt numFmtId="170" formatCode="&quot;$&quot;#,##0"/>
    <numFmt numFmtId="171" formatCode="_-* #,##0_-;\-* #,##0_-;_-* &quot;-&quot;??_-;_-@_-"/>
    <numFmt numFmtId="172" formatCode="###0.00;###0.00"/>
    <numFmt numFmtId="174" formatCode="#,##0.00;#,##0.00"/>
    <numFmt numFmtId="175" formatCode="#,##0.00_ ;[Red]\-#,##0.00\ "/>
    <numFmt numFmtId="176" formatCode="&quot;$&quot;#,##0.00"/>
    <numFmt numFmtId="177" formatCode="mm/dd/yyyy;@"/>
    <numFmt numFmtId="178" formatCode="&quot;$&quot;#,##0.0"/>
    <numFmt numFmtId="179" formatCode="#,##0.0"/>
  </numFmts>
  <fonts count="153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2"/>
      <name val="Times New Roman"/>
      <family val="1"/>
    </font>
    <font>
      <sz val="16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13.5"/>
      <name val="Arial"/>
      <family val="2"/>
    </font>
    <font>
      <sz val="8"/>
      <color indexed="12"/>
      <name val="Arial"/>
      <family val="2"/>
    </font>
    <font>
      <u/>
      <sz val="8"/>
      <color indexed="12"/>
      <name val="Arial"/>
      <family val="2"/>
    </font>
    <font>
      <b/>
      <sz val="8"/>
      <color indexed="20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i/>
      <sz val="8"/>
      <name val="Arial"/>
      <family val="2"/>
    </font>
    <font>
      <i/>
      <sz val="8"/>
      <color indexed="10"/>
      <name val="Arial"/>
      <family val="2"/>
    </font>
    <font>
      <b/>
      <sz val="8"/>
      <color rgb="FFFF0000"/>
      <name val="Arial"/>
      <family val="2"/>
    </font>
    <font>
      <b/>
      <sz val="12"/>
      <name val="Times New Roman"/>
      <family val="1"/>
    </font>
    <font>
      <sz val="11"/>
      <name val="Arial"/>
      <family val="2"/>
    </font>
    <font>
      <sz val="11"/>
      <name val="Helvetica"/>
      <family val="2"/>
    </font>
    <font>
      <vertAlign val="superscript"/>
      <sz val="11"/>
      <name val="Arial"/>
      <family val="2"/>
    </font>
    <font>
      <b/>
      <sz val="11"/>
      <name val="Helvetica"/>
    </font>
    <font>
      <b/>
      <vertAlign val="superscript"/>
      <sz val="11"/>
      <name val="Arial"/>
      <family val="2"/>
    </font>
    <font>
      <b/>
      <sz val="11"/>
      <name val="Helvetica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b/>
      <sz val="18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10"/>
      <name val="Times New Roman"/>
      <family val="1"/>
      <charset val="204"/>
    </font>
    <font>
      <sz val="12"/>
      <color indexed="8"/>
      <name val="Arial"/>
      <family val="1"/>
      <charset val="204"/>
    </font>
    <font>
      <b/>
      <sz val="12"/>
      <color rgb="FFFF0000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color rgb="FFFF0000"/>
      <name val="Arial"/>
      <family val="2"/>
    </font>
    <font>
      <i/>
      <sz val="12"/>
      <color indexed="8"/>
      <name val="Arial"/>
      <family val="1"/>
      <charset val="204"/>
    </font>
    <font>
      <b/>
      <sz val="9"/>
      <name val="Inherit"/>
    </font>
    <font>
      <sz val="9"/>
      <name val="Inherit"/>
    </font>
    <font>
      <sz val="9"/>
      <color rgb="FF333333"/>
      <name val="Inherit"/>
    </font>
    <font>
      <b/>
      <sz val="9"/>
      <color rgb="FF333333"/>
      <name val="Inherit"/>
    </font>
    <font>
      <b/>
      <sz val="9"/>
      <color rgb="FF333333"/>
      <name val="Arial"/>
      <family val="2"/>
    </font>
    <font>
      <sz val="10"/>
      <name val="Verdana"/>
      <family val="2"/>
    </font>
    <font>
      <b/>
      <sz val="7"/>
      <name val="Verdana"/>
      <family val="2"/>
    </font>
    <font>
      <sz val="6"/>
      <name val="Verdana"/>
      <family val="2"/>
    </font>
    <font>
      <b/>
      <sz val="6"/>
      <name val="Verdana"/>
      <family val="2"/>
    </font>
    <font>
      <b/>
      <sz val="9"/>
      <color rgb="FF000000"/>
      <name val="Verdana"/>
      <family val="2"/>
    </font>
    <font>
      <sz val="9"/>
      <color rgb="FF000000"/>
      <name val="Verdana"/>
      <family val="2"/>
    </font>
    <font>
      <b/>
      <sz val="6"/>
      <color theme="1"/>
      <name val="Verdana"/>
      <family val="2"/>
    </font>
    <font>
      <sz val="9"/>
      <name val="Verdana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1"/>
      <color rgb="FFFF0000"/>
      <name val="Arial"/>
      <family val="2"/>
    </font>
    <font>
      <sz val="11"/>
      <name val="Tahoma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sz val="11"/>
      <color rgb="FFFF0000"/>
      <name val="Tahoma"/>
      <family val="2"/>
    </font>
    <font>
      <b/>
      <sz val="10"/>
      <color indexed="20"/>
      <name val="Arial"/>
      <family val="2"/>
    </font>
    <font>
      <b/>
      <sz val="10"/>
      <color indexed="10"/>
      <name val="Arial"/>
      <family val="2"/>
    </font>
    <font>
      <sz val="7"/>
      <color rgb="FF333333"/>
      <name val="Inherit"/>
    </font>
    <font>
      <b/>
      <sz val="7"/>
      <color rgb="FF333333"/>
      <name val="Inherit"/>
    </font>
    <font>
      <b/>
      <sz val="13.3"/>
      <color rgb="FF333333"/>
      <name val="Arial"/>
      <family val="2"/>
    </font>
    <font>
      <b/>
      <sz val="10"/>
      <color rgb="FF333333"/>
      <name val="Arial"/>
      <family val="2"/>
    </font>
    <font>
      <b/>
      <sz val="10"/>
      <color rgb="FF333333"/>
      <name val="Inherit"/>
    </font>
    <font>
      <sz val="10"/>
      <color rgb="FF333333"/>
      <name val="Inherit"/>
    </font>
    <font>
      <sz val="10"/>
      <color rgb="FF333333"/>
      <name val="Arial"/>
      <family val="2"/>
    </font>
    <font>
      <b/>
      <sz val="9"/>
      <name val="Verdana"/>
      <family val="2"/>
    </font>
    <font>
      <sz val="6"/>
      <color rgb="FF651C7E"/>
      <name val="Verdana"/>
      <family val="2"/>
    </font>
    <font>
      <b/>
      <sz val="6"/>
      <name val="Arial"/>
      <family val="2"/>
    </font>
    <font>
      <sz val="6"/>
      <name val="Arial"/>
      <family val="2"/>
    </font>
    <font>
      <b/>
      <sz val="7"/>
      <color rgb="FF333333"/>
      <name val="Verdana"/>
      <family val="2"/>
    </font>
    <font>
      <sz val="7"/>
      <name val="Verdana"/>
      <family val="2"/>
    </font>
    <font>
      <sz val="7"/>
      <color rgb="FF651C7E"/>
      <name val="Verdana"/>
      <family val="2"/>
    </font>
    <font>
      <b/>
      <sz val="10"/>
      <color rgb="FF333333"/>
      <name val="Verdana"/>
      <family val="2"/>
    </font>
    <font>
      <sz val="8"/>
      <color indexed="17"/>
      <name val="Arial"/>
      <family val="2"/>
    </font>
    <font>
      <sz val="8"/>
      <color indexed="14"/>
      <name val="Arial"/>
      <family val="2"/>
    </font>
    <font>
      <sz val="8"/>
      <color indexed="20"/>
      <name val="Arial"/>
      <family val="2"/>
    </font>
    <font>
      <b/>
      <sz val="8"/>
      <color indexed="53"/>
      <name val="Arial"/>
      <family val="2"/>
    </font>
    <font>
      <b/>
      <sz val="8"/>
      <color indexed="17"/>
      <name val="Arial"/>
      <family val="2"/>
    </font>
    <font>
      <b/>
      <sz val="8"/>
      <color indexed="14"/>
      <name val="Arial"/>
      <family val="2"/>
    </font>
    <font>
      <b/>
      <sz val="10"/>
      <color theme="9" tint="-0.249977111117893"/>
      <name val="Arial"/>
      <family val="2"/>
    </font>
    <font>
      <sz val="7"/>
      <color indexed="63"/>
      <name val="Arial"/>
      <family val="2"/>
    </font>
    <font>
      <sz val="7"/>
      <color indexed="23"/>
      <name val="Arial"/>
      <family val="2"/>
    </font>
    <font>
      <sz val="8"/>
      <color indexed="63"/>
      <name val="Arial"/>
      <family val="1"/>
      <charset val="204"/>
    </font>
    <font>
      <sz val="8"/>
      <color indexed="8"/>
      <name val="Arial"/>
      <family val="1"/>
      <charset val="204"/>
    </font>
    <font>
      <sz val="8"/>
      <color indexed="63"/>
      <name val="Arial"/>
      <family val="2"/>
    </font>
    <font>
      <sz val="8"/>
      <color indexed="23"/>
      <name val="Arial"/>
      <family val="2"/>
    </font>
    <font>
      <b/>
      <sz val="8"/>
      <color indexed="8"/>
      <name val="Arial"/>
      <family val="1"/>
      <charset val="204"/>
    </font>
    <font>
      <b/>
      <sz val="12"/>
      <color indexed="8"/>
      <name val="Arial"/>
      <family val="1"/>
      <charset val="204"/>
    </font>
    <font>
      <i/>
      <sz val="8"/>
      <color indexed="8"/>
      <name val="Arial"/>
      <family val="1"/>
      <charset val="204"/>
    </font>
    <font>
      <b/>
      <sz val="8"/>
      <color indexed="8"/>
      <name val="Arial"/>
      <family val="2"/>
    </font>
    <font>
      <b/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  <font>
      <u/>
      <sz val="11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14"/>
      <color rgb="FFFF0000"/>
      <name val="Arial"/>
      <family val="2"/>
    </font>
    <font>
      <b/>
      <sz val="8"/>
      <color indexed="23"/>
      <name val="Arial"/>
      <family val="2"/>
    </font>
    <font>
      <sz val="11"/>
      <color indexed="8"/>
      <name val="Calibri"/>
      <family val="2"/>
      <scheme val="minor"/>
    </font>
    <font>
      <sz val="11"/>
      <name val="Times New Roman"/>
      <family val="1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</font>
    <font>
      <b/>
      <sz val="11"/>
      <color rgb="FF333333"/>
      <name val="Inherit"/>
    </font>
    <font>
      <b/>
      <sz val="20"/>
      <name val="Arial"/>
      <family val="2"/>
    </font>
    <font>
      <b/>
      <sz val="12"/>
      <color rgb="FF333333"/>
      <name val="Arial"/>
      <family val="2"/>
    </font>
    <font>
      <b/>
      <sz val="12"/>
      <color rgb="FF333333"/>
      <name val="Inherit"/>
    </font>
    <font>
      <sz val="12"/>
      <color rgb="FF333333"/>
      <name val="Inherit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7.5"/>
      <name val="Arial"/>
      <family val="2"/>
    </font>
    <font>
      <b/>
      <sz val="13"/>
      <name val="Helvetica"/>
    </font>
    <font>
      <b/>
      <vertAlign val="superscript"/>
      <sz val="8.5"/>
      <name val="Inherit"/>
    </font>
    <font>
      <sz val="18"/>
      <color rgb="FFFF0000"/>
      <name val="Arial"/>
      <family val="2"/>
    </font>
    <font>
      <sz val="9"/>
      <color rgb="FF333333"/>
      <name val="Arial"/>
      <family val="2"/>
    </font>
    <font>
      <b/>
      <sz val="13.5"/>
      <color rgb="FF202124"/>
      <name val="Arial"/>
      <family val="2"/>
    </font>
    <font>
      <sz val="10"/>
      <color rgb="FF222222"/>
      <name val="Arial"/>
      <family val="2"/>
    </font>
    <font>
      <sz val="10"/>
      <color rgb="FF5F6368"/>
      <name val="Arial"/>
      <family val="2"/>
    </font>
    <font>
      <sz val="10"/>
      <color rgb="FF444444"/>
      <name val="Arial"/>
      <family val="2"/>
    </font>
    <font>
      <sz val="12"/>
      <name val="Verdana"/>
      <family val="2"/>
    </font>
    <font>
      <sz val="12"/>
      <color rgb="FF888888"/>
      <name val="Verdana"/>
      <family val="2"/>
    </font>
    <font>
      <sz val="10"/>
      <color rgb="FF0000FF"/>
      <name val="Arial"/>
      <family val="2"/>
    </font>
    <font>
      <sz val="10"/>
      <color rgb="FF000000"/>
      <name val="Calibri"/>
      <family val="2"/>
    </font>
    <font>
      <b/>
      <sz val="11"/>
      <color rgb="FF333333"/>
      <name val="Arial"/>
      <family val="2"/>
    </font>
    <font>
      <b/>
      <sz val="9"/>
      <color rgb="FF333333"/>
      <name val="Helvetica"/>
    </font>
    <font>
      <b/>
      <vertAlign val="superscript"/>
      <sz val="8.5"/>
      <color rgb="FF333333"/>
      <name val="Inherit"/>
    </font>
    <font>
      <b/>
      <sz val="8"/>
      <color rgb="FF333333"/>
      <name val="Helvetica"/>
    </font>
    <font>
      <sz val="10"/>
      <name val="Arial"/>
      <family val="2"/>
    </font>
    <font>
      <sz val="16"/>
      <color rgb="FF5F6368"/>
      <name val="Arial"/>
      <family val="2"/>
    </font>
    <font>
      <sz val="11"/>
      <color rgb="FF333333"/>
      <name val="Inherit"/>
    </font>
    <font>
      <b/>
      <sz val="11"/>
      <color theme="1"/>
      <name val="Helvetica"/>
    </font>
    <font>
      <b/>
      <vertAlign val="superscript"/>
      <sz val="11"/>
      <color theme="1"/>
      <name val="Inherit"/>
    </font>
  </fonts>
  <fills count="42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ACD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69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CCCCCC"/>
      </top>
      <bottom style="medium">
        <color rgb="FFCCCCC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CCCCCC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/>
      <diagonal/>
    </border>
    <border>
      <left style="medium">
        <color indexed="64"/>
      </left>
      <right/>
      <top style="medium">
        <color rgb="FFCCCCCC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rgb="FFCCCCCC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CCCCCC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148" fillId="0" borderId="0" applyFont="0" applyFill="0" applyBorder="0" applyAlignment="0" applyProtection="0"/>
  </cellStyleXfs>
  <cellXfs count="17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vertical="top" wrapText="1"/>
    </xf>
    <xf numFmtId="0" fontId="0" fillId="0" borderId="5" xfId="0" applyBorder="1"/>
    <xf numFmtId="0" fontId="4" fillId="2" borderId="1" xfId="0" applyFont="1" applyFill="1" applyBorder="1"/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 vertical="top" wrapText="1"/>
    </xf>
    <xf numFmtId="0" fontId="4" fillId="2" borderId="18" xfId="0" applyFont="1" applyFill="1" applyBorder="1" applyAlignment="1">
      <alignment vertical="top" wrapText="1"/>
    </xf>
    <xf numFmtId="16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0" fillId="8" borderId="1" xfId="0" applyFill="1" applyBorder="1"/>
    <xf numFmtId="0" fontId="1" fillId="0" borderId="1" xfId="0" applyFont="1" applyBorder="1"/>
    <xf numFmtId="0" fontId="0" fillId="7" borderId="18" xfId="0" applyFill="1" applyBorder="1" applyAlignment="1">
      <alignment vertical="top" wrapText="1"/>
    </xf>
    <xf numFmtId="0" fontId="0" fillId="7" borderId="1" xfId="0" applyFill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0" fontId="0" fillId="2" borderId="14" xfId="0" applyFill="1" applyBorder="1" applyAlignment="1">
      <alignment vertical="top" wrapText="1"/>
    </xf>
    <xf numFmtId="164" fontId="0" fillId="0" borderId="2" xfId="0" applyNumberFormat="1" applyBorder="1" applyAlignment="1">
      <alignment horizontal="center"/>
    </xf>
    <xf numFmtId="164" fontId="0" fillId="8" borderId="1" xfId="0" applyNumberFormat="1" applyFill="1" applyBorder="1" applyAlignment="1">
      <alignment vertical="top"/>
    </xf>
    <xf numFmtId="3" fontId="0" fillId="8" borderId="1" xfId="0" applyNumberFormat="1" applyFill="1" applyBorder="1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7" borderId="1" xfId="0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0" fillId="11" borderId="1" xfId="0" applyFill="1" applyBorder="1" applyAlignment="1">
      <alignment horizontal="center"/>
    </xf>
    <xf numFmtId="164" fontId="0" fillId="11" borderId="1" xfId="0" applyNumberFormat="1" applyFill="1" applyBorder="1" applyAlignment="1">
      <alignment vertical="top"/>
    </xf>
    <xf numFmtId="0" fontId="1" fillId="11" borderId="1" xfId="0" applyFont="1" applyFill="1" applyBorder="1"/>
    <xf numFmtId="164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0" fontId="1" fillId="13" borderId="1" xfId="0" applyFont="1" applyFill="1" applyBorder="1" applyAlignment="1">
      <alignment vertical="top" wrapText="1"/>
    </xf>
    <xf numFmtId="167" fontId="0" fillId="0" borderId="1" xfId="0" applyNumberFormat="1" applyBorder="1" applyAlignment="1">
      <alignment horizontal="center" vertical="top"/>
    </xf>
    <xf numFmtId="0" fontId="0" fillId="0" borderId="18" xfId="0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0" fontId="0" fillId="0" borderId="1" xfId="0" applyBorder="1" applyAlignment="1">
      <alignment wrapText="1"/>
    </xf>
    <xf numFmtId="0" fontId="17" fillId="0" borderId="1" xfId="0" applyFont="1" applyBorder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4" fontId="0" fillId="0" borderId="0" xfId="0" applyNumberFormat="1"/>
    <xf numFmtId="0" fontId="0" fillId="13" borderId="1" xfId="0" applyFill="1" applyBorder="1"/>
    <xf numFmtId="0" fontId="11" fillId="0" borderId="0" xfId="0" applyFont="1"/>
    <xf numFmtId="0" fontId="1" fillId="0" borderId="0" xfId="0" applyFont="1"/>
    <xf numFmtId="0" fontId="7" fillId="0" borderId="0" xfId="2" applyAlignment="1" applyProtection="1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4" fontId="4" fillId="7" borderId="1" xfId="0" applyNumberFormat="1" applyFont="1" applyFill="1" applyBorder="1" applyAlignment="1">
      <alignment horizontal="center" vertical="top" wrapText="1"/>
    </xf>
    <xf numFmtId="0" fontId="0" fillId="0" borderId="18" xfId="0" applyBorder="1"/>
    <xf numFmtId="0" fontId="1" fillId="0" borderId="1" xfId="0" applyFont="1" applyBorder="1" applyAlignment="1">
      <alignment wrapText="1"/>
    </xf>
    <xf numFmtId="0" fontId="0" fillId="14" borderId="1" xfId="0" applyFill="1" applyBorder="1" applyAlignment="1">
      <alignment wrapText="1"/>
    </xf>
    <xf numFmtId="167" fontId="0" fillId="0" borderId="2" xfId="0" applyNumberFormat="1" applyBorder="1" applyAlignment="1">
      <alignment horizontal="center" vertical="top"/>
    </xf>
    <xf numFmtId="0" fontId="1" fillId="0" borderId="18" xfId="0" applyFont="1" applyBorder="1"/>
    <xf numFmtId="0" fontId="12" fillId="16" borderId="37" xfId="0" applyFont="1" applyFill="1" applyBorder="1" applyAlignment="1">
      <alignment wrapText="1"/>
    </xf>
    <xf numFmtId="0" fontId="0" fillId="2" borderId="38" xfId="0" applyFill="1" applyBorder="1" applyAlignment="1">
      <alignment horizontal="center" vertical="top" wrapText="1"/>
    </xf>
    <xf numFmtId="0" fontId="0" fillId="2" borderId="39" xfId="0" applyFill="1" applyBorder="1" applyAlignment="1">
      <alignment vertical="top" wrapText="1"/>
    </xf>
    <xf numFmtId="0" fontId="0" fillId="10" borderId="1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6" fillId="0" borderId="15" xfId="0" applyFont="1" applyBorder="1" applyAlignment="1">
      <alignment wrapText="1"/>
    </xf>
    <xf numFmtId="0" fontId="16" fillId="0" borderId="21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4" fontId="0" fillId="0" borderId="18" xfId="0" applyNumberFormat="1" applyBorder="1" applyAlignment="1">
      <alignment horizontal="center" vertical="center"/>
    </xf>
    <xf numFmtId="43" fontId="0" fillId="0" borderId="0" xfId="1" applyFont="1" applyAlignment="1">
      <alignment horizontal="center" vertical="top" wrapText="1"/>
    </xf>
    <xf numFmtId="43" fontId="4" fillId="2" borderId="1" xfId="1" applyFont="1" applyFill="1" applyBorder="1" applyAlignment="1">
      <alignment horizontal="center" vertical="top" wrapText="1"/>
    </xf>
    <xf numFmtId="43" fontId="0" fillId="0" borderId="1" xfId="1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0" fillId="7" borderId="0" xfId="0" applyFill="1" applyAlignment="1">
      <alignment vertical="top"/>
    </xf>
    <xf numFmtId="164" fontId="0" fillId="17" borderId="1" xfId="0" applyNumberFormat="1" applyFill="1" applyBorder="1" applyAlignment="1">
      <alignment vertical="top"/>
    </xf>
    <xf numFmtId="0" fontId="1" fillId="17" borderId="1" xfId="0" applyFont="1" applyFill="1" applyBorder="1"/>
    <xf numFmtId="0" fontId="0" fillId="17" borderId="1" xfId="0" applyFill="1" applyBorder="1" applyAlignment="1">
      <alignment horizontal="center"/>
    </xf>
    <xf numFmtId="0" fontId="0" fillId="7" borderId="1" xfId="0" applyFill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5" fontId="0" fillId="9" borderId="1" xfId="0" applyNumberFormat="1" applyFill="1" applyBorder="1" applyAlignment="1">
      <alignment horizontal="center" vertical="center"/>
    </xf>
    <xf numFmtId="0" fontId="1" fillId="9" borderId="18" xfId="0" applyFont="1" applyFill="1" applyBorder="1"/>
    <xf numFmtId="0" fontId="0" fillId="9" borderId="1" xfId="0" applyFill="1" applyBorder="1" applyAlignment="1">
      <alignment wrapText="1"/>
    </xf>
    <xf numFmtId="0" fontId="0" fillId="0" borderId="1" xfId="0" applyBorder="1" applyAlignment="1">
      <alignment horizontal="center" wrapText="1"/>
    </xf>
    <xf numFmtId="0" fontId="1" fillId="13" borderId="1" xfId="0" applyFont="1" applyFill="1" applyBorder="1" applyAlignment="1">
      <alignment horizontal="left" vertical="top" wrapText="1"/>
    </xf>
    <xf numFmtId="0" fontId="4" fillId="16" borderId="1" xfId="0" applyFont="1" applyFill="1" applyBorder="1" applyAlignment="1">
      <alignment horizontal="center" wrapText="1"/>
    </xf>
    <xf numFmtId="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4" fillId="0" borderId="0" xfId="0" applyFont="1" applyAlignment="1">
      <alignment horizontal="center" vertical="top"/>
    </xf>
    <xf numFmtId="15" fontId="1" fillId="0" borderId="1" xfId="0" applyNumberFormat="1" applyFont="1" applyBorder="1" applyAlignment="1">
      <alignment horizontal="center"/>
    </xf>
    <xf numFmtId="0" fontId="0" fillId="16" borderId="1" xfId="0" applyFill="1" applyBorder="1"/>
    <xf numFmtId="0" fontId="4" fillId="11" borderId="1" xfId="0" applyFont="1" applyFill="1" applyBorder="1" applyAlignment="1">
      <alignment horizontal="center"/>
    </xf>
    <xf numFmtId="165" fontId="0" fillId="0" borderId="1" xfId="1" applyNumberFormat="1" applyFont="1" applyBorder="1" applyAlignment="1">
      <alignment horizontal="center"/>
    </xf>
    <xf numFmtId="0" fontId="12" fillId="8" borderId="0" xfId="0" applyFont="1" applyFill="1" applyAlignment="1">
      <alignment horizontal="left" vertical="top" wrapText="1"/>
    </xf>
    <xf numFmtId="0" fontId="0" fillId="4" borderId="1" xfId="0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0" fillId="4" borderId="1" xfId="0" applyFill="1" applyBorder="1" applyAlignment="1">
      <alignment horizontal="center" wrapText="1"/>
    </xf>
    <xf numFmtId="0" fontId="0" fillId="15" borderId="1" xfId="0" applyFill="1" applyBorder="1" applyAlignment="1">
      <alignment wrapText="1"/>
    </xf>
    <xf numFmtId="0" fontId="0" fillId="26" borderId="1" xfId="0" applyFill="1" applyBorder="1" applyAlignment="1">
      <alignment wrapText="1"/>
    </xf>
    <xf numFmtId="0" fontId="1" fillId="26" borderId="1" xfId="0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/>
    </xf>
    <xf numFmtId="0" fontId="4" fillId="16" borderId="11" xfId="0" applyFont="1" applyFill="1" applyBorder="1" applyAlignment="1">
      <alignment horizontal="left" vertical="center" wrapText="1"/>
    </xf>
    <xf numFmtId="0" fontId="14" fillId="16" borderId="12" xfId="0" applyFont="1" applyFill="1" applyBorder="1" applyAlignment="1">
      <alignment horizontal="center" vertical="center" wrapText="1"/>
    </xf>
    <xf numFmtId="0" fontId="0" fillId="16" borderId="13" xfId="0" applyFill="1" applyBorder="1"/>
    <xf numFmtId="0" fontId="4" fillId="16" borderId="18" xfId="0" applyFont="1" applyFill="1" applyBorder="1"/>
    <xf numFmtId="0" fontId="12" fillId="0" borderId="24" xfId="0" applyFont="1" applyBorder="1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26" xfId="0" applyBorder="1"/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/>
    </xf>
    <xf numFmtId="0" fontId="1" fillId="0" borderId="4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4" fillId="7" borderId="23" xfId="0" applyFont="1" applyFill="1" applyBorder="1" applyAlignment="1">
      <alignment horizontal="center" vertical="top" wrapText="1"/>
    </xf>
    <xf numFmtId="0" fontId="0" fillId="7" borderId="6" xfId="0" applyFill="1" applyBorder="1" applyAlignment="1">
      <alignment horizontal="center"/>
    </xf>
    <xf numFmtId="4" fontId="0" fillId="0" borderId="0" xfId="0" applyNumberFormat="1"/>
    <xf numFmtId="0" fontId="0" fillId="0" borderId="18" xfId="0" applyBorder="1" applyAlignment="1">
      <alignment wrapText="1"/>
    </xf>
    <xf numFmtId="0" fontId="1" fillId="0" borderId="18" xfId="0" applyFont="1" applyBorder="1" applyAlignment="1">
      <alignment wrapText="1"/>
    </xf>
    <xf numFmtId="0" fontId="0" fillId="9" borderId="18" xfId="0" applyFill="1" applyBorder="1" applyAlignment="1">
      <alignment wrapText="1"/>
    </xf>
    <xf numFmtId="0" fontId="1" fillId="9" borderId="11" xfId="0" applyFont="1" applyFill="1" applyBorder="1" applyAlignment="1">
      <alignment horizontal="left" vertical="center"/>
    </xf>
    <xf numFmtId="15" fontId="0" fillId="9" borderId="12" xfId="0" applyNumberForma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0" fillId="9" borderId="2" xfId="0" applyFill="1" applyBorder="1" applyAlignment="1">
      <alignment horizontal="left" vertical="center"/>
    </xf>
    <xf numFmtId="0" fontId="1" fillId="9" borderId="2" xfId="0" applyFont="1" applyFill="1" applyBorder="1" applyAlignment="1">
      <alignment horizontal="left" vertical="center"/>
    </xf>
    <xf numFmtId="14" fontId="1" fillId="7" borderId="25" xfId="0" applyNumberFormat="1" applyFont="1" applyFill="1" applyBorder="1" applyAlignment="1">
      <alignment horizontal="left"/>
    </xf>
    <xf numFmtId="0" fontId="0" fillId="7" borderId="41" xfId="0" applyFill="1" applyBorder="1"/>
    <xf numFmtId="0" fontId="0" fillId="7" borderId="42" xfId="0" applyFill="1" applyBorder="1" applyAlignment="1">
      <alignment horizontal="center"/>
    </xf>
    <xf numFmtId="0" fontId="15" fillId="8" borderId="0" xfId="0" applyFont="1" applyFill="1" applyAlignment="1">
      <alignment horizontal="left"/>
    </xf>
    <xf numFmtId="0" fontId="16" fillId="9" borderId="21" xfId="0" applyFont="1" applyFill="1" applyBorder="1" applyAlignment="1">
      <alignment wrapText="1"/>
    </xf>
    <xf numFmtId="167" fontId="12" fillId="16" borderId="36" xfId="0" applyNumberFormat="1" applyFont="1" applyFill="1" applyBorder="1" applyAlignment="1">
      <alignment horizontal="center" vertical="top"/>
    </xf>
    <xf numFmtId="0" fontId="12" fillId="16" borderId="38" xfId="0" applyFont="1" applyFill="1" applyBorder="1" applyAlignment="1">
      <alignment horizontal="center" vertical="top" wrapText="1"/>
    </xf>
    <xf numFmtId="0" fontId="12" fillId="16" borderId="38" xfId="0" applyFont="1" applyFill="1" applyBorder="1" applyAlignment="1">
      <alignment horizontal="center" vertical="top"/>
    </xf>
    <xf numFmtId="0" fontId="12" fillId="16" borderId="39" xfId="0" applyFont="1" applyFill="1" applyBorder="1" applyAlignment="1">
      <alignment horizontal="center" vertical="top"/>
    </xf>
    <xf numFmtId="0" fontId="1" fillId="0" borderId="2" xfId="0" applyFont="1" applyBorder="1"/>
    <xf numFmtId="14" fontId="1" fillId="0" borderId="0" xfId="0" applyNumberFormat="1" applyFont="1" applyAlignment="1">
      <alignment horizontal="left"/>
    </xf>
    <xf numFmtId="4" fontId="0" fillId="0" borderId="31" xfId="0" applyNumberFormat="1" applyBorder="1" applyAlignment="1">
      <alignment horizontal="center"/>
    </xf>
    <xf numFmtId="167" fontId="0" fillId="0" borderId="0" xfId="0" applyNumberFormat="1" applyAlignment="1">
      <alignment horizontal="center" vertical="top"/>
    </xf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4" fontId="0" fillId="7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vertical="top"/>
    </xf>
    <xf numFmtId="0" fontId="0" fillId="2" borderId="13" xfId="0" applyFill="1" applyBorder="1" applyAlignment="1">
      <alignment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4" fontId="0" fillId="10" borderId="1" xfId="0" applyNumberFormat="1" applyFill="1" applyBorder="1" applyAlignment="1">
      <alignment horizontal="center"/>
    </xf>
    <xf numFmtId="0" fontId="12" fillId="8" borderId="16" xfId="0" applyFont="1" applyFill="1" applyBorder="1" applyAlignment="1">
      <alignment horizontal="left" vertical="top" wrapText="1"/>
    </xf>
    <xf numFmtId="0" fontId="0" fillId="29" borderId="1" xfId="0" applyFill="1" applyBorder="1"/>
    <xf numFmtId="0" fontId="1" fillId="16" borderId="12" xfId="0" applyFont="1" applyFill="1" applyBorder="1" applyAlignment="1">
      <alignment horizontal="center"/>
    </xf>
    <xf numFmtId="0" fontId="1" fillId="16" borderId="40" xfId="0" applyFont="1" applyFill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49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7" borderId="2" xfId="0" applyFill="1" applyBorder="1"/>
    <xf numFmtId="0" fontId="0" fillId="7" borderId="49" xfId="0" applyFill="1" applyBorder="1"/>
    <xf numFmtId="0" fontId="1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top" wrapText="1"/>
    </xf>
    <xf numFmtId="0" fontId="0" fillId="2" borderId="11" xfId="0" applyFill="1" applyBorder="1"/>
    <xf numFmtId="167" fontId="1" fillId="0" borderId="2" xfId="0" applyNumberFormat="1" applyFont="1" applyBorder="1" applyAlignment="1">
      <alignment horizontal="left" vertical="top" wrapText="1"/>
    </xf>
    <xf numFmtId="0" fontId="0" fillId="7" borderId="4" xfId="0" applyFill="1" applyBorder="1" applyAlignment="1">
      <alignment wrapText="1"/>
    </xf>
    <xf numFmtId="0" fontId="15" fillId="0" borderId="15" xfId="0" applyFont="1" applyBorder="1" applyAlignment="1">
      <alignment wrapText="1"/>
    </xf>
    <xf numFmtId="0" fontId="0" fillId="29" borderId="2" xfId="0" applyFill="1" applyBorder="1" applyAlignment="1">
      <alignment horizontal="left" vertical="center"/>
    </xf>
    <xf numFmtId="167" fontId="0" fillId="29" borderId="1" xfId="0" applyNumberFormat="1" applyFill="1" applyBorder="1" applyAlignment="1">
      <alignment horizontal="center" vertical="center"/>
    </xf>
    <xf numFmtId="4" fontId="0" fillId="29" borderId="18" xfId="0" applyNumberFormat="1" applyFill="1" applyBorder="1" applyAlignment="1">
      <alignment horizontal="center" vertical="center"/>
    </xf>
    <xf numFmtId="0" fontId="1" fillId="8" borderId="1" xfId="0" applyFont="1" applyFill="1" applyBorder="1"/>
    <xf numFmtId="10" fontId="0" fillId="17" borderId="1" xfId="0" applyNumberFormat="1" applyFill="1" applyBorder="1" applyAlignment="1">
      <alignment horizontal="center"/>
    </xf>
    <xf numFmtId="0" fontId="9" fillId="0" borderId="0" xfId="0" applyFont="1" applyAlignment="1">
      <alignment horizontal="left" vertical="top" wrapText="1"/>
    </xf>
    <xf numFmtId="0" fontId="3" fillId="2" borderId="36" xfId="0" applyFont="1" applyFill="1" applyBorder="1" applyAlignment="1">
      <alignment horizontal="center" vertical="top" wrapText="1"/>
    </xf>
    <xf numFmtId="0" fontId="0" fillId="0" borderId="31" xfId="0" applyBorder="1" applyAlignment="1">
      <alignment horizontal="center"/>
    </xf>
    <xf numFmtId="0" fontId="0" fillId="7" borderId="31" xfId="0" applyFill="1" applyBorder="1" applyAlignment="1">
      <alignment wrapText="1"/>
    </xf>
    <xf numFmtId="164" fontId="1" fillId="0" borderId="2" xfId="0" applyNumberFormat="1" applyFont="1" applyBorder="1" applyAlignment="1">
      <alignment horizontal="center"/>
    </xf>
    <xf numFmtId="4" fontId="0" fillId="10" borderId="31" xfId="0" applyNumberFormat="1" applyFill="1" applyBorder="1" applyAlignment="1">
      <alignment horizontal="center"/>
    </xf>
    <xf numFmtId="0" fontId="0" fillId="28" borderId="1" xfId="0" applyFill="1" applyBorder="1" applyAlignment="1">
      <alignment wrapText="1"/>
    </xf>
    <xf numFmtId="0" fontId="7" fillId="0" borderId="0" xfId="2" applyAlignment="1" applyProtection="1">
      <alignment horizontal="right" vertical="top"/>
    </xf>
    <xf numFmtId="0" fontId="0" fillId="0" borderId="0" xfId="0" applyAlignment="1">
      <alignment horizontal="left" wrapText="1"/>
    </xf>
    <xf numFmtId="0" fontId="5" fillId="0" borderId="0" xfId="0" applyFont="1"/>
    <xf numFmtId="0" fontId="5" fillId="0" borderId="0" xfId="0" applyFont="1" applyAlignment="1">
      <alignment horizontal="left"/>
    </xf>
    <xf numFmtId="170" fontId="5" fillId="0" borderId="0" xfId="0" applyNumberFormat="1" applyFont="1" applyAlignment="1">
      <alignment horizontal="left"/>
    </xf>
    <xf numFmtId="0" fontId="24" fillId="30" borderId="7" xfId="0" applyFont="1" applyFill="1" applyBorder="1"/>
    <xf numFmtId="0" fontId="5" fillId="0" borderId="0" xfId="0" applyFont="1" applyAlignment="1">
      <alignment horizontal="center"/>
    </xf>
    <xf numFmtId="0" fontId="24" fillId="30" borderId="1" xfId="0" applyFont="1" applyFill="1" applyBorder="1"/>
    <xf numFmtId="0" fontId="24" fillId="30" borderId="1" xfId="0" applyFont="1" applyFill="1" applyBorder="1" applyAlignment="1">
      <alignment horizontal="left"/>
    </xf>
    <xf numFmtId="0" fontId="12" fillId="8" borderId="0" xfId="0" applyFont="1" applyFill="1" applyAlignment="1">
      <alignment vertical="top"/>
    </xf>
    <xf numFmtId="43" fontId="27" fillId="0" borderId="0" xfId="0" applyNumberFormat="1" applyFont="1"/>
    <xf numFmtId="0" fontId="27" fillId="0" borderId="0" xfId="0" applyFont="1"/>
    <xf numFmtId="43" fontId="5" fillId="0" borderId="1" xfId="0" applyNumberFormat="1" applyFont="1" applyBorder="1" applyAlignment="1">
      <alignment horizontal="center" vertical="center"/>
    </xf>
    <xf numFmtId="10" fontId="5" fillId="0" borderId="0" xfId="0" applyNumberFormat="1" applyFont="1"/>
    <xf numFmtId="0" fontId="5" fillId="0" borderId="1" xfId="0" applyFont="1" applyBorder="1"/>
    <xf numFmtId="1" fontId="5" fillId="0" borderId="1" xfId="1" applyNumberFormat="1" applyFont="1" applyBorder="1" applyAlignment="1">
      <alignment horizontal="center"/>
    </xf>
    <xf numFmtId="1" fontId="29" fillId="0" borderId="1" xfId="1" applyNumberFormat="1" applyFont="1" applyBorder="1" applyAlignment="1">
      <alignment horizontal="center"/>
    </xf>
    <xf numFmtId="1" fontId="5" fillId="15" borderId="1" xfId="1" applyNumberFormat="1" applyFont="1" applyFill="1" applyBorder="1" applyAlignment="1">
      <alignment horizontal="center"/>
    </xf>
    <xf numFmtId="1" fontId="29" fillId="15" borderId="1" xfId="1" applyNumberFormat="1" applyFont="1" applyFill="1" applyBorder="1" applyAlignment="1">
      <alignment horizontal="center"/>
    </xf>
    <xf numFmtId="171" fontId="5" fillId="15" borderId="1" xfId="1" applyNumberFormat="1" applyFont="1" applyFill="1" applyBorder="1"/>
    <xf numFmtId="0" fontId="5" fillId="0" borderId="0" xfId="0" applyFont="1" applyAlignment="1">
      <alignment wrapText="1"/>
    </xf>
    <xf numFmtId="1" fontId="5" fillId="15" borderId="1" xfId="1" applyNumberFormat="1" applyFont="1" applyFill="1" applyBorder="1" applyAlignment="1">
      <alignment horizontal="center" wrapText="1"/>
    </xf>
    <xf numFmtId="1" fontId="5" fillId="0" borderId="1" xfId="1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3" fontId="5" fillId="0" borderId="1" xfId="0" applyNumberFormat="1" applyFont="1" applyBorder="1"/>
    <xf numFmtId="168" fontId="5" fillId="0" borderId="1" xfId="1" applyNumberFormat="1" applyFont="1" applyBorder="1" applyAlignment="1">
      <alignment horizontal="center"/>
    </xf>
    <xf numFmtId="2" fontId="12" fillId="16" borderId="0" xfId="0" applyNumberFormat="1" applyFont="1" applyFill="1" applyAlignment="1">
      <alignment vertical="top"/>
    </xf>
    <xf numFmtId="0" fontId="1" fillId="10" borderId="1" xfId="0" applyFont="1" applyFill="1" applyBorder="1" applyAlignment="1">
      <alignment horizontal="center" vertical="top" wrapText="1"/>
    </xf>
    <xf numFmtId="0" fontId="5" fillId="0" borderId="29" xfId="0" applyFont="1" applyBorder="1" applyAlignment="1">
      <alignment horizontal="left" vertical="top" wrapText="1"/>
    </xf>
    <xf numFmtId="167" fontId="5" fillId="0" borderId="1" xfId="0" applyNumberFormat="1" applyFont="1" applyBorder="1" applyAlignment="1">
      <alignment horizontal="center" vertical="top" wrapText="1"/>
    </xf>
    <xf numFmtId="0" fontId="28" fillId="10" borderId="1" xfId="0" applyFont="1" applyFill="1" applyBorder="1" applyAlignment="1">
      <alignment horizontal="center" vertical="top"/>
    </xf>
    <xf numFmtId="167" fontId="5" fillId="0" borderId="1" xfId="0" applyNumberFormat="1" applyFont="1" applyBorder="1" applyAlignment="1">
      <alignment horizontal="center" vertical="top"/>
    </xf>
    <xf numFmtId="0" fontId="5" fillId="0" borderId="29" xfId="0" applyFont="1" applyBorder="1" applyAlignment="1">
      <alignment wrapText="1"/>
    </xf>
    <xf numFmtId="0" fontId="28" fillId="8" borderId="1" xfId="0" applyFont="1" applyFill="1" applyBorder="1" applyAlignment="1">
      <alignment horizontal="center" vertical="top" wrapText="1"/>
    </xf>
    <xf numFmtId="0" fontId="30" fillId="10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29" xfId="0" applyFont="1" applyBorder="1" applyAlignment="1">
      <alignment horizontal="center" vertical="top" wrapText="1"/>
    </xf>
    <xf numFmtId="0" fontId="28" fillId="8" borderId="1" xfId="0" applyFont="1" applyFill="1" applyBorder="1" applyAlignment="1">
      <alignment horizontal="center" vertical="top"/>
    </xf>
    <xf numFmtId="0" fontId="5" fillId="19" borderId="1" xfId="0" applyFont="1" applyFill="1" applyBorder="1" applyAlignment="1">
      <alignment horizontal="center" vertical="top" wrapText="1"/>
    </xf>
    <xf numFmtId="0" fontId="5" fillId="19" borderId="35" xfId="0" applyFont="1" applyFill="1" applyBorder="1" applyAlignment="1">
      <alignment horizontal="center" vertical="top"/>
    </xf>
    <xf numFmtId="0" fontId="28" fillId="19" borderId="35" xfId="0" applyFont="1" applyFill="1" applyBorder="1" applyAlignment="1">
      <alignment horizontal="center" vertical="top"/>
    </xf>
    <xf numFmtId="0" fontId="5" fillId="16" borderId="35" xfId="0" applyFont="1" applyFill="1" applyBorder="1" applyAlignment="1">
      <alignment horizontal="center" vertical="top"/>
    </xf>
    <xf numFmtId="0" fontId="5" fillId="10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left" vertical="top"/>
    </xf>
    <xf numFmtId="0" fontId="31" fillId="0" borderId="18" xfId="0" applyFont="1" applyBorder="1" applyAlignment="1">
      <alignment horizontal="left" vertical="top" wrapText="1"/>
    </xf>
    <xf numFmtId="0" fontId="5" fillId="19" borderId="49" xfId="0" applyFont="1" applyFill="1" applyBorder="1" applyAlignment="1">
      <alignment horizontal="center" vertical="top"/>
    </xf>
    <xf numFmtId="0" fontId="5" fillId="16" borderId="49" xfId="0" applyFont="1" applyFill="1" applyBorder="1" applyAlignment="1">
      <alignment horizontal="center" vertical="top"/>
    </xf>
    <xf numFmtId="0" fontId="5" fillId="0" borderId="18" xfId="0" applyFont="1" applyBorder="1" applyAlignment="1">
      <alignment horizontal="center" vertical="top"/>
    </xf>
    <xf numFmtId="167" fontId="28" fillId="19" borderId="3" xfId="0" applyNumberFormat="1" applyFont="1" applyFill="1" applyBorder="1" applyAlignment="1">
      <alignment horizontal="center" vertical="top"/>
    </xf>
    <xf numFmtId="0" fontId="5" fillId="19" borderId="4" xfId="0" applyFont="1" applyFill="1" applyBorder="1" applyAlignment="1">
      <alignment horizontal="center" vertical="top" wrapText="1"/>
    </xf>
    <xf numFmtId="0" fontId="5" fillId="19" borderId="50" xfId="0" applyFont="1" applyFill="1" applyBorder="1" applyAlignment="1">
      <alignment horizontal="center" vertical="top"/>
    </xf>
    <xf numFmtId="0" fontId="28" fillId="19" borderId="50" xfId="0" applyFont="1" applyFill="1" applyBorder="1" applyAlignment="1">
      <alignment horizontal="center" vertical="top"/>
    </xf>
    <xf numFmtId="0" fontId="5" fillId="19" borderId="51" xfId="0" applyFont="1" applyFill="1" applyBorder="1" applyAlignment="1">
      <alignment horizontal="center" vertical="top"/>
    </xf>
    <xf numFmtId="0" fontId="24" fillId="30" borderId="47" xfId="0" applyFont="1" applyFill="1" applyBorder="1" applyAlignment="1">
      <alignment horizontal="left"/>
    </xf>
    <xf numFmtId="0" fontId="24" fillId="30" borderId="6" xfId="0" applyFont="1" applyFill="1" applyBorder="1" applyAlignment="1">
      <alignment horizontal="left"/>
    </xf>
    <xf numFmtId="43" fontId="5" fillId="0" borderId="0" xfId="0" applyNumberFormat="1" applyFont="1"/>
    <xf numFmtId="0" fontId="5" fillId="8" borderId="0" xfId="0" applyFont="1" applyFill="1" applyAlignment="1">
      <alignment horizontal="left"/>
    </xf>
    <xf numFmtId="0" fontId="24" fillId="30" borderId="19" xfId="0" applyFont="1" applyFill="1" applyBorder="1"/>
    <xf numFmtId="0" fontId="24" fillId="30" borderId="2" xfId="0" applyFont="1" applyFill="1" applyBorder="1"/>
    <xf numFmtId="0" fontId="24" fillId="30" borderId="49" xfId="0" applyFont="1" applyFill="1" applyBorder="1" applyAlignment="1">
      <alignment horizontal="left"/>
    </xf>
    <xf numFmtId="0" fontId="24" fillId="30" borderId="3" xfId="0" applyFont="1" applyFill="1" applyBorder="1"/>
    <xf numFmtId="0" fontId="24" fillId="30" borderId="4" xfId="0" applyFont="1" applyFill="1" applyBorder="1"/>
    <xf numFmtId="0" fontId="24" fillId="30" borderId="4" xfId="0" applyFont="1" applyFill="1" applyBorder="1" applyAlignment="1">
      <alignment horizontal="left"/>
    </xf>
    <xf numFmtId="0" fontId="4" fillId="2" borderId="36" xfId="0" applyFont="1" applyFill="1" applyBorder="1"/>
    <xf numFmtId="0" fontId="4" fillId="2" borderId="38" xfId="0" applyFont="1" applyFill="1" applyBorder="1"/>
    <xf numFmtId="0" fontId="4" fillId="2" borderId="46" xfId="0" applyFont="1" applyFill="1" applyBorder="1"/>
    <xf numFmtId="0" fontId="5" fillId="8" borderId="1" xfId="0" applyFont="1" applyFill="1" applyBorder="1" applyAlignment="1">
      <alignment horizontal="center" vertical="top" wrapText="1"/>
    </xf>
    <xf numFmtId="0" fontId="12" fillId="16" borderId="24" xfId="0" applyFont="1" applyFill="1" applyBorder="1" applyAlignment="1">
      <alignment horizontal="center" vertical="center"/>
    </xf>
    <xf numFmtId="2" fontId="12" fillId="16" borderId="26" xfId="0" applyNumberFormat="1" applyFont="1" applyFill="1" applyBorder="1" applyAlignment="1">
      <alignment vertical="top"/>
    </xf>
    <xf numFmtId="0" fontId="9" fillId="10" borderId="1" xfId="0" applyFont="1" applyFill="1" applyBorder="1" applyAlignment="1">
      <alignment vertical="top" wrapText="1"/>
    </xf>
    <xf numFmtId="168" fontId="0" fillId="10" borderId="1" xfId="0" applyNumberFormat="1" applyFill="1" applyBorder="1" applyAlignment="1">
      <alignment horizontal="center" vertical="center" wrapText="1"/>
    </xf>
    <xf numFmtId="0" fontId="1" fillId="8" borderId="2" xfId="0" applyFont="1" applyFill="1" applyBorder="1"/>
    <xf numFmtId="0" fontId="0" fillId="8" borderId="1" xfId="0" applyFill="1" applyBorder="1" applyAlignment="1">
      <alignment wrapText="1"/>
    </xf>
    <xf numFmtId="168" fontId="4" fillId="8" borderId="1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left" vertical="top" wrapText="1"/>
    </xf>
    <xf numFmtId="0" fontId="9" fillId="10" borderId="1" xfId="0" applyFont="1" applyFill="1" applyBorder="1" applyAlignment="1">
      <alignment horizontal="left" vertical="top" wrapText="1"/>
    </xf>
    <xf numFmtId="164" fontId="0" fillId="0" borderId="0" xfId="0" applyNumberFormat="1" applyAlignment="1">
      <alignment horizontal="center"/>
    </xf>
    <xf numFmtId="17" fontId="4" fillId="0" borderId="0" xfId="0" applyNumberFormat="1" applyFont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168" fontId="4" fillId="8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0" fillId="2" borderId="16" xfId="0" applyFont="1" applyFill="1" applyBorder="1" applyAlignment="1">
      <alignment horizontal="center" vertical="top" wrapText="1"/>
    </xf>
    <xf numFmtId="0" fontId="35" fillId="0" borderId="0" xfId="0" applyFont="1" applyAlignment="1">
      <alignment vertical="top" wrapText="1"/>
    </xf>
    <xf numFmtId="0" fontId="35" fillId="0" borderId="0" xfId="0" applyFont="1" applyAlignment="1">
      <alignment vertical="top"/>
    </xf>
    <xf numFmtId="0" fontId="35" fillId="0" borderId="0" xfId="0" applyFont="1" applyAlignment="1">
      <alignment wrapText="1"/>
    </xf>
    <xf numFmtId="0" fontId="35" fillId="0" borderId="0" xfId="0" applyFont="1" applyAlignment="1">
      <alignment horizontal="center"/>
    </xf>
    <xf numFmtId="0" fontId="35" fillId="0" borderId="0" xfId="0" applyFont="1"/>
    <xf numFmtId="0" fontId="35" fillId="0" borderId="0" xfId="0" applyFont="1" applyAlignment="1">
      <alignment horizontal="center" vertical="top" wrapText="1"/>
    </xf>
    <xf numFmtId="0" fontId="35" fillId="0" borderId="0" xfId="0" applyFont="1" applyAlignment="1">
      <alignment horizontal="center" vertical="top"/>
    </xf>
    <xf numFmtId="0" fontId="35" fillId="0" borderId="21" xfId="0" applyFont="1" applyBorder="1" applyAlignment="1">
      <alignment vertical="top" wrapText="1"/>
    </xf>
    <xf numFmtId="0" fontId="35" fillId="6" borderId="15" xfId="0" applyFont="1" applyFill="1" applyBorder="1" applyAlignment="1">
      <alignment vertical="top" wrapText="1"/>
    </xf>
    <xf numFmtId="0" fontId="15" fillId="9" borderId="16" xfId="0" applyFont="1" applyFill="1" applyBorder="1" applyAlignment="1">
      <alignment horizontal="center" vertical="top" wrapText="1"/>
    </xf>
    <xf numFmtId="0" fontId="15" fillId="18" borderId="16" xfId="0" applyFont="1" applyFill="1" applyBorder="1" applyAlignment="1">
      <alignment horizontal="center" vertical="top" wrapText="1"/>
    </xf>
    <xf numFmtId="0" fontId="15" fillId="0" borderId="0" xfId="0" applyFont="1" applyAlignment="1">
      <alignment horizontal="center" vertical="top"/>
    </xf>
    <xf numFmtId="0" fontId="15" fillId="17" borderId="15" xfId="0" applyFont="1" applyFill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5" fillId="4" borderId="16" xfId="0" applyFont="1" applyFill="1" applyBorder="1" applyAlignment="1">
      <alignment vertical="top" wrapText="1"/>
    </xf>
    <xf numFmtId="0" fontId="15" fillId="4" borderId="16" xfId="0" applyFont="1" applyFill="1" applyBorder="1" applyAlignment="1">
      <alignment horizontal="center" vertical="top" wrapText="1"/>
    </xf>
    <xf numFmtId="0" fontId="15" fillId="8" borderId="16" xfId="0" applyFont="1" applyFill="1" applyBorder="1" applyAlignment="1">
      <alignment horizontal="center" vertical="top" wrapText="1"/>
    </xf>
    <xf numFmtId="0" fontId="15" fillId="17" borderId="16" xfId="0" applyFont="1" applyFill="1" applyBorder="1" applyAlignment="1">
      <alignment horizontal="center" vertical="top" wrapText="1"/>
    </xf>
    <xf numFmtId="0" fontId="15" fillId="0" borderId="21" xfId="0" applyFont="1" applyBorder="1" applyAlignment="1">
      <alignment vertical="top" wrapText="1"/>
    </xf>
    <xf numFmtId="166" fontId="15" fillId="0" borderId="0" xfId="0" applyNumberFormat="1" applyFont="1" applyAlignment="1">
      <alignment horizontal="center" vertical="top" wrapText="1"/>
    </xf>
    <xf numFmtId="0" fontId="15" fillId="0" borderId="0" xfId="0" applyFont="1" applyAlignment="1">
      <alignment wrapText="1"/>
    </xf>
    <xf numFmtId="166" fontId="15" fillId="2" borderId="15" xfId="0" applyNumberFormat="1" applyFont="1" applyFill="1" applyBorder="1" applyAlignment="1">
      <alignment horizontal="center" vertical="top" wrapText="1"/>
    </xf>
    <xf numFmtId="0" fontId="15" fillId="2" borderId="0" xfId="0" applyFont="1" applyFill="1" applyAlignment="1">
      <alignment horizontal="center" wrapText="1"/>
    </xf>
    <xf numFmtId="0" fontId="15" fillId="0" borderId="15" xfId="0" applyFont="1" applyBorder="1" applyAlignment="1">
      <alignment vertical="top" wrapText="1"/>
    </xf>
    <xf numFmtId="0" fontId="15" fillId="0" borderId="0" xfId="0" applyFont="1"/>
    <xf numFmtId="0" fontId="35" fillId="0" borderId="15" xfId="0" applyFont="1" applyBorder="1" applyAlignment="1">
      <alignment wrapText="1"/>
    </xf>
    <xf numFmtId="0" fontId="15" fillId="5" borderId="21" xfId="0" applyFont="1" applyFill="1" applyBorder="1" applyAlignment="1">
      <alignment vertical="top" wrapText="1"/>
    </xf>
    <xf numFmtId="0" fontId="15" fillId="0" borderId="21" xfId="0" applyFont="1" applyBorder="1" applyAlignment="1">
      <alignment wrapText="1"/>
    </xf>
    <xf numFmtId="0" fontId="15" fillId="9" borderId="21" xfId="0" applyFont="1" applyFill="1" applyBorder="1" applyAlignment="1">
      <alignment wrapText="1"/>
    </xf>
    <xf numFmtId="0" fontId="15" fillId="8" borderId="21" xfId="0" applyFont="1" applyFill="1" applyBorder="1" applyAlignment="1">
      <alignment wrapText="1"/>
    </xf>
    <xf numFmtId="0" fontId="35" fillId="0" borderId="21" xfId="0" applyFont="1" applyBorder="1" applyAlignment="1">
      <alignment wrapText="1"/>
    </xf>
    <xf numFmtId="0" fontId="35" fillId="32" borderId="21" xfId="0" applyFont="1" applyFill="1" applyBorder="1" applyAlignment="1">
      <alignment wrapText="1"/>
    </xf>
    <xf numFmtId="0" fontId="15" fillId="0" borderId="10" xfId="0" applyFont="1" applyBorder="1" applyAlignment="1">
      <alignment vertical="top" wrapText="1"/>
    </xf>
    <xf numFmtId="0" fontId="16" fillId="8" borderId="21" xfId="0" applyFont="1" applyFill="1" applyBorder="1" applyAlignment="1">
      <alignment wrapText="1"/>
    </xf>
    <xf numFmtId="0" fontId="15" fillId="17" borderId="21" xfId="0" applyFont="1" applyFill="1" applyBorder="1" applyAlignment="1">
      <alignment wrapText="1"/>
    </xf>
    <xf numFmtId="0" fontId="15" fillId="20" borderId="21" xfId="0" applyFont="1" applyFill="1" applyBorder="1" applyAlignment="1">
      <alignment wrapText="1"/>
    </xf>
    <xf numFmtId="0" fontId="15" fillId="17" borderId="21" xfId="0" applyFont="1" applyFill="1" applyBorder="1" applyAlignment="1">
      <alignment vertical="top" wrapText="1"/>
    </xf>
    <xf numFmtId="0" fontId="15" fillId="21" borderId="21" xfId="0" applyFont="1" applyFill="1" applyBorder="1" applyAlignment="1">
      <alignment wrapText="1"/>
    </xf>
    <xf numFmtId="0" fontId="16" fillId="22" borderId="21" xfId="0" applyFont="1" applyFill="1" applyBorder="1" applyAlignment="1">
      <alignment wrapText="1"/>
    </xf>
    <xf numFmtId="0" fontId="15" fillId="7" borderId="21" xfId="0" applyFont="1" applyFill="1" applyBorder="1" applyAlignment="1">
      <alignment wrapText="1"/>
    </xf>
    <xf numFmtId="0" fontId="15" fillId="7" borderId="21" xfId="0" applyFont="1" applyFill="1" applyBorder="1" applyAlignment="1">
      <alignment vertical="top" wrapText="1"/>
    </xf>
    <xf numFmtId="0" fontId="15" fillId="0" borderId="10" xfId="0" applyFont="1" applyBorder="1" applyAlignment="1">
      <alignment wrapText="1"/>
    </xf>
    <xf numFmtId="0" fontId="16" fillId="0" borderId="0" xfId="0" applyFont="1" applyAlignment="1">
      <alignment wrapText="1"/>
    </xf>
    <xf numFmtId="0" fontId="16" fillId="21" borderId="21" xfId="0" applyFont="1" applyFill="1" applyBorder="1" applyAlignment="1">
      <alignment wrapText="1"/>
    </xf>
    <xf numFmtId="0" fontId="15" fillId="22" borderId="21" xfId="0" applyFont="1" applyFill="1" applyBorder="1" applyAlignment="1">
      <alignment wrapText="1"/>
    </xf>
    <xf numFmtId="0" fontId="16" fillId="0" borderId="15" xfId="0" applyFont="1" applyBorder="1" applyAlignment="1">
      <alignment horizontal="left" wrapText="1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16" fillId="0" borderId="21" xfId="0" applyFont="1" applyBorder="1" applyAlignment="1">
      <alignment horizontal="left" wrapText="1"/>
    </xf>
    <xf numFmtId="0" fontId="35" fillId="9" borderId="21" xfId="0" applyFont="1" applyFill="1" applyBorder="1" applyAlignment="1">
      <alignment wrapText="1"/>
    </xf>
    <xf numFmtId="0" fontId="15" fillId="14" borderId="0" xfId="0" applyFont="1" applyFill="1" applyAlignment="1">
      <alignment horizontal="center" vertical="top" wrapText="1"/>
    </xf>
    <xf numFmtId="0" fontId="35" fillId="0" borderId="0" xfId="0" applyFont="1" applyAlignment="1">
      <alignment horizontal="left" wrapText="1"/>
    </xf>
    <xf numFmtId="0" fontId="16" fillId="8" borderId="21" xfId="0" applyFont="1" applyFill="1" applyBorder="1" applyAlignment="1">
      <alignment horizontal="left" wrapText="1"/>
    </xf>
    <xf numFmtId="0" fontId="16" fillId="7" borderId="21" xfId="0" applyFont="1" applyFill="1" applyBorder="1" applyAlignment="1">
      <alignment horizontal="left" wrapText="1"/>
    </xf>
    <xf numFmtId="0" fontId="16" fillId="0" borderId="10" xfId="0" applyFont="1" applyBorder="1" applyAlignment="1">
      <alignment horizontal="left" wrapText="1"/>
    </xf>
    <xf numFmtId="0" fontId="15" fillId="32" borderId="10" xfId="0" applyFont="1" applyFill="1" applyBorder="1" applyAlignment="1">
      <alignment wrapText="1"/>
    </xf>
    <xf numFmtId="0" fontId="15" fillId="23" borderId="21" xfId="0" applyFont="1" applyFill="1" applyBorder="1" applyAlignment="1">
      <alignment wrapText="1"/>
    </xf>
    <xf numFmtId="0" fontId="16" fillId="0" borderId="0" xfId="0" applyFont="1"/>
    <xf numFmtId="0" fontId="16" fillId="17" borderId="21" xfId="0" applyFont="1" applyFill="1" applyBorder="1" applyAlignment="1">
      <alignment wrapText="1"/>
    </xf>
    <xf numFmtId="0" fontId="16" fillId="7" borderId="21" xfId="0" applyFont="1" applyFill="1" applyBorder="1" applyAlignment="1">
      <alignment wrapText="1"/>
    </xf>
    <xf numFmtId="0" fontId="35" fillId="32" borderId="0" xfId="0" applyFont="1" applyFill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0" xfId="0" applyFont="1" applyAlignment="1">
      <alignment horizontal="center"/>
    </xf>
    <xf numFmtId="0" fontId="15" fillId="16" borderId="1" xfId="0" applyFont="1" applyFill="1" applyBorder="1" applyAlignment="1">
      <alignment wrapText="1"/>
    </xf>
    <xf numFmtId="0" fontId="15" fillId="16" borderId="1" xfId="0" applyFont="1" applyFill="1" applyBorder="1" applyAlignment="1">
      <alignment horizontal="center" wrapText="1"/>
    </xf>
    <xf numFmtId="0" fontId="35" fillId="0" borderId="1" xfId="0" applyFont="1" applyBorder="1" applyAlignment="1">
      <alignment vertical="top" wrapText="1"/>
    </xf>
    <xf numFmtId="14" fontId="35" fillId="9" borderId="1" xfId="0" applyNumberFormat="1" applyFont="1" applyFill="1" applyBorder="1" applyAlignment="1">
      <alignment wrapText="1"/>
    </xf>
    <xf numFmtId="0" fontId="35" fillId="9" borderId="1" xfId="0" applyFont="1" applyFill="1" applyBorder="1" applyAlignment="1">
      <alignment horizontal="center" wrapText="1"/>
    </xf>
    <xf numFmtId="0" fontId="35" fillId="9" borderId="1" xfId="0" applyFont="1" applyFill="1" applyBorder="1" applyAlignment="1">
      <alignment wrapText="1"/>
    </xf>
    <xf numFmtId="8" fontId="35" fillId="9" borderId="1" xfId="0" applyNumberFormat="1" applyFont="1" applyFill="1" applyBorder="1" applyAlignment="1">
      <alignment wrapText="1"/>
    </xf>
    <xf numFmtId="8" fontId="35" fillId="0" borderId="1" xfId="0" applyNumberFormat="1" applyFont="1" applyBorder="1" applyAlignment="1">
      <alignment vertical="top" wrapText="1"/>
    </xf>
    <xf numFmtId="0" fontId="35" fillId="0" borderId="1" xfId="0" applyFont="1" applyBorder="1" applyAlignment="1">
      <alignment wrapText="1"/>
    </xf>
    <xf numFmtId="14" fontId="35" fillId="17" borderId="1" xfId="0" applyNumberFormat="1" applyFont="1" applyFill="1" applyBorder="1" applyAlignment="1">
      <alignment wrapText="1"/>
    </xf>
    <xf numFmtId="0" fontId="35" fillId="17" borderId="1" xfId="0" applyFont="1" applyFill="1" applyBorder="1" applyAlignment="1">
      <alignment horizontal="center" wrapText="1"/>
    </xf>
    <xf numFmtId="0" fontId="35" fillId="17" borderId="1" xfId="0" applyFont="1" applyFill="1" applyBorder="1" applyAlignment="1">
      <alignment wrapText="1"/>
    </xf>
    <xf numFmtId="8" fontId="35" fillId="17" borderId="1" xfId="0" applyNumberFormat="1" applyFont="1" applyFill="1" applyBorder="1" applyAlignment="1">
      <alignment wrapText="1"/>
    </xf>
    <xf numFmtId="14" fontId="15" fillId="25" borderId="1" xfId="0" applyNumberFormat="1" applyFont="1" applyFill="1" applyBorder="1" applyAlignment="1">
      <alignment wrapText="1"/>
    </xf>
    <xf numFmtId="0" fontId="35" fillId="25" borderId="1" xfId="0" applyFont="1" applyFill="1" applyBorder="1" applyAlignment="1">
      <alignment horizontal="center" wrapText="1"/>
    </xf>
    <xf numFmtId="0" fontId="35" fillId="25" borderId="1" xfId="0" applyFont="1" applyFill="1" applyBorder="1" applyAlignment="1">
      <alignment wrapText="1"/>
    </xf>
    <xf numFmtId="8" fontId="35" fillId="25" borderId="1" xfId="0" applyNumberFormat="1" applyFont="1" applyFill="1" applyBorder="1" applyAlignment="1">
      <alignment wrapText="1"/>
    </xf>
    <xf numFmtId="14" fontId="35" fillId="0" borderId="1" xfId="0" applyNumberFormat="1" applyFont="1" applyBorder="1" applyAlignment="1">
      <alignment wrapText="1"/>
    </xf>
    <xf numFmtId="0" fontId="35" fillId="0" borderId="1" xfId="0" applyFont="1" applyBorder="1" applyAlignment="1">
      <alignment horizontal="center" wrapText="1"/>
    </xf>
    <xf numFmtId="8" fontId="35" fillId="0" borderId="1" xfId="0" applyNumberFormat="1" applyFont="1" applyBorder="1" applyAlignment="1">
      <alignment wrapText="1"/>
    </xf>
    <xf numFmtId="0" fontId="35" fillId="7" borderId="1" xfId="0" applyFont="1" applyFill="1" applyBorder="1"/>
    <xf numFmtId="0" fontId="35" fillId="7" borderId="1" xfId="0" applyFont="1" applyFill="1" applyBorder="1" applyAlignment="1">
      <alignment horizontal="center"/>
    </xf>
    <xf numFmtId="8" fontId="35" fillId="7" borderId="1" xfId="0" applyNumberFormat="1" applyFont="1" applyFill="1" applyBorder="1" applyAlignment="1">
      <alignment wrapText="1"/>
    </xf>
    <xf numFmtId="14" fontId="35" fillId="25" borderId="1" xfId="0" applyNumberFormat="1" applyFont="1" applyFill="1" applyBorder="1" applyAlignment="1">
      <alignment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32" borderId="21" xfId="0" applyFont="1" applyFill="1" applyBorder="1" applyAlignment="1">
      <alignment wrapText="1"/>
    </xf>
    <xf numFmtId="4" fontId="35" fillId="0" borderId="0" xfId="0" applyNumberFormat="1" applyFont="1" applyAlignment="1">
      <alignment horizontal="center" vertical="top" wrapText="1"/>
    </xf>
    <xf numFmtId="43" fontId="35" fillId="0" borderId="0" xfId="0" applyNumberFormat="1" applyFont="1" applyAlignment="1">
      <alignment vertical="top"/>
    </xf>
    <xf numFmtId="0" fontId="42" fillId="0" borderId="0" xfId="0" applyFont="1" applyAlignment="1">
      <alignment horizontal="center" vertical="top"/>
    </xf>
    <xf numFmtId="164" fontId="35" fillId="0" borderId="0" xfId="0" applyNumberFormat="1" applyFont="1" applyAlignment="1">
      <alignment horizontal="center" vertical="top"/>
    </xf>
    <xf numFmtId="43" fontId="35" fillId="0" borderId="0" xfId="0" applyNumberFormat="1" applyFont="1" applyAlignment="1">
      <alignment horizontal="center" vertical="top"/>
    </xf>
    <xf numFmtId="43" fontId="35" fillId="0" borderId="0" xfId="0" applyNumberFormat="1" applyFont="1" applyAlignment="1">
      <alignment horizontal="center" vertical="top" wrapText="1"/>
    </xf>
    <xf numFmtId="4" fontId="35" fillId="0" borderId="0" xfId="0" applyNumberFormat="1" applyFont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10" fillId="2" borderId="16" xfId="0" applyFont="1" applyFill="1" applyBorder="1" applyAlignment="1">
      <alignment horizontal="center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top"/>
    </xf>
    <xf numFmtId="0" fontId="10" fillId="22" borderId="27" xfId="0" applyFont="1" applyFill="1" applyBorder="1" applyAlignment="1">
      <alignment horizontal="center" vertical="top" wrapText="1"/>
    </xf>
    <xf numFmtId="0" fontId="10" fillId="22" borderId="16" xfId="0" applyFont="1" applyFill="1" applyBorder="1" applyAlignment="1">
      <alignment horizontal="center" vertical="top" wrapText="1"/>
    </xf>
    <xf numFmtId="0" fontId="15" fillId="9" borderId="16" xfId="0" applyFont="1" applyFill="1" applyBorder="1" applyAlignment="1">
      <alignment vertical="top" wrapText="1"/>
    </xf>
    <xf numFmtId="0" fontId="4" fillId="7" borderId="1" xfId="0" applyFont="1" applyFill="1" applyBorder="1" applyAlignment="1">
      <alignment vertical="top" wrapText="1"/>
    </xf>
    <xf numFmtId="0" fontId="28" fillId="7" borderId="15" xfId="0" applyFont="1" applyFill="1" applyBorder="1" applyAlignment="1">
      <alignment horizontal="center"/>
    </xf>
    <xf numFmtId="0" fontId="5" fillId="7" borderId="10" xfId="0" applyFont="1" applyFill="1" applyBorder="1" applyAlignment="1">
      <alignment horizontal="center"/>
    </xf>
    <xf numFmtId="0" fontId="28" fillId="7" borderId="16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167" fontId="28" fillId="7" borderId="16" xfId="0" applyNumberFormat="1" applyFont="1" applyFill="1" applyBorder="1" applyAlignment="1">
      <alignment horizontal="center"/>
    </xf>
    <xf numFmtId="167" fontId="28" fillId="7" borderId="15" xfId="0" applyNumberFormat="1" applyFont="1" applyFill="1" applyBorder="1" applyAlignment="1">
      <alignment horizontal="center"/>
    </xf>
    <xf numFmtId="167" fontId="28" fillId="19" borderId="2" xfId="0" applyNumberFormat="1" applyFont="1" applyFill="1" applyBorder="1" applyAlignment="1">
      <alignment horizontal="center"/>
    </xf>
    <xf numFmtId="0" fontId="12" fillId="16" borderId="24" xfId="0" applyFont="1" applyFill="1" applyBorder="1" applyAlignment="1">
      <alignment horizontal="center"/>
    </xf>
    <xf numFmtId="17" fontId="5" fillId="0" borderId="0" xfId="0" applyNumberFormat="1" applyFont="1" applyAlignment="1">
      <alignment horizontal="center"/>
    </xf>
    <xf numFmtId="1" fontId="5" fillId="0" borderId="0" xfId="1" applyNumberFormat="1" applyFont="1" applyFill="1" applyBorder="1" applyAlignment="1">
      <alignment horizontal="center"/>
    </xf>
    <xf numFmtId="1" fontId="29" fillId="0" borderId="0" xfId="1" applyNumberFormat="1" applyFont="1" applyFill="1" applyBorder="1" applyAlignment="1">
      <alignment horizontal="center"/>
    </xf>
    <xf numFmtId="168" fontId="5" fillId="0" borderId="0" xfId="1" applyNumberFormat="1" applyFont="1" applyFill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26" fillId="2" borderId="12" xfId="0" applyFont="1" applyFill="1" applyBorder="1" applyAlignment="1">
      <alignment horizontal="center"/>
    </xf>
    <xf numFmtId="8" fontId="26" fillId="2" borderId="12" xfId="0" applyNumberFormat="1" applyFont="1" applyFill="1" applyBorder="1" applyAlignment="1">
      <alignment horizontal="center"/>
    </xf>
    <xf numFmtId="8" fontId="26" fillId="2" borderId="12" xfId="0" applyNumberFormat="1" applyFont="1" applyFill="1" applyBorder="1" applyAlignment="1">
      <alignment horizontal="left"/>
    </xf>
    <xf numFmtId="8" fontId="26" fillId="2" borderId="12" xfId="0" applyNumberFormat="1" applyFont="1" applyFill="1" applyBorder="1" applyAlignment="1">
      <alignment horizontal="center" wrapText="1"/>
    </xf>
    <xf numFmtId="43" fontId="26" fillId="2" borderId="13" xfId="1" applyFont="1" applyFill="1" applyBorder="1" applyAlignment="1">
      <alignment horizontal="center"/>
    </xf>
    <xf numFmtId="17" fontId="5" fillId="15" borderId="2" xfId="0" applyNumberFormat="1" applyFont="1" applyFill="1" applyBorder="1" applyAlignment="1">
      <alignment horizontal="center"/>
    </xf>
    <xf numFmtId="1" fontId="5" fillId="15" borderId="18" xfId="1" applyNumberFormat="1" applyFont="1" applyFill="1" applyBorder="1" applyAlignment="1">
      <alignment horizontal="center"/>
    </xf>
    <xf numFmtId="17" fontId="5" fillId="0" borderId="2" xfId="0" applyNumberFormat="1" applyFont="1" applyBorder="1" applyAlignment="1">
      <alignment horizontal="center"/>
    </xf>
    <xf numFmtId="1" fontId="5" fillId="0" borderId="18" xfId="1" applyNumberFormat="1" applyFont="1" applyBorder="1" applyAlignment="1">
      <alignment horizontal="center"/>
    </xf>
    <xf numFmtId="17" fontId="28" fillId="31" borderId="3" xfId="0" applyNumberFormat="1" applyFont="1" applyFill="1" applyBorder="1"/>
    <xf numFmtId="43" fontId="28" fillId="31" borderId="4" xfId="1" applyFont="1" applyFill="1" applyBorder="1" applyAlignment="1">
      <alignment horizontal="center"/>
    </xf>
    <xf numFmtId="43" fontId="28" fillId="31" borderId="4" xfId="1" applyFont="1" applyFill="1" applyBorder="1" applyAlignment="1">
      <alignment horizontal="center" wrapText="1"/>
    </xf>
    <xf numFmtId="43" fontId="28" fillId="31" borderId="5" xfId="1" applyFont="1" applyFill="1" applyBorder="1" applyAlignment="1">
      <alignment horizontal="center" wrapText="1"/>
    </xf>
    <xf numFmtId="0" fontId="26" fillId="2" borderId="12" xfId="0" applyFont="1" applyFill="1" applyBorder="1" applyAlignment="1">
      <alignment horizontal="left"/>
    </xf>
    <xf numFmtId="8" fontId="26" fillId="2" borderId="12" xfId="0" applyNumberFormat="1" applyFont="1" applyFill="1" applyBorder="1" applyAlignment="1">
      <alignment horizontal="left" wrapText="1"/>
    </xf>
    <xf numFmtId="43" fontId="26" fillId="2" borderId="13" xfId="1" applyFont="1" applyFill="1" applyBorder="1" applyAlignment="1">
      <alignment horizontal="left"/>
    </xf>
    <xf numFmtId="43" fontId="28" fillId="31" borderId="5" xfId="1" applyFont="1" applyFill="1" applyBorder="1" applyAlignment="1">
      <alignment horizontal="center"/>
    </xf>
    <xf numFmtId="1" fontId="5" fillId="0" borderId="0" xfId="1" applyNumberFormat="1" applyFont="1" applyBorder="1" applyAlignment="1">
      <alignment horizontal="center"/>
    </xf>
    <xf numFmtId="1" fontId="29" fillId="0" borderId="0" xfId="1" applyNumberFormat="1" applyFont="1" applyBorder="1" applyAlignment="1">
      <alignment horizontal="center"/>
    </xf>
    <xf numFmtId="1" fontId="5" fillId="0" borderId="0" xfId="1" applyNumberFormat="1" applyFont="1" applyFill="1" applyBorder="1" applyAlignment="1">
      <alignment horizontal="left" vertical="top" wrapText="1"/>
    </xf>
    <xf numFmtId="0" fontId="26" fillId="2" borderId="11" xfId="0" applyFont="1" applyFill="1" applyBorder="1" applyAlignment="1">
      <alignment horizontal="center"/>
    </xf>
    <xf numFmtId="43" fontId="5" fillId="7" borderId="1" xfId="0" applyNumberFormat="1" applyFont="1" applyFill="1" applyBorder="1" applyAlignment="1">
      <alignment horizontal="center" vertical="center"/>
    </xf>
    <xf numFmtId="0" fontId="28" fillId="0" borderId="0" xfId="0" applyFont="1"/>
    <xf numFmtId="8" fontId="28" fillId="0" borderId="0" xfId="0" applyNumberFormat="1" applyFont="1" applyAlignment="1">
      <alignment horizontal="center" vertical="center"/>
    </xf>
    <xf numFmtId="0" fontId="28" fillId="3" borderId="11" xfId="0" applyFont="1" applyFill="1" applyBorder="1"/>
    <xf numFmtId="0" fontId="28" fillId="3" borderId="12" xfId="0" applyFont="1" applyFill="1" applyBorder="1" applyAlignment="1">
      <alignment horizontal="center" vertical="center"/>
    </xf>
    <xf numFmtId="8" fontId="26" fillId="2" borderId="2" xfId="0" applyNumberFormat="1" applyFont="1" applyFill="1" applyBorder="1" applyAlignment="1">
      <alignment horizontal="center"/>
    </xf>
    <xf numFmtId="43" fontId="26" fillId="7" borderId="2" xfId="1" applyFont="1" applyFill="1" applyBorder="1" applyAlignment="1">
      <alignment horizontal="center"/>
    </xf>
    <xf numFmtId="0" fontId="26" fillId="2" borderId="2" xfId="0" applyFont="1" applyFill="1" applyBorder="1" applyAlignment="1">
      <alignment horizontal="center"/>
    </xf>
    <xf numFmtId="0" fontId="5" fillId="8" borderId="3" xfId="0" applyFont="1" applyFill="1" applyBorder="1"/>
    <xf numFmtId="43" fontId="28" fillId="8" borderId="4" xfId="0" applyNumberFormat="1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43" fillId="0" borderId="15" xfId="0" applyFont="1" applyBorder="1" applyAlignment="1">
      <alignment wrapText="1"/>
    </xf>
    <xf numFmtId="0" fontId="4" fillId="0" borderId="21" xfId="0" applyFont="1" applyBorder="1" applyAlignment="1">
      <alignment wrapText="1"/>
    </xf>
    <xf numFmtId="0" fontId="43" fillId="0" borderId="21" xfId="0" applyFont="1" applyBorder="1" applyAlignment="1">
      <alignment wrapText="1"/>
    </xf>
    <xf numFmtId="0" fontId="4" fillId="32" borderId="21" xfId="0" applyFont="1" applyFill="1" applyBorder="1" applyAlignment="1">
      <alignment wrapText="1"/>
    </xf>
    <xf numFmtId="0" fontId="4" fillId="0" borderId="10" xfId="0" applyFont="1" applyBorder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18" xfId="0" applyFont="1" applyBorder="1" applyAlignment="1">
      <alignment vertical="top"/>
    </xf>
    <xf numFmtId="14" fontId="1" fillId="0" borderId="2" xfId="0" applyNumberFormat="1" applyFont="1" applyBorder="1" applyAlignment="1">
      <alignment horizontal="center" vertical="top" wrapText="1"/>
    </xf>
    <xf numFmtId="8" fontId="1" fillId="0" borderId="4" xfId="0" applyNumberFormat="1" applyFont="1" applyBorder="1" applyAlignment="1">
      <alignment horizontal="right" vertical="top" wrapText="1"/>
    </xf>
    <xf numFmtId="0" fontId="1" fillId="0" borderId="4" xfId="0" applyFont="1" applyBorder="1" applyAlignment="1">
      <alignment horizontal="center" vertical="top" wrapText="1"/>
    </xf>
    <xf numFmtId="0" fontId="12" fillId="16" borderId="20" xfId="0" applyFont="1" applyFill="1" applyBorder="1" applyAlignment="1">
      <alignment horizontal="left" wrapText="1"/>
    </xf>
    <xf numFmtId="0" fontId="0" fillId="16" borderId="22" xfId="0" applyFill="1" applyBorder="1" applyAlignment="1">
      <alignment horizontal="center" wrapText="1"/>
    </xf>
    <xf numFmtId="14" fontId="0" fillId="0" borderId="1" xfId="0" applyNumberFormat="1" applyBorder="1" applyAlignment="1">
      <alignment horizontal="center" vertical="top" wrapText="1"/>
    </xf>
    <xf numFmtId="0" fontId="0" fillId="16" borderId="37" xfId="0" applyFill="1" applyBorder="1" applyAlignment="1">
      <alignment horizontal="center" wrapText="1"/>
    </xf>
    <xf numFmtId="8" fontId="1" fillId="0" borderId="1" xfId="0" applyNumberFormat="1" applyFont="1" applyBorder="1" applyAlignment="1">
      <alignment horizontal="center" vertical="top" wrapText="1"/>
    </xf>
    <xf numFmtId="0" fontId="22" fillId="0" borderId="0" xfId="0" applyFont="1"/>
    <xf numFmtId="0" fontId="0" fillId="7" borderId="1" xfId="0" applyFill="1" applyBorder="1" applyAlignment="1">
      <alignment horizontal="center" vertical="top" wrapText="1"/>
    </xf>
    <xf numFmtId="0" fontId="12" fillId="16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164" fontId="4" fillId="7" borderId="1" xfId="0" applyNumberFormat="1" applyFont="1" applyFill="1" applyBorder="1" applyAlignment="1">
      <alignment horizontal="center" vertical="top" wrapText="1"/>
    </xf>
    <xf numFmtId="0" fontId="4" fillId="7" borderId="1" xfId="0" applyFont="1" applyFill="1" applyBorder="1" applyAlignment="1">
      <alignment horizontal="center" vertical="top" wrapText="1"/>
    </xf>
    <xf numFmtId="164" fontId="0" fillId="3" borderId="1" xfId="0" applyNumberFormat="1" applyFill="1" applyBorder="1" applyAlignment="1">
      <alignment horizontal="center" vertical="top" wrapText="1"/>
    </xf>
    <xf numFmtId="0" fontId="0" fillId="3" borderId="1" xfId="0" applyFill="1" applyBorder="1" applyAlignment="1">
      <alignment horizontal="left" vertical="top" wrapText="1"/>
    </xf>
    <xf numFmtId="4" fontId="4" fillId="10" borderId="1" xfId="0" applyNumberFormat="1" applyFont="1" applyFill="1" applyBorder="1" applyAlignment="1">
      <alignment horizontal="center" vertical="top" wrapText="1"/>
    </xf>
    <xf numFmtId="0" fontId="4" fillId="10" borderId="1" xfId="0" applyFont="1" applyFill="1" applyBorder="1" applyAlignment="1">
      <alignment horizontal="center"/>
    </xf>
    <xf numFmtId="0" fontId="12" fillId="16" borderId="12" xfId="0" applyFont="1" applyFill="1" applyBorder="1" applyAlignment="1">
      <alignment wrapText="1"/>
    </xf>
    <xf numFmtId="0" fontId="0" fillId="2" borderId="12" xfId="0" applyFill="1" applyBorder="1" applyAlignment="1">
      <alignment horizontal="center" vertical="top" wrapText="1"/>
    </xf>
    <xf numFmtId="0" fontId="3" fillId="2" borderId="54" xfId="0" applyFont="1" applyFill="1" applyBorder="1" applyAlignment="1">
      <alignment horizontal="center" vertical="top" wrapText="1"/>
    </xf>
    <xf numFmtId="0" fontId="12" fillId="16" borderId="22" xfId="0" applyFont="1" applyFill="1" applyBorder="1" applyAlignment="1">
      <alignment wrapText="1"/>
    </xf>
    <xf numFmtId="0" fontId="16" fillId="16" borderId="1" xfId="0" applyFont="1" applyFill="1" applyBorder="1" applyAlignment="1">
      <alignment horizontal="center" wrapText="1"/>
    </xf>
    <xf numFmtId="0" fontId="12" fillId="16" borderId="11" xfId="0" applyFont="1" applyFill="1" applyBorder="1" applyAlignment="1">
      <alignment horizontal="center"/>
    </xf>
    <xf numFmtId="0" fontId="12" fillId="16" borderId="12" xfId="0" applyFont="1" applyFill="1" applyBorder="1" applyAlignment="1">
      <alignment horizontal="center"/>
    </xf>
    <xf numFmtId="0" fontId="12" fillId="16" borderId="12" xfId="0" applyFont="1" applyFill="1" applyBorder="1"/>
    <xf numFmtId="0" fontId="12" fillId="16" borderId="13" xfId="0" applyFont="1" applyFill="1" applyBorder="1" applyAlignment="1">
      <alignment wrapText="1"/>
    </xf>
    <xf numFmtId="0" fontId="16" fillId="16" borderId="2" xfId="0" applyFont="1" applyFill="1" applyBorder="1" applyAlignment="1">
      <alignment horizontal="center"/>
    </xf>
    <xf numFmtId="0" fontId="16" fillId="16" borderId="18" xfId="0" applyFont="1" applyFill="1" applyBorder="1" applyAlignment="1">
      <alignment horizontal="center" wrapText="1"/>
    </xf>
    <xf numFmtId="167" fontId="0" fillId="7" borderId="3" xfId="0" applyNumberFormat="1" applyFill="1" applyBorder="1" applyAlignment="1">
      <alignment horizontal="center" vertical="top"/>
    </xf>
    <xf numFmtId="4" fontId="1" fillId="7" borderId="4" xfId="0" applyNumberFormat="1" applyFont="1" applyFill="1" applyBorder="1" applyAlignment="1">
      <alignment horizontal="center"/>
    </xf>
    <xf numFmtId="0" fontId="0" fillId="7" borderId="5" xfId="0" applyFill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164" fontId="0" fillId="0" borderId="31" xfId="0" applyNumberFormat="1" applyBorder="1" applyAlignment="1">
      <alignment horizontal="center" vertical="top" wrapText="1"/>
    </xf>
    <xf numFmtId="0" fontId="0" fillId="0" borderId="31" xfId="0" applyBorder="1" applyAlignment="1">
      <alignment horizontal="left" vertical="top" wrapText="1"/>
    </xf>
    <xf numFmtId="4" fontId="4" fillId="0" borderId="31" xfId="0" applyNumberFormat="1" applyFont="1" applyBorder="1" applyAlignment="1">
      <alignment horizontal="center" vertical="top" wrapText="1"/>
    </xf>
    <xf numFmtId="0" fontId="4" fillId="0" borderId="31" xfId="0" applyFont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2" fillId="16" borderId="0" xfId="0" applyFont="1" applyFill="1" applyAlignment="1">
      <alignment horizontal="left" vertical="top" wrapText="1"/>
    </xf>
    <xf numFmtId="0" fontId="1" fillId="7" borderId="18" xfId="0" applyFont="1" applyFill="1" applyBorder="1" applyAlignment="1">
      <alignment horizontal="left"/>
    </xf>
    <xf numFmtId="0" fontId="1" fillId="19" borderId="18" xfId="0" applyFont="1" applyFill="1" applyBorder="1" applyAlignment="1">
      <alignment horizontal="left"/>
    </xf>
    <xf numFmtId="0" fontId="1" fillId="7" borderId="1" xfId="0" applyFont="1" applyFill="1" applyBorder="1" applyAlignment="1">
      <alignment wrapText="1"/>
    </xf>
    <xf numFmtId="164" fontId="0" fillId="0" borderId="34" xfId="0" applyNumberFormat="1" applyBorder="1" applyAlignment="1">
      <alignment horizontal="center"/>
    </xf>
    <xf numFmtId="0" fontId="1" fillId="26" borderId="18" xfId="0" applyFont="1" applyFill="1" applyBorder="1" applyAlignment="1">
      <alignment wrapText="1"/>
    </xf>
    <xf numFmtId="0" fontId="1" fillId="29" borderId="1" xfId="0" applyFont="1" applyFill="1" applyBorder="1" applyAlignment="1">
      <alignment wrapText="1"/>
    </xf>
    <xf numFmtId="0" fontId="1" fillId="7" borderId="32" xfId="0" applyFont="1" applyFill="1" applyBorder="1" applyAlignment="1">
      <alignment horizontal="left"/>
    </xf>
    <xf numFmtId="0" fontId="1" fillId="28" borderId="18" xfId="0" applyFont="1" applyFill="1" applyBorder="1" applyAlignment="1">
      <alignment wrapText="1"/>
    </xf>
    <xf numFmtId="4" fontId="4" fillId="16" borderId="38" xfId="0" applyNumberFormat="1" applyFont="1" applyFill="1" applyBorder="1" applyAlignment="1">
      <alignment horizontal="center" vertical="center" wrapText="1"/>
    </xf>
    <xf numFmtId="0" fontId="0" fillId="19" borderId="1" xfId="0" applyFill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center" vertical="center" wrapText="1"/>
    </xf>
    <xf numFmtId="0" fontId="1" fillId="24" borderId="3" xfId="0" applyFont="1" applyFill="1" applyBorder="1" applyAlignment="1">
      <alignment horizontal="left" wrapText="1"/>
    </xf>
    <xf numFmtId="0" fontId="0" fillId="24" borderId="4" xfId="0" applyFill="1" applyBorder="1" applyAlignment="1">
      <alignment horizontal="center" wrapText="1"/>
    </xf>
    <xf numFmtId="0" fontId="1" fillId="24" borderId="4" xfId="0" applyFont="1" applyFill="1" applyBorder="1" applyAlignment="1">
      <alignment horizontal="center" wrapText="1"/>
    </xf>
    <xf numFmtId="0" fontId="4" fillId="16" borderId="20" xfId="0" applyFont="1" applyFill="1" applyBorder="1" applyAlignment="1">
      <alignment horizontal="left" wrapText="1"/>
    </xf>
    <xf numFmtId="43" fontId="28" fillId="0" borderId="0" xfId="0" applyNumberFormat="1" applyFont="1"/>
    <xf numFmtId="0" fontId="5" fillId="10" borderId="29" xfId="0" applyFont="1" applyFill="1" applyBorder="1" applyAlignment="1">
      <alignment horizontal="center" vertical="top" wrapText="1"/>
    </xf>
    <xf numFmtId="0" fontId="5" fillId="10" borderId="18" xfId="0" applyFont="1" applyFill="1" applyBorder="1" applyAlignment="1">
      <alignment horizontal="left" vertical="top"/>
    </xf>
    <xf numFmtId="0" fontId="5" fillId="10" borderId="43" xfId="0" applyFont="1" applyFill="1" applyBorder="1" applyAlignment="1">
      <alignment horizontal="center" vertical="top" wrapText="1"/>
    </xf>
    <xf numFmtId="0" fontId="5" fillId="10" borderId="31" xfId="0" applyFont="1" applyFill="1" applyBorder="1" applyAlignment="1">
      <alignment horizontal="center" vertical="top"/>
    </xf>
    <xf numFmtId="0" fontId="5" fillId="10" borderId="32" xfId="0" applyFont="1" applyFill="1" applyBorder="1" applyAlignment="1">
      <alignment horizontal="left" vertical="top"/>
    </xf>
    <xf numFmtId="0" fontId="5" fillId="10" borderId="29" xfId="0" applyFont="1" applyFill="1" applyBorder="1" applyAlignment="1">
      <alignment horizontal="left" vertical="top" wrapText="1"/>
    </xf>
    <xf numFmtId="0" fontId="33" fillId="10" borderId="1" xfId="0" applyFont="1" applyFill="1" applyBorder="1" applyAlignment="1">
      <alignment horizontal="center" vertical="top"/>
    </xf>
    <xf numFmtId="3" fontId="0" fillId="8" borderId="1" xfId="0" applyNumberFormat="1" applyFill="1" applyBorder="1" applyAlignment="1">
      <alignment horizontal="right"/>
    </xf>
    <xf numFmtId="0" fontId="0" fillId="17" borderId="1" xfId="0" applyFill="1" applyBorder="1" applyAlignment="1">
      <alignment horizontal="right"/>
    </xf>
    <xf numFmtId="0" fontId="0" fillId="0" borderId="1" xfId="0" applyBorder="1" applyAlignment="1">
      <alignment horizontal="right"/>
    </xf>
    <xf numFmtId="1" fontId="0" fillId="11" borderId="1" xfId="0" applyNumberFormat="1" applyFill="1" applyBorder="1" applyAlignment="1">
      <alignment horizontal="right"/>
    </xf>
    <xf numFmtId="0" fontId="4" fillId="16" borderId="11" xfId="0" applyFont="1" applyFill="1" applyBorder="1"/>
    <xf numFmtId="0" fontId="12" fillId="8" borderId="1" xfId="0" applyFont="1" applyFill="1" applyBorder="1" applyAlignment="1">
      <alignment horizontal="left" vertical="top" wrapText="1"/>
    </xf>
    <xf numFmtId="0" fontId="4" fillId="27" borderId="1" xfId="0" applyFont="1" applyFill="1" applyBorder="1" applyAlignment="1">
      <alignment horizontal="center"/>
    </xf>
    <xf numFmtId="0" fontId="45" fillId="0" borderId="15" xfId="0" applyFont="1" applyBorder="1" applyAlignment="1">
      <alignment wrapText="1"/>
    </xf>
    <xf numFmtId="0" fontId="45" fillId="0" borderId="21" xfId="0" applyFont="1" applyBorder="1" applyAlignment="1">
      <alignment wrapText="1"/>
    </xf>
    <xf numFmtId="0" fontId="46" fillId="0" borderId="21" xfId="0" applyFont="1" applyBorder="1" applyAlignment="1">
      <alignment wrapText="1"/>
    </xf>
    <xf numFmtId="0" fontId="45" fillId="0" borderId="10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17" borderId="24" xfId="0" applyFont="1" applyFill="1" applyBorder="1" applyAlignment="1">
      <alignment wrapText="1"/>
    </xf>
    <xf numFmtId="0" fontId="1" fillId="17" borderId="0" xfId="0" applyFont="1" applyFill="1" applyAlignment="1">
      <alignment wrapText="1"/>
    </xf>
    <xf numFmtId="0" fontId="1" fillId="17" borderId="26" xfId="0" applyFont="1" applyFill="1" applyBorder="1" applyAlignment="1">
      <alignment wrapText="1"/>
    </xf>
    <xf numFmtId="8" fontId="1" fillId="17" borderId="26" xfId="0" applyNumberFormat="1" applyFont="1" applyFill="1" applyBorder="1" applyAlignment="1">
      <alignment wrapText="1"/>
    </xf>
    <xf numFmtId="0" fontId="4" fillId="17" borderId="25" xfId="0" applyFont="1" applyFill="1" applyBorder="1" applyAlignment="1">
      <alignment wrapText="1"/>
    </xf>
    <xf numFmtId="0" fontId="1" fillId="17" borderId="41" xfId="0" applyFont="1" applyFill="1" applyBorder="1" applyAlignment="1">
      <alignment wrapText="1"/>
    </xf>
    <xf numFmtId="8" fontId="1" fillId="17" borderId="42" xfId="0" applyNumberFormat="1" applyFont="1" applyFill="1" applyBorder="1" applyAlignment="1">
      <alignment wrapText="1"/>
    </xf>
    <xf numFmtId="0" fontId="18" fillId="16" borderId="45" xfId="0" applyFont="1" applyFill="1" applyBorder="1" applyAlignment="1">
      <alignment horizontal="center"/>
    </xf>
    <xf numFmtId="14" fontId="1" fillId="0" borderId="1" xfId="0" applyNumberFormat="1" applyFont="1" applyBorder="1" applyAlignment="1">
      <alignment horizontal="center" vertical="top" wrapText="1"/>
    </xf>
    <xf numFmtId="6" fontId="1" fillId="0" borderId="1" xfId="0" applyNumberFormat="1" applyFont="1" applyBorder="1" applyAlignment="1">
      <alignment horizontal="center" vertical="top" wrapText="1"/>
    </xf>
    <xf numFmtId="0" fontId="4" fillId="16" borderId="27" xfId="0" applyFont="1" applyFill="1" applyBorder="1" applyAlignment="1">
      <alignment vertical="top" wrapText="1"/>
    </xf>
    <xf numFmtId="0" fontId="12" fillId="0" borderId="15" xfId="0" applyFont="1" applyBorder="1" applyAlignment="1">
      <alignment wrapText="1"/>
    </xf>
    <xf numFmtId="0" fontId="12" fillId="0" borderId="21" xfId="0" applyFont="1" applyBorder="1" applyAlignment="1">
      <alignment wrapText="1"/>
    </xf>
    <xf numFmtId="0" fontId="12" fillId="0" borderId="10" xfId="0" applyFont="1" applyBorder="1" applyAlignment="1">
      <alignment wrapText="1"/>
    </xf>
    <xf numFmtId="0" fontId="12" fillId="8" borderId="21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45" fillId="32" borderId="21" xfId="0" applyFont="1" applyFill="1" applyBorder="1" applyAlignment="1">
      <alignment wrapText="1"/>
    </xf>
    <xf numFmtId="0" fontId="35" fillId="7" borderId="0" xfId="0" applyFont="1" applyFill="1"/>
    <xf numFmtId="0" fontId="35" fillId="7" borderId="0" xfId="0" applyFont="1" applyFill="1" applyAlignment="1">
      <alignment vertical="top" wrapText="1"/>
    </xf>
    <xf numFmtId="0" fontId="35" fillId="7" borderId="0" xfId="0" applyFont="1" applyFill="1" applyAlignment="1">
      <alignment horizontal="center"/>
    </xf>
    <xf numFmtId="0" fontId="10" fillId="7" borderId="0" xfId="0" applyFont="1" applyFill="1" applyAlignment="1">
      <alignment horizontal="center" vertical="top" wrapText="1"/>
    </xf>
    <xf numFmtId="0" fontId="15" fillId="7" borderId="0" xfId="0" applyFont="1" applyFill="1" applyAlignment="1">
      <alignment horizontal="center" vertical="top" wrapText="1"/>
    </xf>
    <xf numFmtId="0" fontId="15" fillId="7" borderId="0" xfId="0" applyFont="1" applyFill="1" applyAlignment="1">
      <alignment wrapText="1"/>
    </xf>
    <xf numFmtId="0" fontId="16" fillId="7" borderId="0" xfId="0" applyFont="1" applyFill="1" applyAlignment="1">
      <alignment wrapText="1"/>
    </xf>
    <xf numFmtId="0" fontId="35" fillId="7" borderId="0" xfId="0" applyFont="1" applyFill="1" applyAlignment="1">
      <alignment wrapText="1"/>
    </xf>
    <xf numFmtId="0" fontId="4" fillId="14" borderId="21" xfId="0" applyFont="1" applyFill="1" applyBorder="1" applyAlignment="1">
      <alignment wrapText="1"/>
    </xf>
    <xf numFmtId="0" fontId="2" fillId="2" borderId="16" xfId="0" applyFont="1" applyFill="1" applyBorder="1" applyAlignment="1">
      <alignment horizontal="center" vertical="top" wrapText="1"/>
    </xf>
    <xf numFmtId="0" fontId="2" fillId="7" borderId="0" xfId="0" applyFont="1" applyFill="1" applyAlignment="1">
      <alignment horizontal="center"/>
    </xf>
    <xf numFmtId="0" fontId="2" fillId="7" borderId="0" xfId="0" applyFont="1" applyFill="1"/>
    <xf numFmtId="0" fontId="15" fillId="8" borderId="10" xfId="0" applyFont="1" applyFill="1" applyBorder="1" applyAlignment="1">
      <alignment wrapText="1"/>
    </xf>
    <xf numFmtId="0" fontId="16" fillId="8" borderId="10" xfId="0" applyFont="1" applyFill="1" applyBorder="1" applyAlignment="1">
      <alignment wrapText="1"/>
    </xf>
    <xf numFmtId="0" fontId="15" fillId="14" borderId="21" xfId="0" applyFont="1" applyFill="1" applyBorder="1" applyAlignment="1">
      <alignment wrapText="1"/>
    </xf>
    <xf numFmtId="0" fontId="15" fillId="14" borderId="10" xfId="0" applyFont="1" applyFill="1" applyBorder="1" applyAlignment="1">
      <alignment wrapText="1"/>
    </xf>
    <xf numFmtId="0" fontId="1" fillId="32" borderId="21" xfId="0" applyFont="1" applyFill="1" applyBorder="1" applyAlignment="1">
      <alignment wrapText="1"/>
    </xf>
    <xf numFmtId="0" fontId="10" fillId="7" borderId="0" xfId="0" applyFont="1" applyFill="1" applyAlignment="1">
      <alignment vertical="top" wrapText="1"/>
    </xf>
    <xf numFmtId="0" fontId="23" fillId="0" borderId="1" xfId="0" applyFont="1" applyBorder="1"/>
    <xf numFmtId="0" fontId="7" fillId="0" borderId="1" xfId="2" applyBorder="1" applyAlignment="1" applyProtection="1"/>
    <xf numFmtId="0" fontId="11" fillId="0" borderId="0" xfId="0" applyFont="1" applyAlignment="1">
      <alignment vertical="top"/>
    </xf>
    <xf numFmtId="0" fontId="11" fillId="0" borderId="1" xfId="0" applyFont="1" applyBorder="1" applyAlignment="1">
      <alignment horizontal="center" vertical="top"/>
    </xf>
    <xf numFmtId="0" fontId="11" fillId="0" borderId="18" xfId="0" applyFont="1" applyBorder="1" applyAlignment="1">
      <alignment vertical="top" wrapText="1"/>
    </xf>
    <xf numFmtId="0" fontId="11" fillId="12" borderId="1" xfId="0" applyFont="1" applyFill="1" applyBorder="1" applyAlignment="1">
      <alignment vertical="top" wrapText="1"/>
    </xf>
    <xf numFmtId="2" fontId="11" fillId="12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left"/>
    </xf>
    <xf numFmtId="4" fontId="4" fillId="10" borderId="31" xfId="0" applyNumberFormat="1" applyFont="1" applyFill="1" applyBorder="1" applyAlignment="1">
      <alignment horizontal="center"/>
    </xf>
    <xf numFmtId="10" fontId="0" fillId="0" borderId="1" xfId="0" applyNumberFormat="1" applyBorder="1" applyAlignment="1">
      <alignment horizontal="right"/>
    </xf>
    <xf numFmtId="0" fontId="2" fillId="2" borderId="37" xfId="0" applyFont="1" applyFill="1" applyBorder="1"/>
    <xf numFmtId="0" fontId="2" fillId="2" borderId="45" xfId="0" applyFont="1" applyFill="1" applyBorder="1"/>
    <xf numFmtId="0" fontId="3" fillId="2" borderId="37" xfId="0" applyFont="1" applyFill="1" applyBorder="1"/>
    <xf numFmtId="0" fontId="3" fillId="2" borderId="45" xfId="0" applyFont="1" applyFill="1" applyBorder="1"/>
    <xf numFmtId="0" fontId="4" fillId="8" borderId="20" xfId="0" applyFont="1" applyFill="1" applyBorder="1"/>
    <xf numFmtId="0" fontId="4" fillId="8" borderId="22" xfId="0" applyFont="1" applyFill="1" applyBorder="1"/>
    <xf numFmtId="0" fontId="0" fillId="8" borderId="17" xfId="0" applyFill="1" applyBorder="1"/>
    <xf numFmtId="0" fontId="4" fillId="8" borderId="25" xfId="0" applyFont="1" applyFill="1" applyBorder="1"/>
    <xf numFmtId="0" fontId="4" fillId="8" borderId="41" xfId="0" applyFont="1" applyFill="1" applyBorder="1"/>
    <xf numFmtId="0" fontId="0" fillId="8" borderId="42" xfId="0" applyFill="1" applyBorder="1"/>
    <xf numFmtId="0" fontId="47" fillId="0" borderId="0" xfId="0" applyFont="1" applyAlignment="1">
      <alignment vertical="top" wrapText="1"/>
    </xf>
    <xf numFmtId="6" fontId="1" fillId="0" borderId="4" xfId="0" applyNumberFormat="1" applyFont="1" applyBorder="1" applyAlignment="1">
      <alignment horizontal="center" vertical="top" wrapText="1"/>
    </xf>
    <xf numFmtId="0" fontId="0" fillId="19" borderId="4" xfId="0" applyFill="1" applyBorder="1" applyAlignment="1">
      <alignment horizontal="center" wrapText="1"/>
    </xf>
    <xf numFmtId="4" fontId="0" fillId="10" borderId="1" xfId="0" applyNumberFormat="1" applyFill="1" applyBorder="1"/>
    <xf numFmtId="0" fontId="0" fillId="7" borderId="18" xfId="0" applyFill="1" applyBorder="1" applyAlignment="1">
      <alignment wrapText="1"/>
    </xf>
    <xf numFmtId="164" fontId="0" fillId="7" borderId="2" xfId="0" applyNumberFormat="1" applyFill="1" applyBorder="1" applyAlignment="1">
      <alignment horizontal="center" vertical="top" wrapText="1"/>
    </xf>
    <xf numFmtId="0" fontId="4" fillId="7" borderId="1" xfId="0" applyFont="1" applyFill="1" applyBorder="1" applyAlignment="1">
      <alignment wrapText="1"/>
    </xf>
    <xf numFmtId="4" fontId="4" fillId="7" borderId="1" xfId="0" applyNumberFormat="1" applyFont="1" applyFill="1" applyBorder="1"/>
    <xf numFmtId="4" fontId="0" fillId="16" borderId="4" xfId="0" applyNumberFormat="1" applyFill="1" applyBorder="1" applyAlignment="1">
      <alignment horizontal="center"/>
    </xf>
    <xf numFmtId="4" fontId="4" fillId="7" borderId="4" xfId="0" applyNumberFormat="1" applyFont="1" applyFill="1" applyBorder="1" applyAlignment="1">
      <alignment horizontal="center"/>
    </xf>
    <xf numFmtId="1" fontId="5" fillId="33" borderId="18" xfId="1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29" xfId="0" applyFont="1" applyBorder="1"/>
    <xf numFmtId="0" fontId="0" fillId="29" borderId="1" xfId="0" applyFill="1" applyBorder="1" applyAlignment="1">
      <alignment wrapText="1"/>
    </xf>
    <xf numFmtId="1" fontId="5" fillId="0" borderId="1" xfId="1" applyNumberFormat="1" applyFont="1" applyFill="1" applyBorder="1" applyAlignment="1">
      <alignment horizontal="center"/>
    </xf>
    <xf numFmtId="0" fontId="2" fillId="0" borderId="0" xfId="0" applyFont="1" applyAlignment="1">
      <alignment vertical="top" wrapText="1"/>
    </xf>
    <xf numFmtId="164" fontId="0" fillId="7" borderId="0" xfId="0" applyNumberFormat="1" applyFill="1" applyAlignment="1">
      <alignment vertical="top"/>
    </xf>
    <xf numFmtId="0" fontId="0" fillId="7" borderId="0" xfId="0" applyFill="1" applyAlignment="1">
      <alignment vertical="top" wrapText="1"/>
    </xf>
    <xf numFmtId="0" fontId="0" fillId="7" borderId="0" xfId="0" applyFill="1" applyAlignment="1">
      <alignment horizontal="center" vertical="top"/>
    </xf>
    <xf numFmtId="0" fontId="0" fillId="7" borderId="0" xfId="0" applyFill="1" applyAlignment="1">
      <alignment horizontal="center" vertical="top" wrapText="1"/>
    </xf>
    <xf numFmtId="0" fontId="35" fillId="7" borderId="0" xfId="0" applyFont="1" applyFill="1" applyAlignment="1">
      <alignment vertical="top"/>
    </xf>
    <xf numFmtId="0" fontId="1" fillId="7" borderId="56" xfId="0" applyFont="1" applyFill="1" applyBorder="1" applyAlignment="1">
      <alignment wrapText="1"/>
    </xf>
    <xf numFmtId="0" fontId="11" fillId="18" borderId="1" xfId="0" applyFont="1" applyFill="1" applyBorder="1" applyAlignment="1">
      <alignment vertical="top" wrapText="1"/>
    </xf>
    <xf numFmtId="0" fontId="4" fillId="0" borderId="0" xfId="0" applyFont="1" applyAlignment="1">
      <alignment vertical="top"/>
    </xf>
    <xf numFmtId="0" fontId="48" fillId="0" borderId="0" xfId="0" applyFont="1" applyAlignment="1">
      <alignment vertical="top" wrapText="1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vertical="top" wrapText="1"/>
    </xf>
    <xf numFmtId="0" fontId="12" fillId="27" borderId="7" xfId="0" applyFont="1" applyFill="1" applyBorder="1" applyAlignment="1">
      <alignment horizontal="center" vertical="top"/>
    </xf>
    <xf numFmtId="0" fontId="12" fillId="27" borderId="1" xfId="0" applyFont="1" applyFill="1" applyBorder="1" applyAlignment="1">
      <alignment horizontal="center" vertical="top"/>
    </xf>
    <xf numFmtId="0" fontId="11" fillId="27" borderId="1" xfId="0" applyFont="1" applyFill="1" applyBorder="1" applyAlignment="1">
      <alignment vertical="top"/>
    </xf>
    <xf numFmtId="0" fontId="51" fillId="7" borderId="1" xfId="0" applyFont="1" applyFill="1" applyBorder="1" applyAlignment="1">
      <alignment horizontal="left"/>
    </xf>
    <xf numFmtId="0" fontId="11" fillId="7" borderId="1" xfId="0" applyFont="1" applyFill="1" applyBorder="1" applyAlignment="1">
      <alignment vertical="top" wrapText="1"/>
    </xf>
    <xf numFmtId="0" fontId="11" fillId="34" borderId="1" xfId="0" applyFont="1" applyFill="1" applyBorder="1" applyAlignment="1">
      <alignment vertical="top" wrapText="1"/>
    </xf>
    <xf numFmtId="0" fontId="11" fillId="34" borderId="1" xfId="0" applyFont="1" applyFill="1" applyBorder="1" applyAlignment="1">
      <alignment horizontal="center" vertical="top"/>
    </xf>
    <xf numFmtId="0" fontId="11" fillId="1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14" borderId="1" xfId="0" applyFont="1" applyFill="1" applyBorder="1" applyAlignment="1">
      <alignment vertical="top" wrapText="1"/>
    </xf>
    <xf numFmtId="0" fontId="51" fillId="27" borderId="7" xfId="0" applyFont="1" applyFill="1" applyBorder="1" applyAlignment="1">
      <alignment horizontal="left" vertical="top"/>
    </xf>
    <xf numFmtId="0" fontId="51" fillId="27" borderId="1" xfId="0" applyFont="1" applyFill="1" applyBorder="1" applyAlignment="1">
      <alignment horizontal="left" vertical="top"/>
    </xf>
    <xf numFmtId="0" fontId="51" fillId="7" borderId="1" xfId="0" applyFont="1" applyFill="1" applyBorder="1" applyAlignment="1">
      <alignment horizontal="left" vertical="top"/>
    </xf>
    <xf numFmtId="0" fontId="52" fillId="7" borderId="1" xfId="0" applyFont="1" applyFill="1" applyBorder="1" applyAlignment="1">
      <alignment horizontal="left" vertical="top"/>
    </xf>
    <xf numFmtId="0" fontId="12" fillId="7" borderId="1" xfId="0" applyFont="1" applyFill="1" applyBorder="1" applyAlignment="1">
      <alignment horizontal="center" vertical="top" wrapText="1"/>
    </xf>
    <xf numFmtId="0" fontId="12" fillId="7" borderId="1" xfId="0" applyFont="1" applyFill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18" borderId="1" xfId="0" applyFont="1" applyFill="1" applyBorder="1" applyAlignment="1">
      <alignment horizontal="center" vertical="top"/>
    </xf>
    <xf numFmtId="0" fontId="12" fillId="34" borderId="1" xfId="0" applyFont="1" applyFill="1" applyBorder="1" applyAlignment="1">
      <alignment horizontal="center" vertical="top"/>
    </xf>
    <xf numFmtId="0" fontId="12" fillId="13" borderId="1" xfId="0" applyFont="1" applyFill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12" fillId="14" borderId="1" xfId="0" applyFont="1" applyFill="1" applyBorder="1" applyAlignment="1">
      <alignment horizontal="center" vertical="top"/>
    </xf>
    <xf numFmtId="0" fontId="12" fillId="16" borderId="1" xfId="0" applyFont="1" applyFill="1" applyBorder="1" applyAlignment="1">
      <alignment vertical="top" wrapText="1"/>
    </xf>
    <xf numFmtId="0" fontId="12" fillId="16" borderId="1" xfId="0" applyFont="1" applyFill="1" applyBorder="1" applyAlignment="1">
      <alignment horizontal="center" vertical="top"/>
    </xf>
    <xf numFmtId="0" fontId="12" fillId="14" borderId="1" xfId="0" applyFont="1" applyFill="1" applyBorder="1" applyAlignment="1">
      <alignment vertical="top" wrapText="1"/>
    </xf>
    <xf numFmtId="0" fontId="11" fillId="9" borderId="1" xfId="0" applyFont="1" applyFill="1" applyBorder="1" applyAlignment="1">
      <alignment horizontal="center" vertical="top" wrapText="1"/>
    </xf>
    <xf numFmtId="172" fontId="51" fillId="9" borderId="1" xfId="0" applyNumberFormat="1" applyFont="1" applyFill="1" applyBorder="1" applyAlignment="1">
      <alignment horizontal="center" vertical="top"/>
    </xf>
    <xf numFmtId="0" fontId="11" fillId="16" borderId="1" xfId="0" applyFont="1" applyFill="1" applyBorder="1" applyAlignment="1">
      <alignment horizontal="center" vertical="top"/>
    </xf>
    <xf numFmtId="0" fontId="12" fillId="7" borderId="1" xfId="0" applyFont="1" applyFill="1" applyBorder="1" applyAlignment="1">
      <alignment vertical="top" wrapText="1"/>
    </xf>
    <xf numFmtId="0" fontId="49" fillId="14" borderId="1" xfId="0" applyFont="1" applyFill="1" applyBorder="1" applyAlignment="1">
      <alignment horizontal="left" vertical="top"/>
    </xf>
    <xf numFmtId="0" fontId="17" fillId="0" borderId="0" xfId="0" applyFont="1" applyAlignment="1">
      <alignment vertical="top"/>
    </xf>
    <xf numFmtId="1" fontId="11" fillId="9" borderId="1" xfId="0" applyNumberFormat="1" applyFont="1" applyFill="1" applyBorder="1" applyAlignment="1">
      <alignment horizontal="center" vertical="top"/>
    </xf>
    <xf numFmtId="1" fontId="0" fillId="0" borderId="0" xfId="0" applyNumberFormat="1" applyAlignment="1">
      <alignment vertical="top"/>
    </xf>
    <xf numFmtId="1" fontId="0" fillId="0" borderId="0" xfId="0" applyNumberFormat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0" fillId="35" borderId="1" xfId="0" applyFill="1" applyBorder="1"/>
    <xf numFmtId="2" fontId="4" fillId="8" borderId="1" xfId="0" applyNumberFormat="1" applyFont="1" applyFill="1" applyBorder="1" applyAlignment="1">
      <alignment horizontal="center" vertical="center"/>
    </xf>
    <xf numFmtId="2" fontId="0" fillId="10" borderId="1" xfId="0" applyNumberFormat="1" applyFill="1" applyBorder="1" applyAlignment="1">
      <alignment horizontal="center" vertical="center"/>
    </xf>
    <xf numFmtId="0" fontId="12" fillId="16" borderId="1" xfId="0" applyFont="1" applyFill="1" applyBorder="1" applyAlignment="1">
      <alignment horizontal="left" vertical="top" wrapText="1"/>
    </xf>
    <xf numFmtId="0" fontId="12" fillId="27" borderId="1" xfId="0" quotePrefix="1" applyFont="1" applyFill="1" applyBorder="1" applyAlignment="1">
      <alignment horizontal="center" vertical="top"/>
    </xf>
    <xf numFmtId="6" fontId="0" fillId="0" borderId="0" xfId="0" applyNumberFormat="1" applyAlignment="1">
      <alignment horizontal="center" wrapText="1"/>
    </xf>
    <xf numFmtId="6" fontId="0" fillId="0" borderId="0" xfId="0" applyNumberFormat="1"/>
    <xf numFmtId="0" fontId="0" fillId="16" borderId="17" xfId="0" applyFill="1" applyBorder="1" applyAlignment="1">
      <alignment wrapText="1"/>
    </xf>
    <xf numFmtId="0" fontId="0" fillId="24" borderId="4" xfId="0" applyFill="1" applyBorder="1" applyAlignment="1">
      <alignment wrapText="1"/>
    </xf>
    <xf numFmtId="0" fontId="0" fillId="24" borderId="5" xfId="0" applyFill="1" applyBorder="1" applyAlignment="1">
      <alignment horizontal="right" wrapText="1"/>
    </xf>
    <xf numFmtId="0" fontId="4" fillId="16" borderId="2" xfId="0" applyFont="1" applyFill="1" applyBorder="1" applyAlignment="1">
      <alignment horizontal="left" wrapText="1"/>
    </xf>
    <xf numFmtId="0" fontId="4" fillId="16" borderId="1" xfId="0" applyFont="1" applyFill="1" applyBorder="1" applyAlignment="1">
      <alignment wrapText="1"/>
    </xf>
    <xf numFmtId="14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19" borderId="1" xfId="0" applyFill="1" applyBorder="1" applyAlignment="1">
      <alignment wrapText="1"/>
    </xf>
    <xf numFmtId="0" fontId="0" fillId="0" borderId="3" xfId="0" applyBorder="1" applyAlignment="1">
      <alignment horizontal="left" wrapText="1"/>
    </xf>
    <xf numFmtId="0" fontId="0" fillId="16" borderId="22" xfId="0" applyFill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0" fillId="19" borderId="4" xfId="0" applyFill="1" applyBorder="1" applyAlignment="1">
      <alignment wrapText="1"/>
    </xf>
    <xf numFmtId="0" fontId="22" fillId="0" borderId="0" xfId="0" applyFont="1" applyAlignment="1">
      <alignment wrapText="1"/>
    </xf>
    <xf numFmtId="0" fontId="0" fillId="16" borderId="45" xfId="0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58" fillId="0" borderId="21" xfId="0" applyFont="1" applyBorder="1" applyAlignment="1">
      <alignment wrapText="1"/>
    </xf>
    <xf numFmtId="0" fontId="58" fillId="0" borderId="10" xfId="0" applyFont="1" applyBorder="1" applyAlignment="1">
      <alignment wrapText="1"/>
    </xf>
    <xf numFmtId="0" fontId="58" fillId="0" borderId="15" xfId="0" applyFont="1" applyBorder="1" applyAlignment="1">
      <alignment wrapText="1"/>
    </xf>
    <xf numFmtId="0" fontId="58" fillId="9" borderId="21" xfId="0" applyFont="1" applyFill="1" applyBorder="1" applyAlignment="1">
      <alignment wrapText="1"/>
    </xf>
    <xf numFmtId="0" fontId="0" fillId="25" borderId="1" xfId="0" applyFill="1" applyBorder="1"/>
    <xf numFmtId="0" fontId="0" fillId="36" borderId="1" xfId="0" applyFill="1" applyBorder="1"/>
    <xf numFmtId="15" fontId="0" fillId="0" borderId="2" xfId="0" applyNumberFormat="1" applyBorder="1" applyAlignment="1">
      <alignment horizontal="center"/>
    </xf>
    <xf numFmtId="4" fontId="0" fillId="9" borderId="18" xfId="0" applyNumberForma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1" fillId="7" borderId="1" xfId="0" applyFont="1" applyFill="1" applyBorder="1"/>
    <xf numFmtId="0" fontId="1" fillId="25" borderId="1" xfId="0" applyFont="1" applyFill="1" applyBorder="1"/>
    <xf numFmtId="0" fontId="1" fillId="13" borderId="1" xfId="0" applyFont="1" applyFill="1" applyBorder="1"/>
    <xf numFmtId="164" fontId="0" fillId="0" borderId="2" xfId="0" applyNumberFormat="1" applyBorder="1" applyAlignment="1">
      <alignment horizontal="center" vertical="center"/>
    </xf>
    <xf numFmtId="0" fontId="9" fillId="10" borderId="1" xfId="0" applyFont="1" applyFill="1" applyBorder="1" applyAlignment="1">
      <alignment horizontal="center" wrapText="1"/>
    </xf>
    <xf numFmtId="2" fontId="4" fillId="10" borderId="1" xfId="0" applyNumberFormat="1" applyFont="1" applyFill="1" applyBorder="1" applyAlignment="1">
      <alignment horizontal="center" vertical="center" wrapText="1"/>
    </xf>
    <xf numFmtId="0" fontId="64" fillId="17" borderId="20" xfId="0" applyFont="1" applyFill="1" applyBorder="1" applyAlignment="1">
      <alignment wrapText="1"/>
    </xf>
    <xf numFmtId="0" fontId="65" fillId="17" borderId="22" xfId="0" applyFont="1" applyFill="1" applyBorder="1" applyAlignment="1">
      <alignment wrapText="1"/>
    </xf>
    <xf numFmtId="0" fontId="65" fillId="17" borderId="17" xfId="0" applyFont="1" applyFill="1" applyBorder="1" applyAlignment="1">
      <alignment wrapText="1"/>
    </xf>
    <xf numFmtId="0" fontId="64" fillId="17" borderId="24" xfId="0" applyFont="1" applyFill="1" applyBorder="1" applyAlignment="1">
      <alignment wrapText="1"/>
    </xf>
    <xf numFmtId="0" fontId="65" fillId="17" borderId="0" xfId="0" applyFont="1" applyFill="1" applyAlignment="1">
      <alignment wrapText="1"/>
    </xf>
    <xf numFmtId="0" fontId="65" fillId="17" borderId="26" xfId="0" applyFont="1" applyFill="1" applyBorder="1" applyAlignment="1">
      <alignment wrapText="1"/>
    </xf>
    <xf numFmtId="8" fontId="65" fillId="17" borderId="26" xfId="0" applyNumberFormat="1" applyFont="1" applyFill="1" applyBorder="1" applyAlignment="1">
      <alignment wrapText="1"/>
    </xf>
    <xf numFmtId="0" fontId="64" fillId="17" borderId="25" xfId="0" applyFont="1" applyFill="1" applyBorder="1" applyAlignment="1">
      <alignment wrapText="1"/>
    </xf>
    <xf numFmtId="0" fontId="65" fillId="17" borderId="41" xfId="0" applyFont="1" applyFill="1" applyBorder="1" applyAlignment="1">
      <alignment wrapText="1"/>
    </xf>
    <xf numFmtId="8" fontId="65" fillId="17" borderId="42" xfId="0" applyNumberFormat="1" applyFont="1" applyFill="1" applyBorder="1" applyAlignment="1">
      <alignment wrapText="1"/>
    </xf>
    <xf numFmtId="8" fontId="1" fillId="0" borderId="0" xfId="0" applyNumberFormat="1" applyFont="1" applyAlignment="1">
      <alignment wrapText="1"/>
    </xf>
    <xf numFmtId="0" fontId="60" fillId="0" borderId="0" xfId="0" applyFont="1" applyAlignment="1">
      <alignment horizontal="left" vertical="top" wrapText="1"/>
    </xf>
    <xf numFmtId="0" fontId="63" fillId="0" borderId="0" xfId="0" applyFont="1" applyAlignment="1">
      <alignment wrapText="1"/>
    </xf>
    <xf numFmtId="0" fontId="66" fillId="0" borderId="0" xfId="0" applyFont="1" applyAlignment="1">
      <alignment wrapText="1"/>
    </xf>
    <xf numFmtId="0" fontId="62" fillId="37" borderId="1" xfId="0" applyFont="1" applyFill="1" applyBorder="1" applyAlignment="1">
      <alignment horizontal="center" vertical="top"/>
    </xf>
    <xf numFmtId="0" fontId="62" fillId="37" borderId="0" xfId="0" applyFont="1" applyFill="1" applyAlignment="1">
      <alignment vertical="top" wrapText="1"/>
    </xf>
    <xf numFmtId="0" fontId="2" fillId="8" borderId="16" xfId="0" applyFont="1" applyFill="1" applyBorder="1" applyAlignment="1">
      <alignment horizontal="center" vertical="top" wrapText="1"/>
    </xf>
    <xf numFmtId="0" fontId="69" fillId="7" borderId="0" xfId="0" applyFont="1" applyFill="1" applyAlignment="1">
      <alignment horizontal="center"/>
    </xf>
    <xf numFmtId="0" fontId="2" fillId="17" borderId="16" xfId="0" applyFont="1" applyFill="1" applyBorder="1" applyAlignment="1">
      <alignment horizontal="center" vertical="top"/>
    </xf>
    <xf numFmtId="0" fontId="15" fillId="17" borderId="16" xfId="0" applyFont="1" applyFill="1" applyBorder="1" applyAlignment="1">
      <alignment horizontal="center" vertical="top"/>
    </xf>
    <xf numFmtId="0" fontId="15" fillId="8" borderId="16" xfId="0" applyFont="1" applyFill="1" applyBorder="1" applyAlignment="1">
      <alignment horizontal="center" vertical="top"/>
    </xf>
    <xf numFmtId="0" fontId="15" fillId="9" borderId="16" xfId="0" applyFont="1" applyFill="1" applyBorder="1" applyAlignment="1">
      <alignment vertical="top"/>
    </xf>
    <xf numFmtId="0" fontId="69" fillId="0" borderId="15" xfId="0" applyFont="1" applyBorder="1"/>
    <xf numFmtId="0" fontId="8" fillId="7" borderId="0" xfId="0" applyFont="1" applyFill="1" applyAlignment="1">
      <alignment vertical="top"/>
    </xf>
    <xf numFmtId="0" fontId="69" fillId="7" borderId="0" xfId="0" applyFont="1" applyFill="1"/>
    <xf numFmtId="0" fontId="69" fillId="0" borderId="58" xfId="0" applyFont="1" applyBorder="1" applyAlignment="1">
      <alignment horizontal="left"/>
    </xf>
    <xf numFmtId="0" fontId="59" fillId="0" borderId="58" xfId="0" applyFont="1" applyBorder="1" applyAlignment="1">
      <alignment horizontal="left"/>
    </xf>
    <xf numFmtId="0" fontId="69" fillId="0" borderId="21" xfId="0" applyFont="1" applyBorder="1"/>
    <xf numFmtId="0" fontId="55" fillId="0" borderId="21" xfId="0" applyFont="1" applyBorder="1"/>
    <xf numFmtId="0" fontId="58" fillId="0" borderId="21" xfId="0" applyFont="1" applyBorder="1"/>
    <xf numFmtId="0" fontId="69" fillId="0" borderId="57" xfId="0" applyFont="1" applyBorder="1" applyAlignment="1">
      <alignment horizontal="left"/>
    </xf>
    <xf numFmtId="0" fontId="59" fillId="0" borderId="57" xfId="0" applyFont="1" applyBorder="1" applyAlignment="1">
      <alignment horizontal="left"/>
    </xf>
    <xf numFmtId="0" fontId="69" fillId="9" borderId="21" xfId="0" applyFont="1" applyFill="1" applyBorder="1"/>
    <xf numFmtId="0" fontId="55" fillId="9" borderId="21" xfId="0" applyFont="1" applyFill="1" applyBorder="1"/>
    <xf numFmtId="0" fontId="58" fillId="9" borderId="21" xfId="0" applyFont="1" applyFill="1" applyBorder="1"/>
    <xf numFmtId="0" fontId="69" fillId="0" borderId="10" xfId="0" applyFont="1" applyBorder="1"/>
    <xf numFmtId="0" fontId="55" fillId="0" borderId="10" xfId="0" applyFont="1" applyBorder="1"/>
    <xf numFmtId="0" fontId="8" fillId="0" borderId="0" xfId="0" applyFont="1" applyAlignment="1">
      <alignment vertical="top"/>
    </xf>
    <xf numFmtId="0" fontId="58" fillId="0" borderId="15" xfId="0" applyFont="1" applyBorder="1"/>
    <xf numFmtId="0" fontId="58" fillId="0" borderId="10" xfId="0" applyFont="1" applyBorder="1"/>
    <xf numFmtId="0" fontId="59" fillId="0" borderId="57" xfId="0" applyFont="1" applyBorder="1" applyAlignment="1">
      <alignment horizontal="left" wrapText="1"/>
    </xf>
    <xf numFmtId="43" fontId="11" fillId="3" borderId="18" xfId="0" applyNumberFormat="1" applyFont="1" applyFill="1" applyBorder="1" applyAlignment="1">
      <alignment vertical="top" wrapText="1"/>
    </xf>
    <xf numFmtId="43" fontId="11" fillId="0" borderId="1" xfId="0" applyNumberFormat="1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2" fillId="17" borderId="16" xfId="0" applyFont="1" applyFill="1" applyBorder="1" applyAlignment="1">
      <alignment horizontal="center" vertical="top" wrapText="1"/>
    </xf>
    <xf numFmtId="0" fontId="59" fillId="0" borderId="58" xfId="0" applyFont="1" applyBorder="1" applyAlignment="1">
      <alignment horizontal="left" wrapText="1"/>
    </xf>
    <xf numFmtId="0" fontId="57" fillId="0" borderId="21" xfId="0" applyFont="1" applyBorder="1" applyAlignment="1">
      <alignment wrapText="1"/>
    </xf>
    <xf numFmtId="1" fontId="12" fillId="10" borderId="1" xfId="0" applyNumberFormat="1" applyFont="1" applyFill="1" applyBorder="1" applyAlignment="1">
      <alignment horizontal="center" vertical="top"/>
    </xf>
    <xf numFmtId="4" fontId="12" fillId="9" borderId="1" xfId="0" applyNumberFormat="1" applyFont="1" applyFill="1" applyBorder="1" applyAlignment="1">
      <alignment horizontal="center" vertical="top"/>
    </xf>
    <xf numFmtId="1" fontId="12" fillId="9" borderId="1" xfId="0" applyNumberFormat="1" applyFont="1" applyFill="1" applyBorder="1" applyAlignment="1">
      <alignment horizontal="center" vertical="top"/>
    </xf>
    <xf numFmtId="0" fontId="12" fillId="9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wrapText="1"/>
    </xf>
    <xf numFmtId="0" fontId="12" fillId="8" borderId="27" xfId="0" applyFont="1" applyFill="1" applyBorder="1" applyAlignment="1">
      <alignment horizontal="center" vertical="top" wrapText="1"/>
    </xf>
    <xf numFmtId="0" fontId="12" fillId="8" borderId="37" xfId="0" applyFont="1" applyFill="1" applyBorder="1" applyAlignment="1">
      <alignment horizontal="center" vertical="top" wrapText="1"/>
    </xf>
    <xf numFmtId="0" fontId="12" fillId="8" borderId="45" xfId="0" applyFont="1" applyFill="1" applyBorder="1" applyAlignment="1">
      <alignment horizontal="center" vertical="top" wrapText="1"/>
    </xf>
    <xf numFmtId="0" fontId="71" fillId="14" borderId="2" xfId="0" applyFont="1" applyFill="1" applyBorder="1" applyAlignment="1">
      <alignment horizontal="left" wrapText="1"/>
    </xf>
    <xf numFmtId="0" fontId="71" fillId="14" borderId="1" xfId="0" applyFont="1" applyFill="1" applyBorder="1" applyAlignment="1">
      <alignment horizontal="center" wrapText="1"/>
    </xf>
    <xf numFmtId="0" fontId="71" fillId="14" borderId="18" xfId="0" applyFont="1" applyFill="1" applyBorder="1" applyAlignment="1">
      <alignment horizontal="center" wrapText="1"/>
    </xf>
    <xf numFmtId="15" fontId="71" fillId="7" borderId="2" xfId="0" applyNumberFormat="1" applyFont="1" applyFill="1" applyBorder="1" applyAlignment="1">
      <alignment horizontal="left" wrapText="1"/>
    </xf>
    <xf numFmtId="15" fontId="71" fillId="0" borderId="0" xfId="0" applyNumberFormat="1" applyFont="1" applyAlignment="1">
      <alignment horizontal="left" wrapText="1"/>
    </xf>
    <xf numFmtId="0" fontId="71" fillId="0" borderId="0" xfId="0" applyFont="1" applyAlignment="1">
      <alignment horizontal="center" wrapText="1"/>
    </xf>
    <xf numFmtId="2" fontId="71" fillId="0" borderId="0" xfId="0" applyNumberFormat="1" applyFont="1" applyAlignment="1">
      <alignment horizontal="center" wrapText="1"/>
    </xf>
    <xf numFmtId="0" fontId="71" fillId="7" borderId="1" xfId="0" applyFont="1" applyFill="1" applyBorder="1" applyAlignment="1">
      <alignment horizontal="center" vertical="top" wrapText="1"/>
    </xf>
    <xf numFmtId="2" fontId="71" fillId="7" borderId="1" xfId="0" applyNumberFormat="1" applyFont="1" applyFill="1" applyBorder="1" applyAlignment="1">
      <alignment horizontal="center" vertical="center" wrapText="1"/>
    </xf>
    <xf numFmtId="0" fontId="71" fillId="14" borderId="1" xfId="0" applyFont="1" applyFill="1" applyBorder="1" applyAlignment="1">
      <alignment horizontal="left" vertical="center" wrapText="1"/>
    </xf>
    <xf numFmtId="0" fontId="71" fillId="7" borderId="0" xfId="0" applyFont="1" applyFill="1" applyAlignment="1">
      <alignment horizontal="center" vertical="top" wrapText="1"/>
    </xf>
    <xf numFmtId="0" fontId="71" fillId="14" borderId="1" xfId="0" applyFont="1" applyFill="1" applyBorder="1" applyAlignment="1">
      <alignment horizontal="left" wrapText="1"/>
    </xf>
    <xf numFmtId="15" fontId="71" fillId="7" borderId="3" xfId="0" applyNumberFormat="1" applyFont="1" applyFill="1" applyBorder="1" applyAlignment="1">
      <alignment horizontal="left" wrapText="1"/>
    </xf>
    <xf numFmtId="0" fontId="71" fillId="7" borderId="41" xfId="0" applyFont="1" applyFill="1" applyBorder="1" applyAlignment="1">
      <alignment horizontal="center" vertical="top" wrapText="1"/>
    </xf>
    <xf numFmtId="2" fontId="71" fillId="7" borderId="4" xfId="0" applyNumberFormat="1" applyFont="1" applyFill="1" applyBorder="1" applyAlignment="1">
      <alignment horizontal="center" vertical="center" wrapText="1"/>
    </xf>
    <xf numFmtId="0" fontId="71" fillId="0" borderId="0" xfId="0" applyFont="1" applyAlignment="1">
      <alignment horizontal="center" vertical="top" wrapText="1"/>
    </xf>
    <xf numFmtId="2" fontId="71" fillId="0" borderId="0" xfId="0" applyNumberFormat="1" applyFont="1" applyAlignment="1">
      <alignment horizontal="center" vertical="center" wrapText="1"/>
    </xf>
    <xf numFmtId="0" fontId="72" fillId="37" borderId="11" xfId="0" applyFont="1" applyFill="1" applyBorder="1" applyAlignment="1">
      <alignment vertical="top" wrapText="1"/>
    </xf>
    <xf numFmtId="0" fontId="71" fillId="0" borderId="12" xfId="0" applyFont="1" applyBorder="1" applyAlignment="1">
      <alignment horizontal="center" wrapText="1"/>
    </xf>
    <xf numFmtId="0" fontId="71" fillId="37" borderId="12" xfId="0" applyFont="1" applyFill="1" applyBorder="1" applyAlignment="1">
      <alignment vertical="top" wrapText="1"/>
    </xf>
    <xf numFmtId="0" fontId="71" fillId="0" borderId="13" xfId="0" applyFont="1" applyBorder="1" applyAlignment="1">
      <alignment horizontal="center" wrapText="1"/>
    </xf>
    <xf numFmtId="0" fontId="74" fillId="14" borderId="1" xfId="0" applyFont="1" applyFill="1" applyBorder="1" applyAlignment="1">
      <alignment horizontal="center" wrapText="1"/>
    </xf>
    <xf numFmtId="0" fontId="71" fillId="7" borderId="18" xfId="0" applyFont="1" applyFill="1" applyBorder="1" applyAlignment="1">
      <alignment wrapText="1"/>
    </xf>
    <xf numFmtId="0" fontId="71" fillId="7" borderId="55" xfId="0" applyFont="1" applyFill="1" applyBorder="1" applyAlignment="1">
      <alignment wrapText="1"/>
    </xf>
    <xf numFmtId="0" fontId="71" fillId="7" borderId="42" xfId="0" applyFont="1" applyFill="1" applyBorder="1" applyAlignment="1">
      <alignment wrapText="1"/>
    </xf>
    <xf numFmtId="0" fontId="71" fillId="0" borderId="0" xfId="0" applyFont="1" applyAlignment="1">
      <alignment wrapText="1"/>
    </xf>
    <xf numFmtId="0" fontId="71" fillId="14" borderId="18" xfId="0" applyFont="1" applyFill="1" applyBorder="1" applyAlignment="1">
      <alignment wrapText="1"/>
    </xf>
    <xf numFmtId="0" fontId="75" fillId="2" borderId="11" xfId="0" applyFont="1" applyFill="1" applyBorder="1" applyAlignment="1">
      <alignment horizontal="center"/>
    </xf>
    <xf numFmtId="0" fontId="75" fillId="2" borderId="12" xfId="0" applyFont="1" applyFill="1" applyBorder="1" applyAlignment="1">
      <alignment horizontal="left"/>
    </xf>
    <xf numFmtId="8" fontId="75" fillId="2" borderId="12" xfId="0" applyNumberFormat="1" applyFont="1" applyFill="1" applyBorder="1" applyAlignment="1">
      <alignment horizontal="left"/>
    </xf>
    <xf numFmtId="8" fontId="75" fillId="2" borderId="12" xfId="0" applyNumberFormat="1" applyFont="1" applyFill="1" applyBorder="1" applyAlignment="1">
      <alignment horizontal="center"/>
    </xf>
    <xf numFmtId="8" fontId="75" fillId="2" borderId="12" xfId="0" applyNumberFormat="1" applyFont="1" applyFill="1" applyBorder="1" applyAlignment="1">
      <alignment horizontal="left" wrapText="1"/>
    </xf>
    <xf numFmtId="43" fontId="75" fillId="2" borderId="13" xfId="1" applyFont="1" applyFill="1" applyBorder="1" applyAlignment="1">
      <alignment horizontal="left"/>
    </xf>
    <xf numFmtId="0" fontId="4" fillId="3" borderId="11" xfId="0" applyFont="1" applyFill="1" applyBorder="1"/>
    <xf numFmtId="0" fontId="4" fillId="3" borderId="13" xfId="0" applyFont="1" applyFill="1" applyBorder="1" applyAlignment="1">
      <alignment horizontal="center" vertical="center"/>
    </xf>
    <xf numFmtId="17" fontId="1" fillId="0" borderId="2" xfId="0" applyNumberFormat="1" applyFont="1" applyBorder="1" applyAlignment="1">
      <alignment horizontal="center"/>
    </xf>
    <xf numFmtId="171" fontId="1" fillId="0" borderId="1" xfId="1" applyNumberFormat="1" applyFont="1" applyBorder="1"/>
    <xf numFmtId="1" fontId="1" fillId="0" borderId="1" xfId="1" applyNumberFormat="1" applyFont="1" applyFill="1" applyBorder="1" applyAlignment="1">
      <alignment horizontal="center"/>
    </xf>
    <xf numFmtId="1" fontId="68" fillId="0" borderId="1" xfId="1" applyNumberFormat="1" applyFont="1" applyFill="1" applyBorder="1" applyAlignment="1">
      <alignment horizontal="center"/>
    </xf>
    <xf numFmtId="1" fontId="1" fillId="0" borderId="1" xfId="1" applyNumberFormat="1" applyFont="1" applyBorder="1" applyAlignment="1">
      <alignment horizontal="center"/>
    </xf>
    <xf numFmtId="1" fontId="1" fillId="0" borderId="1" xfId="1" applyNumberFormat="1" applyFont="1" applyFill="1" applyBorder="1" applyAlignment="1">
      <alignment horizontal="left" vertical="top" wrapText="1"/>
    </xf>
    <xf numFmtId="1" fontId="1" fillId="0" borderId="18" xfId="1" applyNumberFormat="1" applyFont="1" applyBorder="1" applyAlignment="1">
      <alignment horizontal="center"/>
    </xf>
    <xf numFmtId="8" fontId="75" fillId="2" borderId="2" xfId="0" applyNumberFormat="1" applyFont="1" applyFill="1" applyBorder="1" applyAlignment="1">
      <alignment horizontal="center"/>
    </xf>
    <xf numFmtId="43" fontId="1" fillId="0" borderId="18" xfId="0" applyNumberFormat="1" applyFont="1" applyBorder="1" applyAlignment="1">
      <alignment horizontal="center" vertical="center"/>
    </xf>
    <xf numFmtId="43" fontId="76" fillId="0" borderId="0" xfId="0" applyNumberFormat="1" applyFont="1"/>
    <xf numFmtId="1" fontId="1" fillId="0" borderId="1" xfId="1" applyNumberFormat="1" applyFont="1" applyFill="1" applyBorder="1" applyAlignment="1">
      <alignment horizontal="center" wrapText="1"/>
    </xf>
    <xf numFmtId="43" fontId="1" fillId="0" borderId="18" xfId="0" applyNumberFormat="1" applyFont="1" applyBorder="1"/>
    <xf numFmtId="43" fontId="75" fillId="7" borderId="2" xfId="1" applyFont="1" applyFill="1" applyBorder="1" applyAlignment="1">
      <alignment horizontal="center"/>
    </xf>
    <xf numFmtId="43" fontId="1" fillId="7" borderId="18" xfId="0" applyNumberFormat="1" applyFont="1" applyFill="1" applyBorder="1" applyAlignment="1">
      <alignment horizontal="center" vertical="center"/>
    </xf>
    <xf numFmtId="0" fontId="75" fillId="2" borderId="2" xfId="0" applyFont="1" applyFill="1" applyBorder="1" applyAlignment="1">
      <alignment horizontal="center"/>
    </xf>
    <xf numFmtId="6" fontId="76" fillId="0" borderId="1" xfId="0" applyNumberFormat="1" applyFont="1" applyBorder="1"/>
    <xf numFmtId="6" fontId="18" fillId="0" borderId="1" xfId="0" applyNumberFormat="1" applyFont="1" applyBorder="1"/>
    <xf numFmtId="0" fontId="76" fillId="0" borderId="1" xfId="0" applyFont="1" applyBorder="1"/>
    <xf numFmtId="43" fontId="76" fillId="0" borderId="1" xfId="0" applyNumberFormat="1" applyFont="1" applyBorder="1" applyAlignment="1">
      <alignment wrapText="1"/>
    </xf>
    <xf numFmtId="0" fontId="1" fillId="8" borderId="3" xfId="0" applyFont="1" applyFill="1" applyBorder="1"/>
    <xf numFmtId="43" fontId="4" fillId="8" borderId="5" xfId="0" applyNumberFormat="1" applyFont="1" applyFill="1" applyBorder="1" applyAlignment="1">
      <alignment horizontal="center" vertical="center"/>
    </xf>
    <xf numFmtId="171" fontId="17" fillId="0" borderId="1" xfId="1" applyNumberFormat="1" applyFont="1" applyFill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wrapText="1"/>
    </xf>
    <xf numFmtId="43" fontId="75" fillId="0" borderId="0" xfId="1" applyFont="1" applyFill="1" applyBorder="1" applyAlignment="1">
      <alignment horizontal="center"/>
    </xf>
    <xf numFmtId="43" fontId="1" fillId="0" borderId="0" xfId="0" applyNumberFormat="1" applyFont="1" applyAlignment="1">
      <alignment horizontal="center" vertical="center"/>
    </xf>
    <xf numFmtId="17" fontId="4" fillId="31" borderId="3" xfId="0" applyNumberFormat="1" applyFont="1" applyFill="1" applyBorder="1"/>
    <xf numFmtId="43" fontId="4" fillId="31" borderId="4" xfId="1" applyFont="1" applyFill="1" applyBorder="1" applyAlignment="1">
      <alignment horizontal="center"/>
    </xf>
    <xf numFmtId="1" fontId="4" fillId="26" borderId="5" xfId="1" applyNumberFormat="1" applyFont="1" applyFill="1" applyBorder="1" applyAlignment="1">
      <alignment horizontal="center"/>
    </xf>
    <xf numFmtId="0" fontId="75" fillId="0" borderId="0" xfId="0" applyFont="1" applyAlignment="1">
      <alignment horizontal="center"/>
    </xf>
    <xf numFmtId="8" fontId="0" fillId="0" borderId="0" xfId="0" applyNumberFormat="1" applyAlignment="1">
      <alignment horizontal="center" wrapText="1"/>
    </xf>
    <xf numFmtId="168" fontId="1" fillId="0" borderId="1" xfId="1" applyNumberFormat="1" applyFont="1" applyBorder="1" applyAlignment="1">
      <alignment horizontal="center"/>
    </xf>
    <xf numFmtId="0" fontId="12" fillId="16" borderId="27" xfId="0" applyFont="1" applyFill="1" applyBorder="1" applyAlignment="1">
      <alignment vertical="center"/>
    </xf>
    <xf numFmtId="0" fontId="12" fillId="16" borderId="37" xfId="0" applyFont="1" applyFill="1" applyBorder="1" applyAlignment="1">
      <alignment vertical="center"/>
    </xf>
    <xf numFmtId="0" fontId="12" fillId="16" borderId="45" xfId="0" applyFont="1" applyFill="1" applyBorder="1" applyAlignment="1">
      <alignment vertical="center"/>
    </xf>
    <xf numFmtId="0" fontId="5" fillId="35" borderId="45" xfId="0" applyFont="1" applyFill="1" applyBorder="1" applyAlignment="1">
      <alignment horizontal="left"/>
    </xf>
    <xf numFmtId="0" fontId="11" fillId="3" borderId="4" xfId="0" applyFont="1" applyFill="1" applyBorder="1" applyAlignment="1">
      <alignment vertical="top" wrapText="1"/>
    </xf>
    <xf numFmtId="0" fontId="2" fillId="8" borderId="16" xfId="0" applyFont="1" applyFill="1" applyBorder="1" applyAlignment="1">
      <alignment horizontal="center" vertical="top"/>
    </xf>
    <xf numFmtId="3" fontId="12" fillId="9" borderId="1" xfId="0" applyNumberFormat="1" applyFont="1" applyFill="1" applyBorder="1" applyAlignment="1">
      <alignment horizontal="center" vertical="top"/>
    </xf>
    <xf numFmtId="4" fontId="0" fillId="0" borderId="0" xfId="0" applyNumberFormat="1" applyAlignment="1">
      <alignment vertical="top"/>
    </xf>
    <xf numFmtId="3" fontId="12" fillId="7" borderId="1" xfId="0" applyNumberFormat="1" applyFont="1" applyFill="1" applyBorder="1" applyAlignment="1">
      <alignment horizontal="center" vertical="top"/>
    </xf>
    <xf numFmtId="0" fontId="81" fillId="9" borderId="21" xfId="0" applyFont="1" applyFill="1" applyBorder="1" applyAlignment="1">
      <alignment wrapText="1"/>
    </xf>
    <xf numFmtId="0" fontId="80" fillId="9" borderId="57" xfId="0" applyFont="1" applyFill="1" applyBorder="1" applyAlignment="1">
      <alignment horizontal="left" wrapText="1" indent="1"/>
    </xf>
    <xf numFmtId="0" fontId="81" fillId="9" borderId="10" xfId="0" applyFont="1" applyFill="1" applyBorder="1" applyAlignment="1">
      <alignment wrapText="1"/>
    </xf>
    <xf numFmtId="0" fontId="81" fillId="9" borderId="15" xfId="0" applyFont="1" applyFill="1" applyBorder="1" applyAlignment="1">
      <alignment wrapText="1"/>
    </xf>
    <xf numFmtId="0" fontId="83" fillId="9" borderId="58" xfId="0" applyFont="1" applyFill="1" applyBorder="1" applyAlignment="1">
      <alignment horizontal="left" wrapText="1" indent="1"/>
    </xf>
    <xf numFmtId="0" fontId="82" fillId="9" borderId="21" xfId="0" applyFont="1" applyFill="1" applyBorder="1" applyAlignment="1">
      <alignment wrapText="1"/>
    </xf>
    <xf numFmtId="0" fontId="83" fillId="9" borderId="57" xfId="0" applyFont="1" applyFill="1" applyBorder="1" applyAlignment="1">
      <alignment horizontal="left" wrapText="1" indent="1"/>
    </xf>
    <xf numFmtId="0" fontId="82" fillId="9" borderId="10" xfId="0" applyFont="1" applyFill="1" applyBorder="1" applyAlignment="1">
      <alignment wrapText="1"/>
    </xf>
    <xf numFmtId="0" fontId="78" fillId="9" borderId="15" xfId="0" applyFont="1" applyFill="1" applyBorder="1" applyAlignment="1">
      <alignment wrapText="1"/>
    </xf>
    <xf numFmtId="0" fontId="78" fillId="9" borderId="21" xfId="0" applyFont="1" applyFill="1" applyBorder="1" applyAlignment="1">
      <alignment wrapText="1"/>
    </xf>
    <xf numFmtId="0" fontId="79" fillId="9" borderId="57" xfId="0" applyFont="1" applyFill="1" applyBorder="1" applyAlignment="1">
      <alignment horizontal="left" wrapText="1" indent="1"/>
    </xf>
    <xf numFmtId="0" fontId="78" fillId="9" borderId="10" xfId="0" applyFont="1" applyFill="1" applyBorder="1" applyAlignment="1">
      <alignment wrapText="1"/>
    </xf>
    <xf numFmtId="0" fontId="0" fillId="8" borderId="31" xfId="0" applyFill="1" applyBorder="1"/>
    <xf numFmtId="0" fontId="79" fillId="9" borderId="58" xfId="0" applyFont="1" applyFill="1" applyBorder="1" applyAlignment="1">
      <alignment horizontal="left" wrapText="1" indent="1"/>
    </xf>
    <xf numFmtId="0" fontId="60" fillId="37" borderId="0" xfId="0" applyFont="1" applyFill="1" applyAlignment="1">
      <alignment wrapText="1"/>
    </xf>
    <xf numFmtId="0" fontId="0" fillId="37" borderId="0" xfId="0" applyFill="1"/>
    <xf numFmtId="0" fontId="63" fillId="37" borderId="0" xfId="0" applyFont="1" applyFill="1" applyAlignment="1">
      <alignment wrapText="1"/>
    </xf>
    <xf numFmtId="0" fontId="74" fillId="0" borderId="0" xfId="0" applyFont="1" applyAlignment="1">
      <alignment horizontal="center" vertical="top" wrapText="1"/>
    </xf>
    <xf numFmtId="0" fontId="72" fillId="0" borderId="0" xfId="0" applyFont="1" applyAlignment="1">
      <alignment wrapText="1"/>
    </xf>
    <xf numFmtId="0" fontId="3" fillId="0" borderId="59" xfId="0" applyFont="1" applyBorder="1" applyAlignment="1">
      <alignment horizontal="center" vertical="top" wrapText="1"/>
    </xf>
    <xf numFmtId="0" fontId="12" fillId="0" borderId="0" xfId="0" applyFont="1" applyAlignment="1">
      <alignment wrapText="1"/>
    </xf>
    <xf numFmtId="4" fontId="0" fillId="0" borderId="60" xfId="0" applyNumberFormat="1" applyBorder="1" applyAlignment="1">
      <alignment horizontal="center"/>
    </xf>
    <xf numFmtId="4" fontId="4" fillId="0" borderId="60" xfId="0" applyNumberFormat="1" applyFont="1" applyBorder="1"/>
    <xf numFmtId="0" fontId="18" fillId="0" borderId="0" xfId="0" applyFont="1" applyAlignment="1">
      <alignment horizontal="center"/>
    </xf>
    <xf numFmtId="0" fontId="60" fillId="0" borderId="0" xfId="0" applyFont="1" applyAlignment="1">
      <alignment wrapText="1"/>
    </xf>
    <xf numFmtId="0" fontId="85" fillId="0" borderId="0" xfId="0" applyFont="1" applyAlignment="1">
      <alignment horizontal="left" vertical="top" wrapText="1"/>
    </xf>
    <xf numFmtId="0" fontId="63" fillId="0" borderId="0" xfId="0" applyFont="1" applyAlignment="1">
      <alignment vertical="top" wrapText="1"/>
    </xf>
    <xf numFmtId="0" fontId="90" fillId="0" borderId="0" xfId="0" applyFont="1" applyAlignment="1">
      <alignment horizontal="right" vertical="top" wrapText="1"/>
    </xf>
    <xf numFmtId="0" fontId="88" fillId="20" borderId="20" xfId="0" applyFont="1" applyFill="1" applyBorder="1" applyAlignment="1">
      <alignment horizontal="left" vertical="top" wrapText="1"/>
    </xf>
    <xf numFmtId="0" fontId="89" fillId="20" borderId="22" xfId="0" applyFont="1" applyFill="1" applyBorder="1" applyAlignment="1">
      <alignment horizontal="right" vertical="top" wrapText="1"/>
    </xf>
    <xf numFmtId="0" fontId="60" fillId="20" borderId="22" xfId="0" applyFont="1" applyFill="1" applyBorder="1" applyAlignment="1">
      <alignment wrapText="1"/>
    </xf>
    <xf numFmtId="0" fontId="89" fillId="20" borderId="22" xfId="0" applyFont="1" applyFill="1" applyBorder="1" applyAlignment="1">
      <alignment vertical="top" wrapText="1"/>
    </xf>
    <xf numFmtId="0" fontId="0" fillId="20" borderId="17" xfId="0" applyFill="1" applyBorder="1" applyAlignment="1">
      <alignment wrapText="1"/>
    </xf>
    <xf numFmtId="0" fontId="89" fillId="20" borderId="24" xfId="0" applyFont="1" applyFill="1" applyBorder="1" applyAlignment="1">
      <alignment horizontal="left" vertical="top" wrapText="1"/>
    </xf>
    <xf numFmtId="0" fontId="86" fillId="20" borderId="0" xfId="0" applyFont="1" applyFill="1" applyAlignment="1">
      <alignment vertical="top" wrapText="1"/>
    </xf>
    <xf numFmtId="0" fontId="87" fillId="20" borderId="0" xfId="0" applyFont="1" applyFill="1" applyAlignment="1">
      <alignment vertical="top" wrapText="1"/>
    </xf>
    <xf numFmtId="0" fontId="0" fillId="20" borderId="0" xfId="0" applyFill="1"/>
    <xf numFmtId="0" fontId="0" fillId="20" borderId="26" xfId="0" applyFill="1" applyBorder="1"/>
    <xf numFmtId="0" fontId="60" fillId="20" borderId="25" xfId="0" applyFont="1" applyFill="1" applyBorder="1" applyAlignment="1">
      <alignment horizontal="left" vertical="top" wrapText="1"/>
    </xf>
    <xf numFmtId="0" fontId="0" fillId="20" borderId="41" xfId="0" applyFill="1" applyBorder="1" applyAlignment="1">
      <alignment wrapText="1"/>
    </xf>
    <xf numFmtId="0" fontId="63" fillId="20" borderId="41" xfId="0" applyFont="1" applyFill="1" applyBorder="1" applyAlignment="1">
      <alignment wrapText="1"/>
    </xf>
    <xf numFmtId="0" fontId="63" fillId="20" borderId="42" xfId="0" applyFont="1" applyFill="1" applyBorder="1" applyAlignment="1">
      <alignment wrapText="1"/>
    </xf>
    <xf numFmtId="0" fontId="61" fillId="9" borderId="20" xfId="0" applyFont="1" applyFill="1" applyBorder="1" applyAlignment="1">
      <alignment vertical="top" wrapText="1"/>
    </xf>
    <xf numFmtId="0" fontId="60" fillId="9" borderId="22" xfId="0" applyFont="1" applyFill="1" applyBorder="1" applyAlignment="1">
      <alignment wrapText="1"/>
    </xf>
    <xf numFmtId="0" fontId="62" fillId="9" borderId="22" xfId="0" applyFont="1" applyFill="1" applyBorder="1" applyAlignment="1">
      <alignment horizontal="left" vertical="top" wrapText="1"/>
    </xf>
    <xf numFmtId="0" fontId="62" fillId="9" borderId="22" xfId="0" applyFont="1" applyFill="1" applyBorder="1" applyAlignment="1">
      <alignment vertical="top"/>
    </xf>
    <xf numFmtId="0" fontId="62" fillId="9" borderId="17" xfId="0" applyFont="1" applyFill="1" applyBorder="1" applyAlignment="1">
      <alignment vertical="top" wrapText="1"/>
    </xf>
    <xf numFmtId="0" fontId="62" fillId="9" borderId="24" xfId="0" applyFont="1" applyFill="1" applyBorder="1" applyAlignment="1">
      <alignment vertical="top" wrapText="1"/>
    </xf>
    <xf numFmtId="0" fontId="60" fillId="9" borderId="0" xfId="0" applyFont="1" applyFill="1" applyAlignment="1">
      <alignment wrapText="1"/>
    </xf>
    <xf numFmtId="0" fontId="86" fillId="9" borderId="0" xfId="0" applyFont="1" applyFill="1" applyAlignment="1">
      <alignment vertical="top" wrapText="1"/>
    </xf>
    <xf numFmtId="0" fontId="87" fillId="9" borderId="0" xfId="0" applyFont="1" applyFill="1" applyAlignment="1">
      <alignment vertical="top" wrapText="1"/>
    </xf>
    <xf numFmtId="0" fontId="0" fillId="9" borderId="26" xfId="0" applyFill="1" applyBorder="1"/>
    <xf numFmtId="0" fontId="60" fillId="9" borderId="26" xfId="0" applyFont="1" applyFill="1" applyBorder="1" applyAlignment="1">
      <alignment wrapText="1"/>
    </xf>
    <xf numFmtId="0" fontId="63" fillId="9" borderId="0" xfId="0" applyFont="1" applyFill="1" applyAlignment="1">
      <alignment vertical="top" wrapText="1"/>
    </xf>
    <xf numFmtId="0" fontId="62" fillId="9" borderId="25" xfId="0" applyFont="1" applyFill="1" applyBorder="1" applyAlignment="1">
      <alignment vertical="top" wrapText="1"/>
    </xf>
    <xf numFmtId="0" fontId="60" fillId="9" borderId="41" xfId="0" applyFont="1" applyFill="1" applyBorder="1" applyAlignment="1">
      <alignment wrapText="1"/>
    </xf>
    <xf numFmtId="0" fontId="63" fillId="9" borderId="41" xfId="0" applyFont="1" applyFill="1" applyBorder="1" applyAlignment="1">
      <alignment vertical="top" wrapText="1"/>
    </xf>
    <xf numFmtId="0" fontId="63" fillId="9" borderId="42" xfId="0" applyFont="1" applyFill="1" applyBorder="1" applyAlignment="1">
      <alignment vertical="top" wrapText="1"/>
    </xf>
    <xf numFmtId="0" fontId="62" fillId="0" borderId="0" xfId="0" applyFont="1" applyAlignment="1">
      <alignment vertical="top" wrapText="1"/>
    </xf>
    <xf numFmtId="0" fontId="60" fillId="0" borderId="0" xfId="0" applyFont="1" applyAlignment="1">
      <alignment horizontal="left" wrapText="1"/>
    </xf>
    <xf numFmtId="0" fontId="61" fillId="0" borderId="20" xfId="0" applyFont="1" applyBorder="1" applyAlignment="1">
      <alignment vertical="top" wrapText="1"/>
    </xf>
    <xf numFmtId="0" fontId="60" fillId="0" borderId="22" xfId="0" applyFont="1" applyBorder="1" applyAlignment="1">
      <alignment wrapText="1"/>
    </xf>
    <xf numFmtId="0" fontId="62" fillId="0" borderId="22" xfId="0" applyFont="1" applyBorder="1" applyAlignment="1">
      <alignment horizontal="left" vertical="top" wrapText="1"/>
    </xf>
    <xf numFmtId="0" fontId="62" fillId="0" borderId="22" xfId="0" applyFont="1" applyBorder="1" applyAlignment="1">
      <alignment vertical="top"/>
    </xf>
    <xf numFmtId="0" fontId="62" fillId="0" borderId="17" xfId="0" applyFont="1" applyBorder="1" applyAlignment="1">
      <alignment vertical="top" wrapText="1"/>
    </xf>
    <xf numFmtId="0" fontId="62" fillId="0" borderId="24" xfId="0" applyFont="1" applyBorder="1" applyAlignment="1">
      <alignment vertical="top" wrapText="1"/>
    </xf>
    <xf numFmtId="0" fontId="86" fillId="0" borderId="0" xfId="0" applyFont="1" applyAlignment="1">
      <alignment vertical="top" wrapText="1"/>
    </xf>
    <xf numFmtId="0" fontId="87" fillId="0" borderId="0" xfId="0" applyFont="1" applyAlignment="1">
      <alignment vertical="top" wrapText="1"/>
    </xf>
    <xf numFmtId="0" fontId="87" fillId="0" borderId="0" xfId="0" applyFont="1" applyAlignment="1">
      <alignment wrapText="1"/>
    </xf>
    <xf numFmtId="0" fontId="62" fillId="0" borderId="25" xfId="0" applyFont="1" applyBorder="1" applyAlignment="1">
      <alignment vertical="top" wrapText="1"/>
    </xf>
    <xf numFmtId="0" fontId="60" fillId="0" borderId="41" xfId="0" applyFont="1" applyBorder="1" applyAlignment="1">
      <alignment wrapText="1"/>
    </xf>
    <xf numFmtId="0" fontId="60" fillId="0" borderId="41" xfId="0" applyFont="1" applyBorder="1" applyAlignment="1">
      <alignment horizontal="left" vertical="top" wrapText="1"/>
    </xf>
    <xf numFmtId="0" fontId="60" fillId="0" borderId="42" xfId="0" applyFont="1" applyBorder="1" applyAlignment="1">
      <alignment horizontal="left" vertical="top" wrapText="1"/>
    </xf>
    <xf numFmtId="0" fontId="91" fillId="0" borderId="61" xfId="0" applyFont="1" applyBorder="1" applyAlignment="1">
      <alignment horizontal="center" vertical="center" wrapText="1"/>
    </xf>
    <xf numFmtId="0" fontId="60" fillId="0" borderId="62" xfId="0" applyFont="1" applyBorder="1" applyAlignment="1">
      <alignment wrapText="1"/>
    </xf>
    <xf numFmtId="0" fontId="60" fillId="38" borderId="63" xfId="0" applyFont="1" applyFill="1" applyBorder="1" applyAlignment="1">
      <alignment wrapText="1"/>
    </xf>
    <xf numFmtId="0" fontId="89" fillId="38" borderId="0" xfId="0" applyFont="1" applyFill="1" applyAlignment="1">
      <alignment horizontal="right" vertical="top" wrapText="1"/>
    </xf>
    <xf numFmtId="0" fontId="60" fillId="38" borderId="0" xfId="0" applyFont="1" applyFill="1" applyAlignment="1">
      <alignment wrapText="1"/>
    </xf>
    <xf numFmtId="0" fontId="89" fillId="38" borderId="0" xfId="0" applyFont="1" applyFill="1" applyAlignment="1">
      <alignment vertical="top" wrapText="1"/>
    </xf>
    <xf numFmtId="0" fontId="0" fillId="38" borderId="26" xfId="0" applyFill="1" applyBorder="1" applyAlignment="1">
      <alignment wrapText="1"/>
    </xf>
    <xf numFmtId="0" fontId="63" fillId="38" borderId="0" xfId="0" applyFont="1" applyFill="1" applyAlignment="1">
      <alignment wrapText="1"/>
    </xf>
    <xf numFmtId="0" fontId="60" fillId="38" borderId="26" xfId="0" applyFont="1" applyFill="1" applyBorder="1" applyAlignment="1">
      <alignment wrapText="1"/>
    </xf>
    <xf numFmtId="0" fontId="63" fillId="38" borderId="41" xfId="0" applyFont="1" applyFill="1" applyBorder="1" applyAlignment="1">
      <alignment vertical="top" wrapText="1"/>
    </xf>
    <xf numFmtId="0" fontId="63" fillId="38" borderId="42" xfId="0" applyFont="1" applyFill="1" applyBorder="1" applyAlignment="1">
      <alignment vertical="top" wrapText="1"/>
    </xf>
    <xf numFmtId="0" fontId="88" fillId="38" borderId="20" xfId="0" applyFont="1" applyFill="1" applyBorder="1" applyAlignment="1">
      <alignment horizontal="left" vertical="top" wrapText="1"/>
    </xf>
    <xf numFmtId="0" fontId="60" fillId="38" borderId="22" xfId="0" applyFont="1" applyFill="1" applyBorder="1" applyAlignment="1">
      <alignment wrapText="1"/>
    </xf>
    <xf numFmtId="0" fontId="60" fillId="38" borderId="17" xfId="0" applyFont="1" applyFill="1" applyBorder="1" applyAlignment="1">
      <alignment wrapText="1"/>
    </xf>
    <xf numFmtId="0" fontId="0" fillId="38" borderId="24" xfId="0" applyFill="1" applyBorder="1" applyAlignment="1">
      <alignment horizontal="left" wrapText="1"/>
    </xf>
    <xf numFmtId="0" fontId="89" fillId="38" borderId="25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center" vertical="top" wrapText="1"/>
    </xf>
    <xf numFmtId="0" fontId="0" fillId="0" borderId="18" xfId="0" applyBorder="1" applyAlignment="1">
      <alignment horizontal="left"/>
    </xf>
    <xf numFmtId="164" fontId="1" fillId="0" borderId="2" xfId="0" applyNumberFormat="1" applyFont="1" applyBorder="1" applyAlignment="1">
      <alignment horizontal="center" vertical="center"/>
    </xf>
    <xf numFmtId="4" fontId="0" fillId="16" borderId="28" xfId="0" applyNumberFormat="1" applyFill="1" applyBorder="1" applyAlignment="1">
      <alignment horizontal="center"/>
    </xf>
    <xf numFmtId="4" fontId="4" fillId="16" borderId="28" xfId="0" applyNumberFormat="1" applyFont="1" applyFill="1" applyBorder="1"/>
    <xf numFmtId="0" fontId="12" fillId="8" borderId="0" xfId="0" applyFont="1" applyFill="1" applyAlignment="1">
      <alignment horizontal="center" vertical="top" wrapText="1"/>
    </xf>
    <xf numFmtId="0" fontId="12" fillId="8" borderId="1" xfId="0" applyFont="1" applyFill="1" applyBorder="1" applyAlignment="1">
      <alignment horizontal="center" vertical="top" wrapText="1"/>
    </xf>
    <xf numFmtId="0" fontId="0" fillId="29" borderId="1" xfId="0" applyFill="1" applyBorder="1" applyAlignment="1">
      <alignment horizontal="left"/>
    </xf>
    <xf numFmtId="3" fontId="0" fillId="0" borderId="1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0" fontId="15" fillId="8" borderId="16" xfId="0" applyFont="1" applyFill="1" applyBorder="1" applyAlignment="1">
      <alignment vertical="top" wrapText="1"/>
    </xf>
    <xf numFmtId="4" fontId="11" fillId="0" borderId="0" xfId="0" applyNumberFormat="1" applyFont="1" applyAlignment="1">
      <alignment horizontal="center" vertical="top"/>
    </xf>
    <xf numFmtId="0" fontId="35" fillId="0" borderId="1" xfId="0" applyFont="1" applyBorder="1" applyAlignment="1">
      <alignment horizontal="left"/>
    </xf>
    <xf numFmtId="0" fontId="1" fillId="29" borderId="18" xfId="0" applyFont="1" applyFill="1" applyBorder="1"/>
    <xf numFmtId="168" fontId="1" fillId="0" borderId="1" xfId="1" applyNumberFormat="1" applyFont="1" applyFill="1" applyBorder="1" applyAlignment="1">
      <alignment horizontal="center"/>
    </xf>
    <xf numFmtId="6" fontId="4" fillId="0" borderId="1" xfId="0" applyNumberFormat="1" applyFont="1" applyBorder="1"/>
    <xf numFmtId="0" fontId="4" fillId="0" borderId="1" xfId="0" applyFont="1" applyBorder="1"/>
    <xf numFmtId="171" fontId="1" fillId="0" borderId="1" xfId="1" applyNumberFormat="1" applyFont="1" applyFill="1" applyBorder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0" fillId="0" borderId="0" xfId="0" applyFont="1" applyAlignment="1">
      <alignment vertical="top" wrapText="1"/>
    </xf>
    <xf numFmtId="0" fontId="61" fillId="38" borderId="20" xfId="0" applyFont="1" applyFill="1" applyBorder="1" applyAlignment="1">
      <alignment vertical="top" wrapText="1"/>
    </xf>
    <xf numFmtId="0" fontId="62" fillId="38" borderId="22" xfId="0" applyFont="1" applyFill="1" applyBorder="1" applyAlignment="1">
      <alignment horizontal="left" vertical="top" wrapText="1"/>
    </xf>
    <xf numFmtId="0" fontId="62" fillId="38" borderId="22" xfId="0" applyFont="1" applyFill="1" applyBorder="1" applyAlignment="1">
      <alignment vertical="top" wrapText="1"/>
    </xf>
    <xf numFmtId="0" fontId="0" fillId="38" borderId="17" xfId="0" applyFill="1" applyBorder="1" applyAlignment="1">
      <alignment wrapText="1"/>
    </xf>
    <xf numFmtId="0" fontId="62" fillId="38" borderId="24" xfId="0" applyFont="1" applyFill="1" applyBorder="1" applyAlignment="1">
      <alignment vertical="top" wrapText="1"/>
    </xf>
    <xf numFmtId="0" fontId="62" fillId="38" borderId="0" xfId="0" applyFont="1" applyFill="1" applyAlignment="1">
      <alignment vertical="top"/>
    </xf>
    <xf numFmtId="0" fontId="60" fillId="38" borderId="26" xfId="0" applyFont="1" applyFill="1" applyBorder="1" applyAlignment="1">
      <alignment vertical="top" wrapText="1"/>
    </xf>
    <xf numFmtId="0" fontId="62" fillId="38" borderId="25" xfId="0" applyFont="1" applyFill="1" applyBorder="1" applyAlignment="1">
      <alignment vertical="top" wrapText="1"/>
    </xf>
    <xf numFmtId="0" fontId="60" fillId="38" borderId="41" xfId="0" applyFont="1" applyFill="1" applyBorder="1" applyAlignment="1">
      <alignment wrapText="1"/>
    </xf>
    <xf numFmtId="0" fontId="63" fillId="38" borderId="0" xfId="0" applyFont="1" applyFill="1" applyAlignment="1">
      <alignment vertical="top" wrapText="1"/>
    </xf>
    <xf numFmtId="0" fontId="1" fillId="0" borderId="5" xfId="0" applyFont="1" applyBorder="1" applyAlignment="1">
      <alignment vertical="top"/>
    </xf>
    <xf numFmtId="4" fontId="1" fillId="10" borderId="1" xfId="0" applyNumberFormat="1" applyFont="1" applyFill="1" applyBorder="1"/>
    <xf numFmtId="43" fontId="0" fillId="0" borderId="0" xfId="1" applyFont="1" applyAlignment="1">
      <alignment horizontal="right" vertical="top" wrapText="1"/>
    </xf>
    <xf numFmtId="43" fontId="0" fillId="0" borderId="1" xfId="1" applyFont="1" applyBorder="1" applyAlignment="1">
      <alignment horizontal="right" vertical="top" wrapText="1"/>
    </xf>
    <xf numFmtId="0" fontId="0" fillId="0" borderId="0" xfId="0" applyAlignment="1">
      <alignment horizontal="right"/>
    </xf>
    <xf numFmtId="0" fontId="74" fillId="14" borderId="1" xfId="0" applyFont="1" applyFill="1" applyBorder="1" applyAlignment="1">
      <alignment horizontal="center" vertical="center" wrapText="1"/>
    </xf>
    <xf numFmtId="0" fontId="71" fillId="14" borderId="11" xfId="0" applyFont="1" applyFill="1" applyBorder="1" applyAlignment="1">
      <alignment horizontal="left" wrapText="1"/>
    </xf>
    <xf numFmtId="0" fontId="74" fillId="14" borderId="12" xfId="0" applyFont="1" applyFill="1" applyBorder="1" applyAlignment="1">
      <alignment horizontal="center" vertical="top" wrapText="1"/>
    </xf>
    <xf numFmtId="2" fontId="71" fillId="14" borderId="12" xfId="0" applyNumberFormat="1" applyFont="1" applyFill="1" applyBorder="1" applyAlignment="1">
      <alignment horizontal="center" vertical="center" wrapText="1"/>
    </xf>
    <xf numFmtId="0" fontId="72" fillId="14" borderId="13" xfId="0" applyFont="1" applyFill="1" applyBorder="1" applyAlignment="1">
      <alignment wrapText="1"/>
    </xf>
    <xf numFmtId="0" fontId="67" fillId="7" borderId="3" xfId="0" applyFont="1" applyFill="1" applyBorder="1" applyAlignment="1">
      <alignment vertical="top"/>
    </xf>
    <xf numFmtId="0" fontId="67" fillId="7" borderId="4" xfId="0" applyFont="1" applyFill="1" applyBorder="1" applyAlignment="1">
      <alignment horizontal="center" vertical="top" wrapText="1"/>
    </xf>
    <xf numFmtId="0" fontId="8" fillId="7" borderId="4" xfId="0" applyFont="1" applyFill="1" applyBorder="1"/>
    <xf numFmtId="0" fontId="84" fillId="7" borderId="5" xfId="0" applyFont="1" applyFill="1" applyBorder="1" applyAlignment="1">
      <alignment wrapText="1"/>
    </xf>
    <xf numFmtId="0" fontId="60" fillId="0" borderId="5" xfId="0" applyFont="1" applyBorder="1"/>
    <xf numFmtId="0" fontId="71" fillId="14" borderId="12" xfId="0" applyFont="1" applyFill="1" applyBorder="1" applyAlignment="1">
      <alignment horizontal="center" wrapText="1"/>
    </xf>
    <xf numFmtId="0" fontId="71" fillId="14" borderId="12" xfId="0" applyFont="1" applyFill="1" applyBorder="1" applyAlignment="1">
      <alignment horizontal="left" wrapText="1"/>
    </xf>
    <xf numFmtId="0" fontId="71" fillId="14" borderId="13" xfId="0" applyFont="1" applyFill="1" applyBorder="1" applyAlignment="1">
      <alignment horizontal="center" wrapText="1"/>
    </xf>
    <xf numFmtId="0" fontId="67" fillId="37" borderId="0" xfId="0" applyFont="1" applyFill="1" applyAlignment="1">
      <alignment horizontal="center" vertical="top" wrapText="1"/>
    </xf>
    <xf numFmtId="6" fontId="1" fillId="0" borderId="0" xfId="0" applyNumberFormat="1" applyFont="1" applyAlignment="1">
      <alignment horizontal="center" vertical="top" wrapText="1"/>
    </xf>
    <xf numFmtId="0" fontId="62" fillId="37" borderId="0" xfId="0" applyFont="1" applyFill="1" applyAlignment="1">
      <alignment horizontal="center" vertical="top"/>
    </xf>
    <xf numFmtId="8" fontId="62" fillId="37" borderId="0" xfId="0" applyNumberFormat="1" applyFont="1" applyFill="1" applyAlignment="1">
      <alignment horizontal="right" vertical="top" wrapText="1"/>
    </xf>
    <xf numFmtId="0" fontId="62" fillId="37" borderId="0" xfId="0" applyFont="1" applyFill="1" applyAlignment="1">
      <alignment vertical="top"/>
    </xf>
    <xf numFmtId="14" fontId="62" fillId="37" borderId="0" xfId="0" applyNumberFormat="1" applyFont="1" applyFill="1" applyAlignment="1">
      <alignment horizontal="center" vertical="center" wrapText="1"/>
    </xf>
    <xf numFmtId="0" fontId="62" fillId="37" borderId="67" xfId="0" applyFont="1" applyFill="1" applyBorder="1" applyAlignment="1">
      <alignment vertical="top"/>
    </xf>
    <xf numFmtId="0" fontId="62" fillId="37" borderId="4" xfId="0" applyFont="1" applyFill="1" applyBorder="1" applyAlignment="1">
      <alignment horizontal="center" vertical="top"/>
    </xf>
    <xf numFmtId="0" fontId="4" fillId="16" borderId="14" xfId="0" applyFont="1" applyFill="1" applyBorder="1"/>
    <xf numFmtId="14" fontId="67" fillId="37" borderId="2" xfId="0" applyNumberFormat="1" applyFont="1" applyFill="1" applyBorder="1" applyAlignment="1">
      <alignment horizontal="center" vertical="top" wrapText="1"/>
    </xf>
    <xf numFmtId="0" fontId="67" fillId="37" borderId="2" xfId="0" applyFont="1" applyFill="1" applyBorder="1" applyAlignment="1">
      <alignment horizontal="center" vertical="top" wrapText="1"/>
    </xf>
    <xf numFmtId="0" fontId="67" fillId="37" borderId="3" xfId="0" applyFont="1" applyFill="1" applyBorder="1" applyAlignment="1">
      <alignment horizontal="center" vertical="top" wrapText="1"/>
    </xf>
    <xf numFmtId="15" fontId="71" fillId="7" borderId="36" xfId="0" applyNumberFormat="1" applyFont="1" applyFill="1" applyBorder="1" applyAlignment="1">
      <alignment horizontal="left" wrapText="1"/>
    </xf>
    <xf numFmtId="0" fontId="71" fillId="7" borderId="38" xfId="0" applyFont="1" applyFill="1" applyBorder="1" applyAlignment="1">
      <alignment horizontal="center" wrapText="1"/>
    </xf>
    <xf numFmtId="2" fontId="71" fillId="7" borderId="38" xfId="0" applyNumberFormat="1" applyFont="1" applyFill="1" applyBorder="1" applyAlignment="1">
      <alignment horizontal="center" wrapText="1"/>
    </xf>
    <xf numFmtId="0" fontId="71" fillId="7" borderId="39" xfId="0" applyFont="1" applyFill="1" applyBorder="1" applyAlignment="1">
      <alignment horizontal="center" wrapText="1"/>
    </xf>
    <xf numFmtId="0" fontId="71" fillId="0" borderId="1" xfId="0" applyFont="1" applyBorder="1" applyAlignment="1">
      <alignment horizontal="center" wrapText="1"/>
    </xf>
    <xf numFmtId="1" fontId="0" fillId="11" borderId="1" xfId="0" applyNumberFormat="1" applyFill="1" applyBorder="1" applyAlignment="1">
      <alignment horizontal="center"/>
    </xf>
    <xf numFmtId="1" fontId="0" fillId="0" borderId="4" xfId="0" applyNumberFormat="1" applyBorder="1" applyAlignment="1">
      <alignment horizontal="center" vertical="top" wrapText="1"/>
    </xf>
    <xf numFmtId="0" fontId="1" fillId="11" borderId="2" xfId="0" applyFont="1" applyFill="1" applyBorder="1"/>
    <xf numFmtId="0" fontId="1" fillId="35" borderId="3" xfId="0" applyFont="1" applyFill="1" applyBorder="1"/>
    <xf numFmtId="0" fontId="0" fillId="35" borderId="4" xfId="0" applyFill="1" applyBorder="1"/>
    <xf numFmtId="3" fontId="0" fillId="35" borderId="5" xfId="0" applyNumberFormat="1" applyFill="1" applyBorder="1" applyAlignment="1">
      <alignment horizontal="center"/>
    </xf>
    <xf numFmtId="17" fontId="26" fillId="2" borderId="1" xfId="0" applyNumberFormat="1" applyFont="1" applyFill="1" applyBorder="1"/>
    <xf numFmtId="0" fontId="26" fillId="2" borderId="1" xfId="0" applyFont="1" applyFill="1" applyBorder="1" applyAlignment="1">
      <alignment horizontal="center"/>
    </xf>
    <xf numFmtId="0" fontId="26" fillId="2" borderId="1" xfId="0" applyFont="1" applyFill="1" applyBorder="1" applyAlignment="1">
      <alignment horizontal="left"/>
    </xf>
    <xf numFmtId="8" fontId="26" fillId="2" borderId="1" xfId="0" applyNumberFormat="1" applyFont="1" applyFill="1" applyBorder="1" applyAlignment="1">
      <alignment horizontal="center"/>
    </xf>
    <xf numFmtId="43" fontId="26" fillId="0" borderId="0" xfId="1" applyFont="1" applyAlignment="1">
      <alignment horizontal="center"/>
    </xf>
    <xf numFmtId="17" fontId="92" fillId="0" borderId="1" xfId="0" applyNumberFormat="1" applyFont="1" applyBorder="1"/>
    <xf numFmtId="176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8" fontId="5" fillId="0" borderId="1" xfId="0" applyNumberFormat="1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43" fontId="24" fillId="0" borderId="0" xfId="1" applyFont="1" applyAlignment="1">
      <alignment horizontal="center"/>
    </xf>
    <xf numFmtId="2" fontId="5" fillId="0" borderId="1" xfId="0" applyNumberFormat="1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43" fontId="5" fillId="0" borderId="0" xfId="1" applyFont="1" applyAlignment="1">
      <alignment horizontal="center"/>
    </xf>
    <xf numFmtId="0" fontId="26" fillId="0" borderId="1" xfId="0" applyFont="1" applyBorder="1" applyAlignment="1">
      <alignment horizontal="center"/>
    </xf>
    <xf numFmtId="8" fontId="26" fillId="0" borderId="1" xfId="0" applyNumberFormat="1" applyFont="1" applyBorder="1" applyAlignment="1">
      <alignment horizontal="center"/>
    </xf>
    <xf numFmtId="6" fontId="5" fillId="0" borderId="1" xfId="0" applyNumberFormat="1" applyFont="1" applyBorder="1" applyAlignment="1">
      <alignment horizontal="center"/>
    </xf>
    <xf numFmtId="8" fontId="5" fillId="0" borderId="0" xfId="0" applyNumberFormat="1" applyFont="1"/>
    <xf numFmtId="17" fontId="28" fillId="31" borderId="1" xfId="0" applyNumberFormat="1" applyFont="1" applyFill="1" applyBorder="1"/>
    <xf numFmtId="176" fontId="28" fillId="31" borderId="1" xfId="0" applyNumberFormat="1" applyFont="1" applyFill="1" applyBorder="1" applyAlignment="1">
      <alignment horizontal="center"/>
    </xf>
    <xf numFmtId="0" fontId="28" fillId="31" borderId="1" xfId="0" applyFont="1" applyFill="1" applyBorder="1" applyAlignment="1">
      <alignment horizontal="center"/>
    </xf>
    <xf numFmtId="4" fontId="28" fillId="31" borderId="1" xfId="0" applyNumberFormat="1" applyFont="1" applyFill="1" applyBorder="1" applyAlignment="1">
      <alignment horizontal="center"/>
    </xf>
    <xf numFmtId="43" fontId="28" fillId="0" borderId="0" xfId="1" applyFont="1" applyFill="1" applyAlignment="1">
      <alignment horizontal="center"/>
    </xf>
    <xf numFmtId="0" fontId="26" fillId="0" borderId="0" xfId="0" applyFont="1"/>
    <xf numFmtId="2" fontId="26" fillId="0" borderId="0" xfId="0" applyNumberFormat="1" applyFont="1"/>
    <xf numFmtId="17" fontId="28" fillId="0" borderId="1" xfId="0" applyNumberFormat="1" applyFont="1" applyBorder="1"/>
    <xf numFmtId="176" fontId="28" fillId="0" borderId="1" xfId="0" applyNumberFormat="1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17" fontId="92" fillId="7" borderId="1" xfId="0" applyNumberFormat="1" applyFont="1" applyFill="1" applyBorder="1"/>
    <xf numFmtId="0" fontId="30" fillId="7" borderId="1" xfId="0" applyFont="1" applyFill="1" applyBorder="1" applyAlignment="1">
      <alignment horizontal="left"/>
    </xf>
    <xf numFmtId="8" fontId="92" fillId="7" borderId="1" xfId="0" applyNumberFormat="1" applyFont="1" applyFill="1" applyBorder="1" applyAlignment="1">
      <alignment horizontal="center"/>
    </xf>
    <xf numFmtId="0" fontId="29" fillId="7" borderId="1" xfId="0" applyFont="1" applyFill="1" applyBorder="1" applyAlignment="1">
      <alignment horizontal="center"/>
    </xf>
    <xf numFmtId="170" fontId="29" fillId="7" borderId="1" xfId="0" applyNumberFormat="1" applyFont="1" applyFill="1" applyBorder="1" applyAlignment="1">
      <alignment horizontal="center"/>
    </xf>
    <xf numFmtId="6" fontId="5" fillId="7" borderId="1" xfId="0" applyNumberFormat="1" applyFont="1" applyFill="1" applyBorder="1" applyAlignment="1">
      <alignment horizontal="center"/>
    </xf>
    <xf numFmtId="14" fontId="5" fillId="7" borderId="1" xfId="0" applyNumberFormat="1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8" fontId="5" fillId="7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29" fillId="0" borderId="1" xfId="0" applyFont="1" applyBorder="1" applyAlignment="1">
      <alignment horizontal="center"/>
    </xf>
    <xf numFmtId="6" fontId="29" fillId="0" borderId="1" xfId="0" applyNumberFormat="1" applyFont="1" applyBorder="1" applyAlignment="1">
      <alignment horizontal="center"/>
    </xf>
    <xf numFmtId="170" fontId="29" fillId="0" borderId="1" xfId="0" applyNumberFormat="1" applyFont="1" applyBorder="1" applyAlignment="1">
      <alignment horizontal="center"/>
    </xf>
    <xf numFmtId="0" fontId="93" fillId="0" borderId="1" xfId="0" applyFont="1" applyBorder="1" applyAlignment="1">
      <alignment horizontal="center"/>
    </xf>
    <xf numFmtId="0" fontId="94" fillId="0" borderId="1" xfId="0" applyFont="1" applyBorder="1" applyAlignment="1">
      <alignment horizontal="center"/>
    </xf>
    <xf numFmtId="170" fontId="5" fillId="0" borderId="1" xfId="0" applyNumberFormat="1" applyFont="1" applyBorder="1" applyAlignment="1">
      <alignment horizontal="center"/>
    </xf>
    <xf numFmtId="8" fontId="27" fillId="0" borderId="1" xfId="0" applyNumberFormat="1" applyFont="1" applyBorder="1" applyAlignment="1">
      <alignment horizontal="center"/>
    </xf>
    <xf numFmtId="176" fontId="27" fillId="0" borderId="1" xfId="0" applyNumberFormat="1" applyFont="1" applyBorder="1" applyAlignment="1">
      <alignment horizontal="center"/>
    </xf>
    <xf numFmtId="6" fontId="27" fillId="0" borderId="1" xfId="0" applyNumberFormat="1" applyFont="1" applyBorder="1" applyAlignment="1">
      <alignment horizontal="center"/>
    </xf>
    <xf numFmtId="43" fontId="27" fillId="0" borderId="0" xfId="1" applyFont="1" applyAlignment="1">
      <alignment horizontal="center"/>
    </xf>
    <xf numFmtId="8" fontId="93" fillId="0" borderId="1" xfId="0" applyNumberFormat="1" applyFont="1" applyBorder="1" applyAlignment="1">
      <alignment horizontal="center"/>
    </xf>
    <xf numFmtId="0" fontId="95" fillId="0" borderId="1" xfId="0" applyFont="1" applyBorder="1" applyAlignment="1">
      <alignment horizontal="center"/>
    </xf>
    <xf numFmtId="6" fontId="96" fillId="0" borderId="1" xfId="0" applyNumberFormat="1" applyFont="1" applyBorder="1" applyAlignment="1">
      <alignment horizontal="center"/>
    </xf>
    <xf numFmtId="6" fontId="97" fillId="0" borderId="1" xfId="0" applyNumberFormat="1" applyFont="1" applyBorder="1" applyAlignment="1">
      <alignment horizontal="center"/>
    </xf>
    <xf numFmtId="170" fontId="97" fillId="0" borderId="1" xfId="0" applyNumberFormat="1" applyFont="1" applyBorder="1" applyAlignment="1">
      <alignment horizontal="center"/>
    </xf>
    <xf numFmtId="6" fontId="5" fillId="0" borderId="1" xfId="0" applyNumberFormat="1" applyFont="1" applyBorder="1" applyAlignment="1">
      <alignment horizontal="left"/>
    </xf>
    <xf numFmtId="170" fontId="5" fillId="0" borderId="1" xfId="0" applyNumberFormat="1" applyFont="1" applyBorder="1" applyAlignment="1">
      <alignment horizontal="left"/>
    </xf>
    <xf numFmtId="6" fontId="5" fillId="0" borderId="1" xfId="0" applyNumberFormat="1" applyFont="1" applyBorder="1"/>
    <xf numFmtId="6" fontId="5" fillId="0" borderId="0" xfId="0" applyNumberFormat="1" applyFont="1" applyAlignment="1">
      <alignment horizontal="left"/>
    </xf>
    <xf numFmtId="6" fontId="5" fillId="0" borderId="0" xfId="0" applyNumberFormat="1" applyFont="1"/>
    <xf numFmtId="2" fontId="1" fillId="0" borderId="1" xfId="0" applyNumberFormat="1" applyFont="1" applyBorder="1" applyAlignment="1">
      <alignment horizontal="center" wrapText="1"/>
    </xf>
    <xf numFmtId="2" fontId="1" fillId="0" borderId="1" xfId="1" applyNumberFormat="1" applyFont="1" applyFill="1" applyBorder="1" applyAlignment="1">
      <alignment horizontal="center"/>
    </xf>
    <xf numFmtId="0" fontId="28" fillId="3" borderId="13" xfId="0" applyFont="1" applyFill="1" applyBorder="1" applyAlignment="1">
      <alignment horizontal="center" vertical="center"/>
    </xf>
    <xf numFmtId="1" fontId="20" fillId="0" borderId="1" xfId="1" applyNumberFormat="1" applyFont="1" applyFill="1" applyBorder="1" applyAlignment="1">
      <alignment horizontal="center"/>
    </xf>
    <xf numFmtId="1" fontId="20" fillId="0" borderId="1" xfId="1" applyNumberFormat="1" applyFont="1" applyBorder="1" applyAlignment="1">
      <alignment horizontal="center"/>
    </xf>
    <xf numFmtId="168" fontId="20" fillId="0" borderId="1" xfId="1" applyNumberFormat="1" applyFont="1" applyBorder="1" applyAlignment="1">
      <alignment horizontal="center"/>
    </xf>
    <xf numFmtId="168" fontId="20" fillId="0" borderId="1" xfId="1" applyNumberFormat="1" applyFont="1" applyFill="1" applyBorder="1" applyAlignment="1">
      <alignment horizontal="center"/>
    </xf>
    <xf numFmtId="43" fontId="5" fillId="0" borderId="18" xfId="0" applyNumberFormat="1" applyFont="1" applyBorder="1" applyAlignment="1">
      <alignment horizontal="center" vertical="center"/>
    </xf>
    <xf numFmtId="17" fontId="1" fillId="7" borderId="2" xfId="0" applyNumberFormat="1" applyFont="1" applyFill="1" applyBorder="1" applyAlignment="1">
      <alignment horizontal="center"/>
    </xf>
    <xf numFmtId="171" fontId="4" fillId="7" borderId="1" xfId="1" applyNumberFormat="1" applyFont="1" applyFill="1" applyBorder="1"/>
    <xf numFmtId="1" fontId="19" fillId="7" borderId="1" xfId="1" applyNumberFormat="1" applyFont="1" applyFill="1" applyBorder="1" applyAlignment="1">
      <alignment horizontal="center"/>
    </xf>
    <xf numFmtId="1" fontId="20" fillId="7" borderId="1" xfId="1" applyNumberFormat="1" applyFont="1" applyFill="1" applyBorder="1" applyAlignment="1">
      <alignment horizontal="center"/>
    </xf>
    <xf numFmtId="168" fontId="20" fillId="7" borderId="1" xfId="1" applyNumberFormat="1" applyFont="1" applyFill="1" applyBorder="1" applyAlignment="1">
      <alignment horizontal="center"/>
    </xf>
    <xf numFmtId="1" fontId="1" fillId="7" borderId="1" xfId="1" applyNumberFormat="1" applyFont="1" applyFill="1" applyBorder="1" applyAlignment="1">
      <alignment horizontal="center"/>
    </xf>
    <xf numFmtId="1" fontId="1" fillId="7" borderId="1" xfId="1" applyNumberFormat="1" applyFont="1" applyFill="1" applyBorder="1" applyAlignment="1">
      <alignment horizontal="left" vertical="top" wrapText="1"/>
    </xf>
    <xf numFmtId="171" fontId="20" fillId="0" borderId="1" xfId="1" applyNumberFormat="1" applyFont="1" applyFill="1" applyBorder="1"/>
    <xf numFmtId="43" fontId="5" fillId="0" borderId="18" xfId="0" applyNumberFormat="1" applyFont="1" applyBorder="1"/>
    <xf numFmtId="43" fontId="5" fillId="7" borderId="18" xfId="0" applyNumberFormat="1" applyFont="1" applyFill="1" applyBorder="1" applyAlignment="1">
      <alignment horizontal="center" vertical="center"/>
    </xf>
    <xf numFmtId="4" fontId="28" fillId="0" borderId="1" xfId="0" applyNumberFormat="1" applyFont="1" applyBorder="1" applyAlignment="1">
      <alignment horizontal="center"/>
    </xf>
    <xf numFmtId="17" fontId="28" fillId="0" borderId="7" xfId="0" applyNumberFormat="1" applyFont="1" applyBorder="1"/>
    <xf numFmtId="176" fontId="28" fillId="0" borderId="7" xfId="0" applyNumberFormat="1" applyFont="1" applyBorder="1" applyAlignment="1">
      <alignment horizontal="center"/>
    </xf>
    <xf numFmtId="0" fontId="28" fillId="0" borderId="7" xfId="0" applyFont="1" applyBorder="1" applyAlignment="1">
      <alignment horizontal="center"/>
    </xf>
    <xf numFmtId="4" fontId="28" fillId="0" borderId="7" xfId="0" applyNumberFormat="1" applyFont="1" applyBorder="1" applyAlignment="1">
      <alignment horizontal="center"/>
    </xf>
    <xf numFmtId="17" fontId="26" fillId="2" borderId="11" xfId="0" applyNumberFormat="1" applyFont="1" applyFill="1" applyBorder="1"/>
    <xf numFmtId="8" fontId="26" fillId="2" borderId="13" xfId="0" applyNumberFormat="1" applyFont="1" applyFill="1" applyBorder="1" applyAlignment="1">
      <alignment horizontal="center"/>
    </xf>
    <xf numFmtId="4" fontId="5" fillId="0" borderId="18" xfId="0" applyNumberFormat="1" applyFont="1" applyBorder="1" applyAlignment="1">
      <alignment horizontal="center"/>
    </xf>
    <xf numFmtId="176" fontId="28" fillId="31" borderId="4" xfId="0" applyNumberFormat="1" applyFont="1" applyFill="1" applyBorder="1" applyAlignment="1">
      <alignment horizontal="center"/>
    </xf>
    <xf numFmtId="0" fontId="28" fillId="31" borderId="4" xfId="0" applyFont="1" applyFill="1" applyBorder="1" applyAlignment="1">
      <alignment horizontal="center"/>
    </xf>
    <xf numFmtId="4" fontId="28" fillId="31" borderId="5" xfId="0" applyNumberFormat="1" applyFont="1" applyFill="1" applyBorder="1" applyAlignment="1">
      <alignment horizontal="center"/>
    </xf>
    <xf numFmtId="0" fontId="26" fillId="2" borderId="11" xfId="0" applyFont="1" applyFill="1" applyBorder="1"/>
    <xf numFmtId="0" fontId="5" fillId="2" borderId="13" xfId="0" applyFont="1" applyFill="1" applyBorder="1"/>
    <xf numFmtId="0" fontId="5" fillId="0" borderId="2" xfId="0" applyFont="1" applyBorder="1"/>
    <xf numFmtId="43" fontId="5" fillId="0" borderId="18" xfId="1" applyFont="1" applyFill="1" applyBorder="1"/>
    <xf numFmtId="43" fontId="5" fillId="0" borderId="18" xfId="1" applyFont="1" applyBorder="1"/>
    <xf numFmtId="43" fontId="5" fillId="8" borderId="18" xfId="1" applyFont="1" applyFill="1" applyBorder="1"/>
    <xf numFmtId="43" fontId="5" fillId="27" borderId="18" xfId="1" applyFont="1" applyFill="1" applyBorder="1"/>
    <xf numFmtId="0" fontId="5" fillId="0" borderId="3" xfId="0" applyFont="1" applyBorder="1"/>
    <xf numFmtId="43" fontId="5" fillId="7" borderId="5" xfId="1" applyFont="1" applyFill="1" applyBorder="1"/>
    <xf numFmtId="17" fontId="92" fillId="0" borderId="2" xfId="0" applyNumberFormat="1" applyFont="1" applyBorder="1" applyAlignment="1">
      <alignment horizontal="center" vertical="center"/>
    </xf>
    <xf numFmtId="0" fontId="28" fillId="35" borderId="0" xfId="0" applyFont="1" applyFill="1"/>
    <xf numFmtId="0" fontId="28" fillId="35" borderId="0" xfId="0" applyFont="1" applyFill="1" applyAlignment="1">
      <alignment horizontal="left"/>
    </xf>
    <xf numFmtId="0" fontId="2" fillId="20" borderId="16" xfId="0" applyFont="1" applyFill="1" applyBorder="1" applyAlignment="1">
      <alignment horizontal="center" vertical="top" wrapText="1"/>
    </xf>
    <xf numFmtId="0" fontId="15" fillId="20" borderId="16" xfId="0" applyFont="1" applyFill="1" applyBorder="1" applyAlignment="1">
      <alignment horizontal="center" vertical="top" wrapText="1"/>
    </xf>
    <xf numFmtId="4" fontId="11" fillId="9" borderId="1" xfId="0" applyNumberFormat="1" applyFont="1" applyFill="1" applyBorder="1" applyAlignment="1">
      <alignment horizontal="center" vertical="top"/>
    </xf>
    <xf numFmtId="4" fontId="35" fillId="0" borderId="0" xfId="0" applyNumberFormat="1" applyFont="1" applyAlignment="1">
      <alignment vertical="top"/>
    </xf>
    <xf numFmtId="172" fontId="12" fillId="9" borderId="1" xfId="0" applyNumberFormat="1" applyFont="1" applyFill="1" applyBorder="1" applyAlignment="1">
      <alignment horizontal="center" vertical="top"/>
    </xf>
    <xf numFmtId="172" fontId="52" fillId="9" borderId="1" xfId="0" applyNumberFormat="1" applyFont="1" applyFill="1" applyBorder="1" applyAlignment="1">
      <alignment horizontal="center" vertical="top"/>
    </xf>
    <xf numFmtId="0" fontId="35" fillId="18" borderId="0" xfId="0" applyFont="1" applyFill="1" applyAlignment="1">
      <alignment vertical="top"/>
    </xf>
    <xf numFmtId="0" fontId="35" fillId="18" borderId="0" xfId="0" applyFont="1" applyFill="1" applyAlignment="1">
      <alignment horizontal="center" vertical="top"/>
    </xf>
    <xf numFmtId="0" fontId="12" fillId="9" borderId="1" xfId="0" applyFont="1" applyFill="1" applyBorder="1" applyAlignment="1">
      <alignment horizontal="center" vertical="center"/>
    </xf>
    <xf numFmtId="2" fontId="4" fillId="0" borderId="0" xfId="0" applyNumberFormat="1" applyFont="1" applyAlignment="1">
      <alignment vertical="top"/>
    </xf>
    <xf numFmtId="0" fontId="0" fillId="13" borderId="1" xfId="0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18" fillId="10" borderId="42" xfId="0" applyFont="1" applyFill="1" applyBorder="1" applyAlignment="1">
      <alignment horizontal="center"/>
    </xf>
    <xf numFmtId="4" fontId="4" fillId="10" borderId="4" xfId="0" applyNumberFormat="1" applyFont="1" applyFill="1" applyBorder="1"/>
    <xf numFmtId="0" fontId="2" fillId="0" borderId="0" xfId="0" applyFont="1"/>
    <xf numFmtId="0" fontId="81" fillId="28" borderId="21" xfId="0" applyFont="1" applyFill="1" applyBorder="1" applyAlignment="1">
      <alignment wrapText="1"/>
    </xf>
    <xf numFmtId="0" fontId="1" fillId="19" borderId="1" xfId="0" applyFont="1" applyFill="1" applyBorder="1" applyAlignment="1">
      <alignment wrapText="1"/>
    </xf>
    <xf numFmtId="0" fontId="1" fillId="19" borderId="1" xfId="0" applyFont="1" applyFill="1" applyBorder="1" applyAlignment="1">
      <alignment horizontal="center" wrapText="1"/>
    </xf>
    <xf numFmtId="14" fontId="60" fillId="37" borderId="2" xfId="0" applyNumberFormat="1" applyFont="1" applyFill="1" applyBorder="1" applyAlignment="1">
      <alignment horizontal="center" vertical="center" wrapText="1"/>
    </xf>
    <xf numFmtId="0" fontId="60" fillId="37" borderId="1" xfId="0" applyFont="1" applyFill="1" applyBorder="1" applyAlignment="1">
      <alignment horizontal="center" vertical="top"/>
    </xf>
    <xf numFmtId="0" fontId="60" fillId="37" borderId="18" xfId="0" applyFont="1" applyFill="1" applyBorder="1" applyAlignment="1">
      <alignment vertical="top"/>
    </xf>
    <xf numFmtId="0" fontId="60" fillId="37" borderId="2" xfId="0" applyFont="1" applyFill="1" applyBorder="1" applyAlignment="1">
      <alignment horizontal="center" vertical="center" wrapText="1"/>
    </xf>
    <xf numFmtId="14" fontId="60" fillId="37" borderId="3" xfId="0" applyNumberFormat="1" applyFont="1" applyFill="1" applyBorder="1" applyAlignment="1">
      <alignment horizontal="center" vertical="center" wrapText="1"/>
    </xf>
    <xf numFmtId="0" fontId="1" fillId="19" borderId="4" xfId="0" applyFont="1" applyFill="1" applyBorder="1" applyAlignment="1">
      <alignment wrapText="1"/>
    </xf>
    <xf numFmtId="0" fontId="1" fillId="19" borderId="4" xfId="0" applyFont="1" applyFill="1" applyBorder="1" applyAlignment="1">
      <alignment horizontal="center" wrapText="1"/>
    </xf>
    <xf numFmtId="0" fontId="60" fillId="37" borderId="4" xfId="0" applyFont="1" applyFill="1" applyBorder="1" applyAlignment="1">
      <alignment horizontal="center" vertical="top"/>
    </xf>
    <xf numFmtId="0" fontId="60" fillId="37" borderId="5" xfId="0" applyFont="1" applyFill="1" applyBorder="1" applyAlignment="1">
      <alignment vertical="top"/>
    </xf>
    <xf numFmtId="0" fontId="12" fillId="16" borderId="54" xfId="0" applyFont="1" applyFill="1" applyBorder="1" applyAlignment="1">
      <alignment horizontal="left" wrapText="1"/>
    </xf>
    <xf numFmtId="0" fontId="0" fillId="16" borderId="40" xfId="0" applyFill="1" applyBorder="1" applyAlignment="1">
      <alignment horizontal="center" wrapText="1"/>
    </xf>
    <xf numFmtId="0" fontId="0" fillId="16" borderId="40" xfId="0" applyFill="1" applyBorder="1" applyAlignment="1">
      <alignment wrapText="1"/>
    </xf>
    <xf numFmtId="0" fontId="60" fillId="37" borderId="1" xfId="0" applyFont="1" applyFill="1" applyBorder="1" applyAlignment="1">
      <alignment horizontal="center" vertical="center" wrapText="1"/>
    </xf>
    <xf numFmtId="0" fontId="60" fillId="37" borderId="1" xfId="0" applyFont="1" applyFill="1" applyBorder="1" applyAlignment="1">
      <alignment horizontal="center" vertical="center"/>
    </xf>
    <xf numFmtId="0" fontId="60" fillId="37" borderId="1" xfId="0" applyFont="1" applyFill="1" applyBorder="1" applyAlignment="1">
      <alignment horizontal="left" vertical="center"/>
    </xf>
    <xf numFmtId="8" fontId="60" fillId="37" borderId="1" xfId="0" applyNumberFormat="1" applyFont="1" applyFill="1" applyBorder="1" applyAlignment="1">
      <alignment horizontal="center" vertical="center" wrapText="1"/>
    </xf>
    <xf numFmtId="8" fontId="60" fillId="37" borderId="4" xfId="0" applyNumberFormat="1" applyFont="1" applyFill="1" applyBorder="1" applyAlignment="1">
      <alignment horizontal="center" vertical="center" wrapText="1"/>
    </xf>
    <xf numFmtId="0" fontId="73" fillId="7" borderId="1" xfId="0" applyFont="1" applyFill="1" applyBorder="1" applyAlignment="1">
      <alignment horizontal="center" vertical="top" wrapText="1"/>
    </xf>
    <xf numFmtId="0" fontId="73" fillId="37" borderId="18" xfId="0" applyFont="1" applyFill="1" applyBorder="1" applyAlignment="1">
      <alignment wrapText="1"/>
    </xf>
    <xf numFmtId="0" fontId="71" fillId="7" borderId="4" xfId="0" applyFont="1" applyFill="1" applyBorder="1" applyAlignment="1">
      <alignment horizontal="center" vertical="top" wrapText="1"/>
    </xf>
    <xf numFmtId="0" fontId="4" fillId="17" borderId="26" xfId="0" applyFont="1" applyFill="1" applyBorder="1" applyAlignment="1">
      <alignment wrapText="1"/>
    </xf>
    <xf numFmtId="0" fontId="64" fillId="17" borderId="26" xfId="0" applyFont="1" applyFill="1" applyBorder="1" applyAlignment="1">
      <alignment wrapText="1"/>
    </xf>
    <xf numFmtId="1" fontId="19" fillId="0" borderId="1" xfId="1" applyNumberFormat="1" applyFont="1" applyBorder="1" applyAlignment="1">
      <alignment horizontal="center"/>
    </xf>
    <xf numFmtId="1" fontId="19" fillId="0" borderId="1" xfId="1" applyNumberFormat="1" applyFont="1" applyFill="1" applyBorder="1" applyAlignment="1">
      <alignment horizontal="center"/>
    </xf>
    <xf numFmtId="0" fontId="75" fillId="2" borderId="12" xfId="0" applyFont="1" applyFill="1" applyBorder="1" applyAlignment="1">
      <alignment horizontal="center"/>
    </xf>
    <xf numFmtId="43" fontId="4" fillId="10" borderId="4" xfId="1" applyFont="1" applyFill="1" applyBorder="1" applyAlignment="1">
      <alignment horizontal="center"/>
    </xf>
    <xf numFmtId="43" fontId="5" fillId="0" borderId="0" xfId="0" applyNumberFormat="1" applyFont="1" applyAlignment="1">
      <alignment wrapText="1"/>
    </xf>
    <xf numFmtId="1" fontId="5" fillId="0" borderId="0" xfId="0" applyNumberFormat="1" applyFont="1"/>
    <xf numFmtId="0" fontId="101" fillId="0" borderId="0" xfId="0" applyFont="1" applyAlignment="1">
      <alignment horizontal="left" vertical="top"/>
    </xf>
    <xf numFmtId="0" fontId="48" fillId="0" borderId="0" xfId="0" applyFont="1" applyAlignment="1">
      <alignment horizontal="left" vertical="top" wrapText="1"/>
    </xf>
    <xf numFmtId="174" fontId="99" fillId="0" borderId="0" xfId="0" applyNumberFormat="1" applyFont="1" applyAlignment="1">
      <alignment horizontal="left" vertical="center" wrapText="1"/>
    </xf>
    <xf numFmtId="172" fontId="100" fillId="0" borderId="0" xfId="0" applyNumberFormat="1" applyFont="1" applyAlignment="1">
      <alignment horizontal="left" vertical="center" wrapText="1"/>
    </xf>
    <xf numFmtId="172" fontId="99" fillId="0" borderId="0" xfId="0" applyNumberFormat="1" applyFont="1" applyAlignment="1">
      <alignment horizontal="left" vertical="top" wrapText="1"/>
    </xf>
    <xf numFmtId="174" fontId="100" fillId="0" borderId="0" xfId="0" applyNumberFormat="1" applyFont="1" applyAlignment="1">
      <alignment horizontal="left" vertical="top" wrapText="1"/>
    </xf>
    <xf numFmtId="0" fontId="105" fillId="0" borderId="0" xfId="0" applyFont="1" applyAlignment="1">
      <alignment horizontal="left" vertical="top"/>
    </xf>
    <xf numFmtId="0" fontId="102" fillId="0" borderId="0" xfId="0" applyFont="1" applyAlignment="1">
      <alignment horizontal="left" vertical="top"/>
    </xf>
    <xf numFmtId="0" fontId="106" fillId="0" borderId="0" xfId="0" applyFont="1" applyAlignment="1">
      <alignment horizontal="center" vertical="top"/>
    </xf>
    <xf numFmtId="0" fontId="102" fillId="0" borderId="0" xfId="0" applyFont="1" applyAlignment="1">
      <alignment horizontal="right" vertical="top"/>
    </xf>
    <xf numFmtId="177" fontId="29" fillId="0" borderId="0" xfId="0" applyNumberFormat="1" applyFont="1" applyAlignment="1">
      <alignment horizontal="left" vertical="top"/>
    </xf>
    <xf numFmtId="174" fontId="29" fillId="0" borderId="0" xfId="0" applyNumberFormat="1" applyFont="1" applyAlignment="1">
      <alignment horizontal="left" vertical="top"/>
    </xf>
    <xf numFmtId="178" fontId="5" fillId="0" borderId="0" xfId="0" applyNumberFormat="1" applyFont="1"/>
    <xf numFmtId="2" fontId="5" fillId="0" borderId="0" xfId="0" applyNumberFormat="1" applyFont="1"/>
    <xf numFmtId="0" fontId="102" fillId="0" borderId="1" xfId="0" applyFont="1" applyBorder="1" applyAlignment="1">
      <alignment horizontal="left" vertical="top"/>
    </xf>
    <xf numFmtId="0" fontId="102" fillId="8" borderId="1" xfId="0" applyFont="1" applyFill="1" applyBorder="1" applyAlignment="1">
      <alignment horizontal="left" vertical="top"/>
    </xf>
    <xf numFmtId="0" fontId="108" fillId="0" borderId="1" xfId="0" applyFont="1" applyBorder="1" applyAlignment="1">
      <alignment horizontal="center" vertical="top"/>
    </xf>
    <xf numFmtId="0" fontId="105" fillId="0" borderId="1" xfId="0" applyFont="1" applyBorder="1" applyAlignment="1">
      <alignment horizontal="left" vertical="top"/>
    </xf>
    <xf numFmtId="2" fontId="5" fillId="0" borderId="1" xfId="0" applyNumberFormat="1" applyFont="1" applyBorder="1" applyAlignment="1">
      <alignment horizontal="center" vertical="center"/>
    </xf>
    <xf numFmtId="0" fontId="105" fillId="39" borderId="1" xfId="0" applyFont="1" applyFill="1" applyBorder="1" applyAlignment="1">
      <alignment horizontal="left" vertical="top"/>
    </xf>
    <xf numFmtId="2" fontId="5" fillId="39" borderId="1" xfId="0" applyNumberFormat="1" applyFont="1" applyFill="1" applyBorder="1" applyAlignment="1">
      <alignment horizontal="center"/>
    </xf>
    <xf numFmtId="2" fontId="29" fillId="0" borderId="1" xfId="0" applyNumberFormat="1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left"/>
    </xf>
    <xf numFmtId="0" fontId="102" fillId="0" borderId="2" xfId="0" applyFont="1" applyBorder="1" applyAlignment="1">
      <alignment horizontal="left" vertical="top"/>
    </xf>
    <xf numFmtId="170" fontId="5" fillId="0" borderId="18" xfId="0" applyNumberFormat="1" applyFont="1" applyBorder="1" applyAlignment="1">
      <alignment horizontal="left"/>
    </xf>
    <xf numFmtId="0" fontId="5" fillId="0" borderId="2" xfId="0" applyFont="1" applyBorder="1" applyAlignment="1">
      <alignment horizontal="left"/>
    </xf>
    <xf numFmtId="170" fontId="28" fillId="0" borderId="18" xfId="0" applyNumberFormat="1" applyFont="1" applyBorder="1" applyAlignment="1">
      <alignment horizontal="center"/>
    </xf>
    <xf numFmtId="170" fontId="5" fillId="39" borderId="18" xfId="0" applyNumberFormat="1" applyFont="1" applyFill="1" applyBorder="1" applyAlignment="1">
      <alignment horizontal="left"/>
    </xf>
    <xf numFmtId="170" fontId="5" fillId="0" borderId="18" xfId="0" applyNumberFormat="1" applyFont="1" applyBorder="1" applyAlignment="1">
      <alignment horizontal="center"/>
    </xf>
    <xf numFmtId="178" fontId="5" fillId="0" borderId="18" xfId="0" applyNumberFormat="1" applyFont="1" applyBorder="1" applyAlignment="1">
      <alignment horizontal="center"/>
    </xf>
    <xf numFmtId="170" fontId="5" fillId="8" borderId="18" xfId="0" applyNumberFormat="1" applyFont="1" applyFill="1" applyBorder="1" applyAlignment="1">
      <alignment horizontal="left"/>
    </xf>
    <xf numFmtId="170" fontId="28" fillId="8" borderId="18" xfId="0" applyNumberFormat="1" applyFont="1" applyFill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170" fontId="5" fillId="0" borderId="4" xfId="0" applyNumberFormat="1" applyFont="1" applyBorder="1" applyAlignment="1">
      <alignment horizontal="left"/>
    </xf>
    <xf numFmtId="170" fontId="5" fillId="0" borderId="5" xfId="0" applyNumberFormat="1" applyFont="1" applyBorder="1" applyAlignment="1">
      <alignment horizontal="left"/>
    </xf>
    <xf numFmtId="0" fontId="102" fillId="13" borderId="11" xfId="0" applyFont="1" applyFill="1" applyBorder="1" applyAlignment="1">
      <alignment horizontal="left" vertical="top"/>
    </xf>
    <xf numFmtId="0" fontId="106" fillId="13" borderId="12" xfId="0" applyFont="1" applyFill="1" applyBorder="1" applyAlignment="1">
      <alignment horizontal="center" vertical="top"/>
    </xf>
    <xf numFmtId="170" fontId="5" fillId="13" borderId="12" xfId="0" applyNumberFormat="1" applyFont="1" applyFill="1" applyBorder="1" applyAlignment="1">
      <alignment horizontal="left"/>
    </xf>
    <xf numFmtId="170" fontId="5" fillId="13" borderId="13" xfId="0" applyNumberFormat="1" applyFont="1" applyFill="1" applyBorder="1" applyAlignment="1">
      <alignment horizontal="left"/>
    </xf>
    <xf numFmtId="0" fontId="28" fillId="16" borderId="37" xfId="0" applyFont="1" applyFill="1" applyBorder="1" applyAlignment="1">
      <alignment horizontal="left"/>
    </xf>
    <xf numFmtId="170" fontId="28" fillId="16" borderId="37" xfId="0" applyNumberFormat="1" applyFont="1" applyFill="1" applyBorder="1" applyAlignment="1">
      <alignment horizontal="left"/>
    </xf>
    <xf numFmtId="170" fontId="28" fillId="16" borderId="45" xfId="0" applyNumberFormat="1" applyFont="1" applyFill="1" applyBorder="1" applyAlignment="1">
      <alignment horizontal="left"/>
    </xf>
    <xf numFmtId="0" fontId="5" fillId="10" borderId="1" xfId="0" applyFont="1" applyFill="1" applyBorder="1" applyAlignment="1">
      <alignment horizontal="center" vertical="top" wrapText="1"/>
    </xf>
    <xf numFmtId="0" fontId="5" fillId="10" borderId="11" xfId="0" applyFont="1" applyFill="1" applyBorder="1" applyAlignment="1">
      <alignment horizontal="left" vertical="top"/>
    </xf>
    <xf numFmtId="0" fontId="5" fillId="10" borderId="13" xfId="0" applyFont="1" applyFill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4" fontId="5" fillId="0" borderId="18" xfId="0" applyNumberFormat="1" applyFont="1" applyBorder="1" applyAlignment="1">
      <alignment horizontal="left"/>
    </xf>
    <xf numFmtId="0" fontId="5" fillId="0" borderId="18" xfId="0" applyFont="1" applyBorder="1" applyAlignment="1">
      <alignment vertical="top" wrapText="1"/>
    </xf>
    <xf numFmtId="0" fontId="5" fillId="10" borderId="2" xfId="0" applyFont="1" applyFill="1" applyBorder="1" applyAlignment="1">
      <alignment horizontal="left" vertical="top"/>
    </xf>
    <xf numFmtId="0" fontId="5" fillId="10" borderId="18" xfId="0" applyFont="1" applyFill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5" fillId="10" borderId="2" xfId="0" applyFont="1" applyFill="1" applyBorder="1" applyAlignment="1">
      <alignment horizontal="center" vertical="top" wrapText="1"/>
    </xf>
    <xf numFmtId="0" fontId="5" fillId="10" borderId="18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left" vertical="top" wrapText="1"/>
    </xf>
    <xf numFmtId="174" fontId="5" fillId="0" borderId="18" xfId="0" applyNumberFormat="1" applyFont="1" applyBorder="1" applyAlignment="1">
      <alignment horizontal="left" vertical="top" wrapText="1"/>
    </xf>
    <xf numFmtId="0" fontId="103" fillId="0" borderId="2" xfId="0" applyFont="1" applyBorder="1" applyAlignment="1">
      <alignment horizontal="left" vertical="top" wrapText="1"/>
    </xf>
    <xf numFmtId="174" fontId="104" fillId="0" borderId="18" xfId="0" applyNumberFormat="1" applyFont="1" applyBorder="1" applyAlignment="1">
      <alignment horizontal="left" vertical="top" wrapText="1"/>
    </xf>
    <xf numFmtId="0" fontId="103" fillId="0" borderId="3" xfId="0" applyFont="1" applyBorder="1" applyAlignment="1">
      <alignment horizontal="left" vertical="top" wrapText="1"/>
    </xf>
    <xf numFmtId="174" fontId="104" fillId="0" borderId="4" xfId="0" applyNumberFormat="1" applyFont="1" applyBorder="1" applyAlignment="1">
      <alignment horizontal="left" vertical="top" wrapText="1"/>
    </xf>
    <xf numFmtId="174" fontId="104" fillId="0" borderId="5" xfId="0" applyNumberFormat="1" applyFont="1" applyBorder="1" applyAlignment="1">
      <alignment horizontal="left" vertical="top" wrapText="1"/>
    </xf>
    <xf numFmtId="2" fontId="4" fillId="26" borderId="5" xfId="1" applyNumberFormat="1" applyFont="1" applyFill="1" applyBorder="1" applyAlignment="1">
      <alignment horizontal="center"/>
    </xf>
    <xf numFmtId="4" fontId="69" fillId="8" borderId="18" xfId="0" applyNumberFormat="1" applyFont="1" applyFill="1" applyBorder="1" applyAlignment="1">
      <alignment horizontal="left" vertical="top" wrapText="1"/>
    </xf>
    <xf numFmtId="176" fontId="5" fillId="0" borderId="0" xfId="0" applyNumberFormat="1" applyFont="1"/>
    <xf numFmtId="1" fontId="28" fillId="8" borderId="1" xfId="0" applyNumberFormat="1" applyFont="1" applyFill="1" applyBorder="1" applyAlignment="1">
      <alignment horizontal="center"/>
    </xf>
    <xf numFmtId="0" fontId="15" fillId="0" borderId="11" xfId="0" applyFont="1" applyBorder="1" applyAlignment="1">
      <alignment horizontal="left"/>
    </xf>
    <xf numFmtId="3" fontId="15" fillId="0" borderId="13" xfId="0" applyNumberFormat="1" applyFont="1" applyBorder="1" applyAlignment="1">
      <alignment horizontal="center"/>
    </xf>
    <xf numFmtId="0" fontId="15" fillId="0" borderId="2" xfId="0" applyFont="1" applyBorder="1" applyAlignment="1">
      <alignment horizontal="left"/>
    </xf>
    <xf numFmtId="3" fontId="15" fillId="0" borderId="18" xfId="0" applyNumberFormat="1" applyFont="1" applyBorder="1" applyAlignment="1">
      <alignment horizontal="center"/>
    </xf>
    <xf numFmtId="0" fontId="15" fillId="7" borderId="2" xfId="0" applyFont="1" applyFill="1" applyBorder="1" applyAlignment="1">
      <alignment horizontal="left"/>
    </xf>
    <xf numFmtId="3" fontId="15" fillId="7" borderId="18" xfId="0" applyNumberFormat="1" applyFont="1" applyFill="1" applyBorder="1" applyAlignment="1">
      <alignment horizontal="center"/>
    </xf>
    <xf numFmtId="3" fontId="15" fillId="0" borderId="18" xfId="0" applyNumberFormat="1" applyFont="1" applyBorder="1" applyAlignment="1">
      <alignment horizontal="center" vertical="top" wrapText="1"/>
    </xf>
    <xf numFmtId="0" fontId="15" fillId="0" borderId="24" xfId="0" applyFont="1" applyBorder="1" applyAlignment="1">
      <alignment horizontal="left"/>
    </xf>
    <xf numFmtId="3" fontId="15" fillId="0" borderId="26" xfId="0" applyNumberFormat="1" applyFont="1" applyBorder="1" applyAlignment="1">
      <alignment horizontal="center"/>
    </xf>
    <xf numFmtId="0" fontId="15" fillId="26" borderId="3" xfId="0" applyFont="1" applyFill="1" applyBorder="1" applyAlignment="1">
      <alignment horizontal="left"/>
    </xf>
    <xf numFmtId="4" fontId="5" fillId="0" borderId="0" xfId="0" applyNumberFormat="1" applyFont="1"/>
    <xf numFmtId="43" fontId="18" fillId="8" borderId="4" xfId="0" applyNumberFormat="1" applyFont="1" applyFill="1" applyBorder="1" applyAlignment="1">
      <alignment horizontal="center" vertical="center"/>
    </xf>
    <xf numFmtId="0" fontId="114" fillId="0" borderId="1" xfId="0" applyFont="1" applyBorder="1" applyAlignment="1">
      <alignment horizontal="left" vertical="top" wrapText="1"/>
    </xf>
    <xf numFmtId="0" fontId="12" fillId="8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12" fillId="16" borderId="4" xfId="0" applyFont="1" applyFill="1" applyBorder="1" applyAlignment="1">
      <alignment wrapText="1"/>
    </xf>
    <xf numFmtId="0" fontId="0" fillId="16" borderId="41" xfId="0" applyFill="1" applyBorder="1" applyAlignment="1">
      <alignment horizontal="center"/>
    </xf>
    <xf numFmtId="0" fontId="18" fillId="16" borderId="5" xfId="0" applyFont="1" applyFill="1" applyBorder="1" applyAlignment="1">
      <alignment horizontal="center"/>
    </xf>
    <xf numFmtId="0" fontId="1" fillId="28" borderId="15" xfId="0" applyFont="1" applyFill="1" applyBorder="1" applyAlignment="1">
      <alignment vertical="top" wrapText="1"/>
    </xf>
    <xf numFmtId="0" fontId="1" fillId="28" borderId="10" xfId="0" applyFont="1" applyFill="1" applyBorder="1" applyAlignment="1">
      <alignment vertical="top" wrapText="1"/>
    </xf>
    <xf numFmtId="0" fontId="82" fillId="29" borderId="21" xfId="0" applyFont="1" applyFill="1" applyBorder="1" applyAlignment="1">
      <alignment horizontal="left" wrapText="1" indent="2"/>
    </xf>
    <xf numFmtId="0" fontId="82" fillId="29" borderId="21" xfId="0" applyFont="1" applyFill="1" applyBorder="1" applyAlignment="1">
      <alignment horizontal="left" wrapText="1" indent="1"/>
    </xf>
    <xf numFmtId="8" fontId="82" fillId="29" borderId="21" xfId="0" applyNumberFormat="1" applyFont="1" applyFill="1" applyBorder="1" applyAlignment="1">
      <alignment horizontal="left" wrapText="1" indent="1"/>
    </xf>
    <xf numFmtId="0" fontId="82" fillId="29" borderId="10" xfId="0" applyFont="1" applyFill="1" applyBorder="1" applyAlignment="1">
      <alignment horizontal="left" wrapText="1" indent="1"/>
    </xf>
    <xf numFmtId="0" fontId="1" fillId="7" borderId="0" xfId="0" applyFont="1" applyFill="1" applyAlignment="1">
      <alignment vertical="top" wrapText="1"/>
    </xf>
    <xf numFmtId="0" fontId="1" fillId="9" borderId="15" xfId="0" applyFont="1" applyFill="1" applyBorder="1" applyAlignment="1">
      <alignment vertical="top" wrapText="1"/>
    </xf>
    <xf numFmtId="0" fontId="1" fillId="9" borderId="21" xfId="0" applyFont="1" applyFill="1" applyBorder="1" applyAlignment="1">
      <alignment vertical="top" wrapText="1"/>
    </xf>
    <xf numFmtId="0" fontId="1" fillId="9" borderId="10" xfId="0" applyFont="1" applyFill="1" applyBorder="1" applyAlignment="1">
      <alignment vertical="top" wrapText="1"/>
    </xf>
    <xf numFmtId="0" fontId="1" fillId="7" borderId="0" xfId="0" applyFont="1" applyFill="1"/>
    <xf numFmtId="14" fontId="82" fillId="9" borderId="21" xfId="0" applyNumberFormat="1" applyFont="1" applyFill="1" applyBorder="1" applyAlignment="1">
      <alignment horizontal="center" vertical="center" wrapText="1"/>
    </xf>
    <xf numFmtId="0" fontId="82" fillId="9" borderId="15" xfId="0" applyFont="1" applyFill="1" applyBorder="1" applyAlignment="1">
      <alignment wrapText="1"/>
    </xf>
    <xf numFmtId="0" fontId="83" fillId="28" borderId="58" xfId="0" applyFont="1" applyFill="1" applyBorder="1" applyAlignment="1">
      <alignment horizontal="left" wrapText="1" indent="1"/>
    </xf>
    <xf numFmtId="0" fontId="82" fillId="28" borderId="21" xfId="0" applyFont="1" applyFill="1" applyBorder="1" applyAlignment="1">
      <alignment wrapText="1"/>
    </xf>
    <xf numFmtId="0" fontId="83" fillId="28" borderId="57" xfId="0" applyFont="1" applyFill="1" applyBorder="1" applyAlignment="1">
      <alignment horizontal="left" wrapText="1" indent="1"/>
    </xf>
    <xf numFmtId="0" fontId="82" fillId="28" borderId="10" xfId="0" applyFont="1" applyFill="1" applyBorder="1" applyAlignment="1">
      <alignment wrapText="1"/>
    </xf>
    <xf numFmtId="0" fontId="83" fillId="38" borderId="58" xfId="0" applyFont="1" applyFill="1" applyBorder="1" applyAlignment="1">
      <alignment horizontal="left" wrapText="1" indent="1"/>
    </xf>
    <xf numFmtId="0" fontId="82" fillId="38" borderId="21" xfId="0" applyFont="1" applyFill="1" applyBorder="1" applyAlignment="1">
      <alignment wrapText="1"/>
    </xf>
    <xf numFmtId="0" fontId="83" fillId="29" borderId="15" xfId="0" applyFont="1" applyFill="1" applyBorder="1" applyAlignment="1">
      <alignment wrapText="1"/>
    </xf>
    <xf numFmtId="0" fontId="83" fillId="38" borderId="57" xfId="0" applyFont="1" applyFill="1" applyBorder="1" applyAlignment="1">
      <alignment horizontal="left" wrapText="1" indent="1"/>
    </xf>
    <xf numFmtId="0" fontId="83" fillId="29" borderId="21" xfId="0" applyFont="1" applyFill="1" applyBorder="1" applyAlignment="1">
      <alignment wrapText="1"/>
    </xf>
    <xf numFmtId="0" fontId="82" fillId="38" borderId="10" xfId="0" applyFont="1" applyFill="1" applyBorder="1" applyAlignment="1">
      <alignment wrapText="1"/>
    </xf>
    <xf numFmtId="0" fontId="10" fillId="7" borderId="0" xfId="0" applyFont="1" applyFill="1"/>
    <xf numFmtId="0" fontId="35" fillId="39" borderId="0" xfId="0" applyFont="1" applyFill="1" applyAlignment="1">
      <alignment vertical="top" wrapText="1"/>
    </xf>
    <xf numFmtId="0" fontId="11" fillId="16" borderId="1" xfId="0" applyFont="1" applyFill="1" applyBorder="1" applyAlignment="1">
      <alignment horizontal="center" vertical="top" wrapText="1"/>
    </xf>
    <xf numFmtId="0" fontId="115" fillId="8" borderId="3" xfId="0" applyFont="1" applyFill="1" applyBorder="1"/>
    <xf numFmtId="43" fontId="115" fillId="8" borderId="5" xfId="0" applyNumberFormat="1" applyFont="1" applyFill="1" applyBorder="1" applyAlignment="1">
      <alignment horizontal="center" vertical="center"/>
    </xf>
    <xf numFmtId="0" fontId="13" fillId="16" borderId="0" xfId="0" applyFont="1" applyFill="1" applyAlignment="1">
      <alignment horizontal="left"/>
    </xf>
    <xf numFmtId="170" fontId="13" fillId="16" borderId="0" xfId="0" applyNumberFormat="1" applyFont="1" applyFill="1" applyAlignment="1">
      <alignment horizontal="left"/>
    </xf>
    <xf numFmtId="0" fontId="13" fillId="16" borderId="27" xfId="0" applyFont="1" applyFill="1" applyBorder="1" applyAlignment="1">
      <alignment horizontal="left"/>
    </xf>
    <xf numFmtId="0" fontId="4" fillId="10" borderId="2" xfId="0" applyFont="1" applyFill="1" applyBorder="1" applyAlignment="1">
      <alignment horizontal="left"/>
    </xf>
    <xf numFmtId="174" fontId="116" fillId="10" borderId="18" xfId="0" applyNumberFormat="1" applyFont="1" applyFill="1" applyBorder="1" applyAlignment="1">
      <alignment horizontal="left" vertical="top" wrapText="1"/>
    </xf>
    <xf numFmtId="0" fontId="5" fillId="10" borderId="12" xfId="0" applyFont="1" applyFill="1" applyBorder="1" applyAlignment="1">
      <alignment horizontal="center" vertical="top" wrapText="1"/>
    </xf>
    <xf numFmtId="170" fontId="5" fillId="0" borderId="0" xfId="0" applyNumberFormat="1" applyFont="1" applyAlignment="1">
      <alignment horizontal="center"/>
    </xf>
    <xf numFmtId="172" fontId="69" fillId="8" borderId="1" xfId="0" applyNumberFormat="1" applyFont="1" applyFill="1" applyBorder="1" applyAlignment="1">
      <alignment horizontal="center" vertical="top" wrapText="1"/>
    </xf>
    <xf numFmtId="174" fontId="5" fillId="0" borderId="1" xfId="0" applyNumberFormat="1" applyFont="1" applyBorder="1" applyAlignment="1">
      <alignment horizontal="center" vertical="top" wrapText="1"/>
    </xf>
    <xf numFmtId="174" fontId="104" fillId="0" borderId="1" xfId="0" applyNumberFormat="1" applyFont="1" applyBorder="1" applyAlignment="1">
      <alignment horizontal="center" vertical="top" wrapText="1"/>
    </xf>
    <xf numFmtId="3" fontId="4" fillId="10" borderId="1" xfId="0" applyNumberFormat="1" applyFont="1" applyFill="1" applyBorder="1" applyAlignment="1">
      <alignment horizontal="center"/>
    </xf>
    <xf numFmtId="0" fontId="5" fillId="10" borderId="2" xfId="0" applyFont="1" applyFill="1" applyBorder="1" applyAlignment="1">
      <alignment horizontal="left"/>
    </xf>
    <xf numFmtId="0" fontId="4" fillId="10" borderId="1" xfId="0" applyFont="1" applyFill="1" applyBorder="1" applyAlignment="1">
      <alignment horizontal="left"/>
    </xf>
    <xf numFmtId="170" fontId="5" fillId="10" borderId="18" xfId="0" applyNumberFormat="1" applyFont="1" applyFill="1" applyBorder="1" applyAlignment="1">
      <alignment horizontal="left"/>
    </xf>
    <xf numFmtId="3" fontId="15" fillId="10" borderId="1" xfId="0" applyNumberFormat="1" applyFont="1" applyFill="1" applyBorder="1" applyAlignment="1">
      <alignment horizontal="center"/>
    </xf>
    <xf numFmtId="4" fontId="15" fillId="26" borderId="5" xfId="0" applyNumberFormat="1" applyFont="1" applyFill="1" applyBorder="1" applyAlignment="1">
      <alignment horizontal="center"/>
    </xf>
    <xf numFmtId="0" fontId="4" fillId="11" borderId="2" xfId="0" applyFont="1" applyFill="1" applyBorder="1"/>
    <xf numFmtId="4" fontId="1" fillId="11" borderId="18" xfId="0" applyNumberFormat="1" applyFont="1" applyFill="1" applyBorder="1" applyAlignment="1">
      <alignment horizontal="center"/>
    </xf>
    <xf numFmtId="179" fontId="0" fillId="35" borderId="18" xfId="0" applyNumberFormat="1" applyFill="1" applyBorder="1" applyAlignment="1">
      <alignment horizontal="center"/>
    </xf>
    <xf numFmtId="0" fontId="44" fillId="8" borderId="11" xfId="0" applyFont="1" applyFill="1" applyBorder="1"/>
    <xf numFmtId="0" fontId="1" fillId="8" borderId="12" xfId="0" applyFont="1" applyFill="1" applyBorder="1" applyAlignment="1">
      <alignment horizontal="center"/>
    </xf>
    <xf numFmtId="0" fontId="1" fillId="8" borderId="13" xfId="0" applyFont="1" applyFill="1" applyBorder="1" applyAlignment="1">
      <alignment horizontal="center"/>
    </xf>
    <xf numFmtId="0" fontId="1" fillId="16" borderId="3" xfId="0" applyFont="1" applyFill="1" applyBorder="1"/>
    <xf numFmtId="176" fontId="5" fillId="0" borderId="18" xfId="1" applyNumberFormat="1" applyFont="1" applyFill="1" applyBorder="1"/>
    <xf numFmtId="176" fontId="5" fillId="27" borderId="18" xfId="1" applyNumberFormat="1" applyFont="1" applyFill="1" applyBorder="1"/>
    <xf numFmtId="0" fontId="69" fillId="0" borderId="11" xfId="0" applyFont="1" applyBorder="1" applyAlignment="1">
      <alignment horizontal="left"/>
    </xf>
    <xf numFmtId="0" fontId="69" fillId="0" borderId="2" xfId="0" applyFont="1" applyBorder="1" applyAlignment="1">
      <alignment horizontal="left"/>
    </xf>
    <xf numFmtId="3" fontId="69" fillId="0" borderId="18" xfId="0" applyNumberFormat="1" applyFont="1" applyBorder="1" applyAlignment="1">
      <alignment horizontal="center"/>
    </xf>
    <xf numFmtId="0" fontId="69" fillId="7" borderId="2" xfId="0" applyFont="1" applyFill="1" applyBorder="1" applyAlignment="1">
      <alignment horizontal="left"/>
    </xf>
    <xf numFmtId="3" fontId="69" fillId="7" borderId="18" xfId="0" applyNumberFormat="1" applyFont="1" applyFill="1" applyBorder="1" applyAlignment="1">
      <alignment horizontal="center"/>
    </xf>
    <xf numFmtId="3" fontId="69" fillId="0" borderId="18" xfId="0" applyNumberFormat="1" applyFont="1" applyBorder="1" applyAlignment="1">
      <alignment horizontal="center" vertical="top" wrapText="1"/>
    </xf>
    <xf numFmtId="0" fontId="69" fillId="0" borderId="24" xfId="0" applyFont="1" applyBorder="1" applyAlignment="1">
      <alignment horizontal="left"/>
    </xf>
    <xf numFmtId="3" fontId="69" fillId="0" borderId="26" xfId="0" applyNumberFormat="1" applyFont="1" applyBorder="1" applyAlignment="1">
      <alignment horizontal="center"/>
    </xf>
    <xf numFmtId="0" fontId="69" fillId="26" borderId="3" xfId="0" applyFont="1" applyFill="1" applyBorder="1" applyAlignment="1">
      <alignment horizontal="left"/>
    </xf>
    <xf numFmtId="3" fontId="69" fillId="26" borderId="5" xfId="0" applyNumberFormat="1" applyFont="1" applyFill="1" applyBorder="1" applyAlignment="1">
      <alignment horizontal="center"/>
    </xf>
    <xf numFmtId="0" fontId="28" fillId="0" borderId="18" xfId="0" applyFont="1" applyBorder="1" applyAlignment="1">
      <alignment horizontal="left" vertical="top" wrapText="1"/>
    </xf>
    <xf numFmtId="174" fontId="28" fillId="0" borderId="1" xfId="0" applyNumberFormat="1" applyFont="1" applyBorder="1" applyAlignment="1">
      <alignment horizontal="center" vertical="center" wrapText="1"/>
    </xf>
    <xf numFmtId="172" fontId="28" fillId="0" borderId="1" xfId="0" applyNumberFormat="1" applyFont="1" applyBorder="1" applyAlignment="1">
      <alignment horizontal="center" vertical="center" wrapText="1"/>
    </xf>
    <xf numFmtId="172" fontId="28" fillId="0" borderId="1" xfId="0" applyNumberFormat="1" applyFont="1" applyBorder="1" applyAlignment="1">
      <alignment horizontal="center" vertical="top" wrapText="1"/>
    </xf>
    <xf numFmtId="0" fontId="28" fillId="10" borderId="1" xfId="0" applyFont="1" applyFill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176" fontId="5" fillId="0" borderId="0" xfId="0" applyNumberFormat="1" applyFont="1" applyAlignment="1">
      <alignment horizontal="left"/>
    </xf>
    <xf numFmtId="0" fontId="111" fillId="0" borderId="0" xfId="0" applyFont="1" applyAlignment="1">
      <alignment horizontal="left" vertical="top" wrapText="1"/>
    </xf>
    <xf numFmtId="3" fontId="5" fillId="0" borderId="0" xfId="0" applyNumberFormat="1" applyFont="1"/>
    <xf numFmtId="170" fontId="35" fillId="0" borderId="1" xfId="0" applyNumberFormat="1" applyFont="1" applyBorder="1" applyAlignment="1">
      <alignment horizontal="left"/>
    </xf>
    <xf numFmtId="0" fontId="114" fillId="0" borderId="1" xfId="0" applyFont="1" applyBorder="1"/>
    <xf numFmtId="3" fontId="69" fillId="7" borderId="13" xfId="0" applyNumberFormat="1" applyFont="1" applyFill="1" applyBorder="1" applyAlignment="1">
      <alignment horizontal="center"/>
    </xf>
    <xf numFmtId="0" fontId="112" fillId="0" borderId="0" xfId="0" applyFont="1" applyAlignment="1">
      <alignment horizontal="left" vertical="top" wrapText="1"/>
    </xf>
    <xf numFmtId="0" fontId="114" fillId="0" borderId="0" xfId="0" applyFont="1" applyAlignment="1">
      <alignment horizontal="left" vertical="top" wrapText="1"/>
    </xf>
    <xf numFmtId="0" fontId="114" fillId="0" borderId="0" xfId="0" applyFont="1"/>
    <xf numFmtId="0" fontId="109" fillId="38" borderId="24" xfId="0" applyFont="1" applyFill="1" applyBorder="1" applyAlignment="1">
      <alignment horizontal="left" vertical="top"/>
    </xf>
    <xf numFmtId="0" fontId="48" fillId="38" borderId="0" xfId="0" applyFont="1" applyFill="1" applyAlignment="1">
      <alignment vertical="top" wrapText="1"/>
    </xf>
    <xf numFmtId="0" fontId="48" fillId="38" borderId="26" xfId="0" applyFont="1" applyFill="1" applyBorder="1" applyAlignment="1">
      <alignment vertical="top" wrapText="1"/>
    </xf>
    <xf numFmtId="0" fontId="110" fillId="38" borderId="24" xfId="0" applyFont="1" applyFill="1" applyBorder="1" applyAlignment="1">
      <alignment horizontal="left" vertical="top"/>
    </xf>
    <xf numFmtId="0" fontId="111" fillId="38" borderId="24" xfId="0" applyFont="1" applyFill="1" applyBorder="1" applyAlignment="1">
      <alignment horizontal="left" vertical="top"/>
    </xf>
    <xf numFmtId="3" fontId="112" fillId="0" borderId="18" xfId="0" applyNumberFormat="1" applyFont="1" applyBorder="1" applyAlignment="1">
      <alignment horizontal="left" vertical="top" wrapText="1"/>
    </xf>
    <xf numFmtId="0" fontId="114" fillId="0" borderId="4" xfId="0" applyFont="1" applyBorder="1" applyAlignment="1">
      <alignment horizontal="left" vertical="top" wrapText="1"/>
    </xf>
    <xf numFmtId="0" fontId="114" fillId="0" borderId="4" xfId="0" applyFont="1" applyBorder="1"/>
    <xf numFmtId="3" fontId="112" fillId="0" borderId="5" xfId="0" applyNumberFormat="1" applyFont="1" applyBorder="1" applyAlignment="1">
      <alignment horizontal="left" vertical="top" wrapText="1"/>
    </xf>
    <xf numFmtId="2" fontId="5" fillId="0" borderId="0" xfId="0" applyNumberFormat="1" applyFont="1" applyAlignment="1">
      <alignment horizontal="left"/>
    </xf>
    <xf numFmtId="2" fontId="28" fillId="0" borderId="0" xfId="0" applyNumberFormat="1" applyFont="1" applyAlignment="1">
      <alignment horizontal="left"/>
    </xf>
    <xf numFmtId="0" fontId="5" fillId="0" borderId="13" xfId="0" applyFont="1" applyBorder="1" applyAlignment="1">
      <alignment horizontal="left"/>
    </xf>
    <xf numFmtId="0" fontId="118" fillId="0" borderId="2" xfId="0" applyFont="1" applyBorder="1"/>
    <xf numFmtId="0" fontId="21" fillId="0" borderId="11" xfId="0" applyFont="1" applyBorder="1"/>
    <xf numFmtId="0" fontId="21" fillId="0" borderId="12" xfId="0" applyFont="1" applyBorder="1" applyAlignment="1">
      <alignment horizontal="left"/>
    </xf>
    <xf numFmtId="0" fontId="21" fillId="0" borderId="12" xfId="0" applyFont="1" applyBorder="1"/>
    <xf numFmtId="0" fontId="5" fillId="0" borderId="18" xfId="0" applyFont="1" applyBorder="1" applyAlignment="1">
      <alignment horizontal="left"/>
    </xf>
    <xf numFmtId="0" fontId="1" fillId="7" borderId="27" xfId="0" applyFont="1" applyFill="1" applyBorder="1"/>
    <xf numFmtId="0" fontId="5" fillId="7" borderId="45" xfId="0" applyFont="1" applyFill="1" applyBorder="1"/>
    <xf numFmtId="0" fontId="5" fillId="0" borderId="19" xfId="0" applyFont="1" applyBorder="1"/>
    <xf numFmtId="0" fontId="5" fillId="0" borderId="8" xfId="0" applyFont="1" applyBorder="1"/>
    <xf numFmtId="0" fontId="5" fillId="0" borderId="18" xfId="0" applyFont="1" applyBorder="1"/>
    <xf numFmtId="3" fontId="5" fillId="0" borderId="18" xfId="0" applyNumberFormat="1" applyFont="1" applyBorder="1"/>
    <xf numFmtId="0" fontId="1" fillId="7" borderId="2" xfId="0" applyFont="1" applyFill="1" applyBorder="1"/>
    <xf numFmtId="3" fontId="5" fillId="9" borderId="18" xfId="0" applyNumberFormat="1" applyFont="1" applyFill="1" applyBorder="1"/>
    <xf numFmtId="3" fontId="112" fillId="0" borderId="0" xfId="0" applyNumberFormat="1" applyFont="1" applyAlignment="1">
      <alignment horizontal="left" vertical="center" wrapText="1"/>
    </xf>
    <xf numFmtId="4" fontId="114" fillId="0" borderId="0" xfId="0" applyNumberFormat="1" applyFont="1" applyAlignment="1">
      <alignment horizontal="left"/>
    </xf>
    <xf numFmtId="170" fontId="114" fillId="0" borderId="0" xfId="0" applyNumberFormat="1" applyFont="1" applyAlignment="1">
      <alignment horizontal="left"/>
    </xf>
    <xf numFmtId="0" fontId="117" fillId="0" borderId="2" xfId="0" applyFont="1" applyBorder="1" applyAlignment="1">
      <alignment horizontal="left" vertical="top"/>
    </xf>
    <xf numFmtId="0" fontId="21" fillId="0" borderId="1" xfId="0" applyFont="1" applyBorder="1" applyAlignment="1">
      <alignment vertical="top" wrapText="1"/>
    </xf>
    <xf numFmtId="0" fontId="5" fillId="0" borderId="18" xfId="0" applyFont="1" applyBorder="1" applyAlignment="1">
      <alignment horizontal="left" vertical="center"/>
    </xf>
    <xf numFmtId="0" fontId="21" fillId="26" borderId="13" xfId="0" applyFont="1" applyFill="1" applyBorder="1"/>
    <xf numFmtId="0" fontId="21" fillId="0" borderId="18" xfId="0" applyFont="1" applyBorder="1" applyAlignment="1">
      <alignment horizontal="left"/>
    </xf>
    <xf numFmtId="0" fontId="21" fillId="26" borderId="18" xfId="0" applyFont="1" applyFill="1" applyBorder="1" applyAlignment="1">
      <alignment horizontal="left"/>
    </xf>
    <xf numFmtId="0" fontId="21" fillId="0" borderId="18" xfId="0" applyFont="1" applyBorder="1"/>
    <xf numFmtId="0" fontId="21" fillId="9" borderId="18" xfId="0" applyFont="1" applyFill="1" applyBorder="1"/>
    <xf numFmtId="0" fontId="117" fillId="0" borderId="18" xfId="0" applyFont="1" applyBorder="1" applyAlignment="1">
      <alignment horizontal="left" vertical="top" wrapText="1"/>
    </xf>
    <xf numFmtId="0" fontId="21" fillId="0" borderId="18" xfId="0" applyFont="1" applyBorder="1" applyAlignment="1">
      <alignment vertical="top" wrapText="1"/>
    </xf>
    <xf numFmtId="0" fontId="21" fillId="39" borderId="1" xfId="0" applyFont="1" applyFill="1" applyBorder="1"/>
    <xf numFmtId="0" fontId="21" fillId="0" borderId="1" xfId="0" applyFont="1" applyBorder="1" applyAlignment="1">
      <alignment horizontal="left"/>
    </xf>
    <xf numFmtId="0" fontId="21" fillId="0" borderId="32" xfId="0" applyFont="1" applyBorder="1" applyAlignment="1">
      <alignment horizontal="left"/>
    </xf>
    <xf numFmtId="0" fontId="120" fillId="7" borderId="5" xfId="0" applyFont="1" applyFill="1" applyBorder="1" applyAlignment="1">
      <alignment horizontal="left"/>
    </xf>
    <xf numFmtId="0" fontId="15" fillId="16" borderId="37" xfId="0" applyFont="1" applyFill="1" applyBorder="1" applyAlignment="1">
      <alignment horizontal="left"/>
    </xf>
    <xf numFmtId="0" fontId="5" fillId="0" borderId="26" xfId="0" applyFont="1" applyBorder="1"/>
    <xf numFmtId="0" fontId="5" fillId="0" borderId="26" xfId="0" applyFont="1" applyBorder="1" applyAlignment="1">
      <alignment horizontal="left"/>
    </xf>
    <xf numFmtId="6" fontId="26" fillId="0" borderId="0" xfId="0" applyNumberFormat="1" applyFont="1"/>
    <xf numFmtId="0" fontId="69" fillId="0" borderId="25" xfId="0" applyFont="1" applyBorder="1"/>
    <xf numFmtId="0" fontId="15" fillId="16" borderId="17" xfId="0" applyFont="1" applyFill="1" applyBorder="1" applyAlignment="1">
      <alignment horizontal="left"/>
    </xf>
    <xf numFmtId="0" fontId="48" fillId="38" borderId="60" xfId="0" applyFont="1" applyFill="1" applyBorder="1" applyAlignment="1">
      <alignment vertical="top" wrapText="1"/>
    </xf>
    <xf numFmtId="0" fontId="118" fillId="0" borderId="19" xfId="0" applyFont="1" applyBorder="1"/>
    <xf numFmtId="0" fontId="35" fillId="0" borderId="7" xfId="0" applyFont="1" applyBorder="1" applyAlignment="1">
      <alignment horizontal="left"/>
    </xf>
    <xf numFmtId="0" fontId="35" fillId="0" borderId="7" xfId="0" applyFont="1" applyBorder="1"/>
    <xf numFmtId="170" fontId="35" fillId="0" borderId="7" xfId="0" applyNumberFormat="1" applyFont="1" applyBorder="1" applyAlignment="1">
      <alignment horizontal="left"/>
    </xf>
    <xf numFmtId="4" fontId="4" fillId="38" borderId="1" xfId="0" applyNumberFormat="1" applyFont="1" applyFill="1" applyBorder="1" applyAlignment="1">
      <alignment horizontal="center"/>
    </xf>
    <xf numFmtId="4" fontId="35" fillId="0" borderId="8" xfId="0" applyNumberFormat="1" applyFont="1" applyBorder="1" applyAlignment="1">
      <alignment horizontal="left"/>
    </xf>
    <xf numFmtId="4" fontId="35" fillId="0" borderId="18" xfId="0" applyNumberFormat="1" applyFont="1" applyBorder="1" applyAlignment="1">
      <alignment horizontal="left"/>
    </xf>
    <xf numFmtId="4" fontId="35" fillId="7" borderId="18" xfId="0" applyNumberFormat="1" applyFont="1" applyFill="1" applyBorder="1" applyAlignment="1">
      <alignment horizontal="left"/>
    </xf>
    <xf numFmtId="4" fontId="15" fillId="39" borderId="5" xfId="0" applyNumberFormat="1" applyFont="1" applyFill="1" applyBorder="1" applyAlignment="1">
      <alignment horizontal="left"/>
    </xf>
    <xf numFmtId="0" fontId="11" fillId="7" borderId="38" xfId="0" applyFont="1" applyFill="1" applyBorder="1"/>
    <xf numFmtId="170" fontId="11" fillId="7" borderId="39" xfId="0" applyNumberFormat="1" applyFont="1" applyFill="1" applyBorder="1" applyAlignment="1">
      <alignment horizontal="left"/>
    </xf>
    <xf numFmtId="0" fontId="113" fillId="38" borderId="18" xfId="0" applyFont="1" applyFill="1" applyBorder="1" applyAlignment="1">
      <alignment horizontal="left" vertical="top" wrapText="1"/>
    </xf>
    <xf numFmtId="0" fontId="15" fillId="16" borderId="27" xfId="0" applyFont="1" applyFill="1" applyBorder="1" applyAlignment="1">
      <alignment horizontal="left" vertical="center"/>
    </xf>
    <xf numFmtId="4" fontId="12" fillId="7" borderId="1" xfId="0" applyNumberFormat="1" applyFont="1" applyFill="1" applyBorder="1" applyAlignment="1">
      <alignment horizontal="center" vertical="top"/>
    </xf>
    <xf numFmtId="0" fontId="11" fillId="27" borderId="7" xfId="0" applyFont="1" applyFill="1" applyBorder="1" applyAlignment="1">
      <alignment vertical="top" wrapText="1"/>
    </xf>
    <xf numFmtId="1" fontId="12" fillId="7" borderId="1" xfId="0" applyNumberFormat="1" applyFont="1" applyFill="1" applyBorder="1" applyAlignment="1">
      <alignment horizontal="center" vertical="center"/>
    </xf>
    <xf numFmtId="2" fontId="12" fillId="8" borderId="1" xfId="0" applyNumberFormat="1" applyFont="1" applyFill="1" applyBorder="1" applyAlignment="1">
      <alignment horizontal="center" vertical="center"/>
    </xf>
    <xf numFmtId="3" fontId="28" fillId="0" borderId="18" xfId="0" applyNumberFormat="1" applyFont="1" applyBorder="1"/>
    <xf numFmtId="3" fontId="69" fillId="0" borderId="42" xfId="0" applyNumberFormat="1" applyFont="1" applyBorder="1"/>
    <xf numFmtId="4" fontId="48" fillId="0" borderId="0" xfId="0" applyNumberFormat="1" applyFont="1" applyAlignment="1">
      <alignment vertical="top" wrapText="1"/>
    </xf>
    <xf numFmtId="2" fontId="12" fillId="8" borderId="1" xfId="0" applyNumberFormat="1" applyFont="1" applyFill="1" applyBorder="1" applyAlignment="1">
      <alignment horizontal="center"/>
    </xf>
    <xf numFmtId="4" fontId="0" fillId="0" borderId="0" xfId="0" applyNumberFormat="1" applyAlignment="1">
      <alignment horizontal="center" vertical="top"/>
    </xf>
    <xf numFmtId="0" fontId="0" fillId="29" borderId="1" xfId="0" applyFill="1" applyBorder="1" applyAlignment="1">
      <alignment horizontal="center"/>
    </xf>
    <xf numFmtId="0" fontId="0" fillId="29" borderId="1" xfId="0" applyFill="1" applyBorder="1" applyAlignment="1">
      <alignment horizontal="center" vertical="center"/>
    </xf>
    <xf numFmtId="0" fontId="4" fillId="29" borderId="1" xfId="0" applyFont="1" applyFill="1" applyBorder="1"/>
    <xf numFmtId="0" fontId="4" fillId="29" borderId="1" xfId="0" applyFont="1" applyFill="1" applyBorder="1" applyAlignment="1">
      <alignment horizontal="center"/>
    </xf>
    <xf numFmtId="1" fontId="48" fillId="0" borderId="0" xfId="0" applyNumberFormat="1" applyFont="1" applyAlignment="1">
      <alignment horizontal="center" vertical="top" wrapText="1"/>
    </xf>
    <xf numFmtId="0" fontId="48" fillId="0" borderId="0" xfId="0" applyFont="1" applyAlignment="1">
      <alignment horizontal="center" vertical="top" wrapText="1"/>
    </xf>
    <xf numFmtId="1" fontId="121" fillId="0" borderId="0" xfId="0" applyNumberFormat="1" applyFont="1" applyAlignment="1">
      <alignment horizontal="center" vertical="center" wrapText="1"/>
    </xf>
    <xf numFmtId="0" fontId="48" fillId="29" borderId="0" xfId="0" applyFont="1" applyFill="1" applyAlignment="1">
      <alignment vertical="top" wrapText="1"/>
    </xf>
    <xf numFmtId="1" fontId="5" fillId="29" borderId="0" xfId="0" applyNumberFormat="1" applyFont="1" applyFill="1" applyAlignment="1">
      <alignment horizontal="center"/>
    </xf>
    <xf numFmtId="0" fontId="48" fillId="29" borderId="0" xfId="0" applyFont="1" applyFill="1" applyAlignment="1">
      <alignment horizontal="center" vertical="top" wrapText="1"/>
    </xf>
    <xf numFmtId="2" fontId="48" fillId="29" borderId="0" xfId="0" applyNumberFormat="1" applyFont="1" applyFill="1" applyAlignment="1">
      <alignment horizontal="center" vertical="top" wrapText="1"/>
    </xf>
    <xf numFmtId="0" fontId="5" fillId="29" borderId="0" xfId="0" applyFont="1" applyFill="1" applyAlignment="1">
      <alignment horizontal="center"/>
    </xf>
    <xf numFmtId="1" fontId="5" fillId="29" borderId="0" xfId="0" applyNumberFormat="1" applyFont="1" applyFill="1" applyAlignment="1">
      <alignment horizontal="center" vertical="center"/>
    </xf>
    <xf numFmtId="1" fontId="48" fillId="29" borderId="0" xfId="0" applyNumberFormat="1" applyFont="1" applyFill="1" applyAlignment="1">
      <alignment horizontal="center" vertical="top" wrapText="1"/>
    </xf>
    <xf numFmtId="0" fontId="122" fillId="29" borderId="0" xfId="0" applyFont="1" applyFill="1" applyAlignment="1">
      <alignment horizontal="center" vertical="top" wrapText="1"/>
    </xf>
    <xf numFmtId="4" fontId="12" fillId="0" borderId="0" xfId="0" applyNumberFormat="1" applyFont="1" applyAlignment="1">
      <alignment horizontal="center" vertical="top"/>
    </xf>
    <xf numFmtId="0" fontId="12" fillId="14" borderId="0" xfId="0" applyFont="1" applyFill="1" applyAlignment="1">
      <alignment horizontal="center" vertical="top"/>
    </xf>
    <xf numFmtId="0" fontId="11" fillId="7" borderId="20" xfId="0" applyFont="1" applyFill="1" applyBorder="1" applyAlignment="1">
      <alignment vertical="top" wrapText="1"/>
    </xf>
    <xf numFmtId="0" fontId="12" fillId="7" borderId="22" xfId="0" applyFont="1" applyFill="1" applyBorder="1" applyAlignment="1">
      <alignment horizontal="center" vertical="top"/>
    </xf>
    <xf numFmtId="4" fontId="12" fillId="7" borderId="17" xfId="0" applyNumberFormat="1" applyFont="1" applyFill="1" applyBorder="1" applyAlignment="1">
      <alignment horizontal="center" vertical="top"/>
    </xf>
    <xf numFmtId="0" fontId="11" fillId="14" borderId="24" xfId="0" applyFont="1" applyFill="1" applyBorder="1" applyAlignment="1">
      <alignment vertical="top" wrapText="1"/>
    </xf>
    <xf numFmtId="4" fontId="12" fillId="9" borderId="26" xfId="0" applyNumberFormat="1" applyFont="1" applyFill="1" applyBorder="1" applyAlignment="1">
      <alignment horizontal="center" vertical="top"/>
    </xf>
    <xf numFmtId="0" fontId="11" fillId="14" borderId="25" xfId="0" applyFont="1" applyFill="1" applyBorder="1" applyAlignment="1">
      <alignment vertical="top" wrapText="1"/>
    </xf>
    <xf numFmtId="0" fontId="12" fillId="14" borderId="41" xfId="0" applyFont="1" applyFill="1" applyBorder="1" applyAlignment="1">
      <alignment horizontal="center" vertical="top"/>
    </xf>
    <xf numFmtId="4" fontId="12" fillId="39" borderId="42" xfId="0" applyNumberFormat="1" applyFont="1" applyFill="1" applyBorder="1" applyAlignment="1">
      <alignment horizontal="center" vertical="top"/>
    </xf>
    <xf numFmtId="0" fontId="80" fillId="0" borderId="58" xfId="0" applyFont="1" applyBorder="1" applyAlignment="1">
      <alignment horizontal="left" wrapText="1" indent="1"/>
    </xf>
    <xf numFmtId="0" fontId="4" fillId="7" borderId="0" xfId="0" applyFont="1" applyFill="1"/>
    <xf numFmtId="0" fontId="81" fillId="0" borderId="15" xfId="0" applyFont="1" applyBorder="1" applyAlignment="1">
      <alignment wrapText="1"/>
    </xf>
    <xf numFmtId="0" fontId="81" fillId="0" borderId="21" xfId="0" applyFont="1" applyBorder="1" applyAlignment="1">
      <alignment wrapText="1"/>
    </xf>
    <xf numFmtId="0" fontId="80" fillId="0" borderId="57" xfId="0" applyFont="1" applyBorder="1" applyAlignment="1">
      <alignment horizontal="left" wrapText="1" indent="1"/>
    </xf>
    <xf numFmtId="0" fontId="81" fillId="0" borderId="10" xfId="0" applyFont="1" applyBorder="1" applyAlignment="1">
      <alignment wrapText="1"/>
    </xf>
    <xf numFmtId="0" fontId="58" fillId="8" borderId="21" xfId="0" applyFont="1" applyFill="1" applyBorder="1" applyAlignment="1">
      <alignment wrapText="1"/>
    </xf>
    <xf numFmtId="0" fontId="79" fillId="0" borderId="58" xfId="0" applyFont="1" applyBorder="1" applyAlignment="1">
      <alignment horizontal="left" wrapText="1" indent="1"/>
    </xf>
    <xf numFmtId="0" fontId="79" fillId="0" borderId="57" xfId="0" applyFont="1" applyBorder="1" applyAlignment="1">
      <alignment horizontal="left" wrapText="1" indent="1"/>
    </xf>
    <xf numFmtId="2" fontId="5" fillId="0" borderId="0" xfId="0" applyNumberFormat="1" applyFont="1" applyAlignment="1">
      <alignment horizontal="center" vertical="center"/>
    </xf>
    <xf numFmtId="0" fontId="4" fillId="8" borderId="11" xfId="0" applyFont="1" applyFill="1" applyBorder="1"/>
    <xf numFmtId="3" fontId="0" fillId="8" borderId="18" xfId="0" applyNumberFormat="1" applyFill="1" applyBorder="1" applyAlignment="1">
      <alignment horizontal="center"/>
    </xf>
    <xf numFmtId="3" fontId="0" fillId="8" borderId="26" xfId="0" applyNumberFormat="1" applyFill="1" applyBorder="1" applyAlignment="1">
      <alignment horizontal="center"/>
    </xf>
    <xf numFmtId="3" fontId="0" fillId="16" borderId="5" xfId="0" applyNumberFormat="1" applyFill="1" applyBorder="1" applyAlignment="1">
      <alignment horizontal="center"/>
    </xf>
    <xf numFmtId="165" fontId="0" fillId="10" borderId="1" xfId="0" applyNumberFormat="1" applyFill="1" applyBorder="1" applyAlignment="1">
      <alignment horizontal="center"/>
    </xf>
    <xf numFmtId="43" fontId="4" fillId="0" borderId="1" xfId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68" fontId="4" fillId="10" borderId="1" xfId="0" applyNumberFormat="1" applyFont="1" applyFill="1" applyBorder="1" applyAlignment="1">
      <alignment horizontal="center" vertical="center" wrapText="1"/>
    </xf>
    <xf numFmtId="168" fontId="18" fillId="1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165" fontId="0" fillId="7" borderId="1" xfId="0" applyNumberFormat="1" applyFill="1" applyBorder="1" applyAlignment="1">
      <alignment horizontal="center"/>
    </xf>
    <xf numFmtId="0" fontId="81" fillId="8" borderId="21" xfId="0" applyFont="1" applyFill="1" applyBorder="1" applyAlignment="1">
      <alignment wrapText="1"/>
    </xf>
    <xf numFmtId="0" fontId="82" fillId="8" borderId="21" xfId="0" applyFont="1" applyFill="1" applyBorder="1" applyAlignment="1">
      <alignment wrapText="1"/>
    </xf>
    <xf numFmtId="0" fontId="82" fillId="8" borderId="21" xfId="0" applyFont="1" applyFill="1" applyBorder="1" applyAlignment="1">
      <alignment horizontal="left" wrapText="1" indent="1"/>
    </xf>
    <xf numFmtId="0" fontId="125" fillId="9" borderId="58" xfId="0" applyFont="1" applyFill="1" applyBorder="1" applyAlignment="1">
      <alignment horizontal="left" wrapText="1" indent="1"/>
    </xf>
    <xf numFmtId="0" fontId="126" fillId="9" borderId="21" xfId="0" applyFont="1" applyFill="1" applyBorder="1" applyAlignment="1">
      <alignment wrapText="1"/>
    </xf>
    <xf numFmtId="0" fontId="125" fillId="9" borderId="57" xfId="0" applyFont="1" applyFill="1" applyBorder="1" applyAlignment="1">
      <alignment horizontal="left" wrapText="1" indent="1"/>
    </xf>
    <xf numFmtId="0" fontId="126" fillId="9" borderId="10" xfId="0" applyFont="1" applyFill="1" applyBorder="1" applyAlignment="1">
      <alignment wrapText="1"/>
    </xf>
    <xf numFmtId="0" fontId="126" fillId="9" borderId="15" xfId="0" applyFont="1" applyFill="1" applyBorder="1" applyAlignment="1">
      <alignment wrapText="1"/>
    </xf>
    <xf numFmtId="0" fontId="126" fillId="8" borderId="21" xfId="0" applyFont="1" applyFill="1" applyBorder="1" applyAlignment="1">
      <alignment wrapText="1"/>
    </xf>
    <xf numFmtId="0" fontId="123" fillId="0" borderId="21" xfId="0" applyFont="1" applyBorder="1" applyAlignment="1">
      <alignment wrapText="1"/>
    </xf>
    <xf numFmtId="0" fontId="81" fillId="38" borderId="21" xfId="0" applyFont="1" applyFill="1" applyBorder="1" applyAlignment="1">
      <alignment wrapText="1"/>
    </xf>
    <xf numFmtId="43" fontId="0" fillId="2" borderId="1" xfId="1" applyFont="1" applyFill="1" applyBorder="1" applyAlignment="1">
      <alignment horizontal="center" vertical="top" wrapText="1"/>
    </xf>
    <xf numFmtId="43" fontId="0" fillId="2" borderId="1" xfId="1" applyFont="1" applyFill="1" applyBorder="1" applyAlignment="1">
      <alignment horizontal="right" vertical="top" wrapText="1"/>
    </xf>
    <xf numFmtId="0" fontId="79" fillId="35" borderId="1" xfId="0" applyFont="1" applyFill="1" applyBorder="1"/>
    <xf numFmtId="0" fontId="12" fillId="5" borderId="1" xfId="0" applyFont="1" applyFill="1" applyBorder="1" applyAlignment="1">
      <alignment horizontal="center" vertical="top" wrapText="1"/>
    </xf>
    <xf numFmtId="0" fontId="12" fillId="0" borderId="0" xfId="0" applyFont="1" applyAlignment="1">
      <alignment vertical="top" wrapText="1"/>
    </xf>
    <xf numFmtId="1" fontId="11" fillId="0" borderId="1" xfId="0" applyNumberFormat="1" applyFont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/>
    </xf>
    <xf numFmtId="3" fontId="12" fillId="3" borderId="1" xfId="0" applyNumberFormat="1" applyFont="1" applyFill="1" applyBorder="1" applyAlignment="1">
      <alignment horizontal="center" vertical="top" wrapText="1"/>
    </xf>
    <xf numFmtId="3" fontId="11" fillId="0" borderId="0" xfId="0" applyNumberFormat="1" applyFont="1" applyAlignment="1">
      <alignment vertical="top"/>
    </xf>
    <xf numFmtId="4" fontId="53" fillId="18" borderId="1" xfId="0" applyNumberFormat="1" applyFont="1" applyFill="1" applyBorder="1" applyAlignment="1">
      <alignment horizontal="center" vertical="top" wrapText="1"/>
    </xf>
    <xf numFmtId="0" fontId="11" fillId="18" borderId="1" xfId="0" applyFont="1" applyFill="1" applyBorder="1" applyAlignment="1">
      <alignment horizontal="center" vertical="top" wrapText="1"/>
    </xf>
    <xf numFmtId="1" fontId="11" fillId="18" borderId="1" xfId="0" applyNumberFormat="1" applyFont="1" applyFill="1" applyBorder="1" applyAlignment="1">
      <alignment horizontal="center" vertical="top" wrapText="1"/>
    </xf>
    <xf numFmtId="0" fontId="11" fillId="18" borderId="18" xfId="0" applyFont="1" applyFill="1" applyBorder="1" applyAlignment="1">
      <alignment vertical="top" wrapText="1"/>
    </xf>
    <xf numFmtId="4" fontId="11" fillId="18" borderId="1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1" fontId="12" fillId="0" borderId="1" xfId="0" applyNumberFormat="1" applyFont="1" applyBorder="1" applyAlignment="1">
      <alignment horizontal="center" vertical="top" wrapText="1"/>
    </xf>
    <xf numFmtId="4" fontId="12" fillId="3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top" wrapText="1"/>
    </xf>
    <xf numFmtId="165" fontId="11" fillId="9" borderId="1" xfId="0" applyNumberFormat="1" applyFont="1" applyFill="1" applyBorder="1" applyAlignment="1">
      <alignment horizontal="center" vertical="top" wrapText="1"/>
    </xf>
    <xf numFmtId="175" fontId="12" fillId="12" borderId="1" xfId="0" applyNumberFormat="1" applyFont="1" applyFill="1" applyBorder="1" applyAlignment="1">
      <alignment horizontal="center" vertical="top"/>
    </xf>
    <xf numFmtId="3" fontId="12" fillId="12" borderId="1" xfId="0" applyNumberFormat="1" applyFont="1" applyFill="1" applyBorder="1" applyAlignment="1">
      <alignment horizontal="center" vertical="top"/>
    </xf>
    <xf numFmtId="0" fontId="11" fillId="3" borderId="4" xfId="0" applyFont="1" applyFill="1" applyBorder="1" applyAlignment="1">
      <alignment horizontal="center" vertical="top" wrapText="1"/>
    </xf>
    <xf numFmtId="1" fontId="11" fillId="3" borderId="4" xfId="0" applyNumberFormat="1" applyFont="1" applyFill="1" applyBorder="1" applyAlignment="1">
      <alignment horizontal="center" vertical="top" wrapText="1"/>
    </xf>
    <xf numFmtId="0" fontId="11" fillId="3" borderId="5" xfId="0" applyFont="1" applyFill="1" applyBorder="1" applyAlignment="1">
      <alignment vertical="top" wrapText="1"/>
    </xf>
    <xf numFmtId="3" fontId="4" fillId="0" borderId="0" xfId="0" applyNumberFormat="1" applyFont="1" applyAlignment="1">
      <alignment vertical="top" wrapText="1"/>
    </xf>
    <xf numFmtId="3" fontId="98" fillId="0" borderId="0" xfId="0" applyNumberFormat="1" applyFont="1" applyAlignment="1">
      <alignment vertical="top" wrapText="1"/>
    </xf>
    <xf numFmtId="4" fontId="4" fillId="0" borderId="0" xfId="0" applyNumberFormat="1" applyFont="1" applyAlignment="1">
      <alignment vertical="top" wrapText="1"/>
    </xf>
    <xf numFmtId="168" fontId="15" fillId="9" borderId="0" xfId="0" applyNumberFormat="1" applyFont="1" applyFill="1" applyAlignment="1">
      <alignment horizontal="center" vertical="center"/>
    </xf>
    <xf numFmtId="168" fontId="11" fillId="9" borderId="1" xfId="0" applyNumberFormat="1" applyFont="1" applyFill="1" applyBorder="1" applyAlignment="1">
      <alignment horizontal="center" vertical="center"/>
    </xf>
    <xf numFmtId="4" fontId="4" fillId="10" borderId="1" xfId="0" applyNumberFormat="1" applyFont="1" applyFill="1" applyBorder="1"/>
    <xf numFmtId="4" fontId="4" fillId="16" borderId="4" xfId="0" applyNumberFormat="1" applyFont="1" applyFill="1" applyBorder="1" applyAlignment="1">
      <alignment horizontal="center"/>
    </xf>
    <xf numFmtId="0" fontId="70" fillId="0" borderId="0" xfId="0" applyFont="1" applyAlignment="1">
      <alignment vertical="top" wrapText="1"/>
    </xf>
    <xf numFmtId="0" fontId="79" fillId="29" borderId="58" xfId="0" applyFont="1" applyFill="1" applyBorder="1" applyAlignment="1">
      <alignment horizontal="left" wrapText="1" indent="1"/>
    </xf>
    <xf numFmtId="0" fontId="58" fillId="29" borderId="21" xfId="0" applyFont="1" applyFill="1" applyBorder="1" applyAlignment="1">
      <alignment wrapText="1"/>
    </xf>
    <xf numFmtId="0" fontId="79" fillId="29" borderId="57" xfId="0" applyFont="1" applyFill="1" applyBorder="1" applyAlignment="1">
      <alignment horizontal="left" wrapText="1" indent="1"/>
    </xf>
    <xf numFmtId="0" fontId="58" fillId="29" borderId="10" xfId="0" applyFont="1" applyFill="1" applyBorder="1" applyAlignment="1">
      <alignment wrapText="1"/>
    </xf>
    <xf numFmtId="0" fontId="58" fillId="0" borderId="0" xfId="0" applyFont="1" applyAlignment="1">
      <alignment wrapText="1"/>
    </xf>
    <xf numFmtId="0" fontId="79" fillId="0" borderId="61" xfId="0" applyFont="1" applyBorder="1" applyAlignment="1">
      <alignment horizontal="left" wrapText="1" indent="1"/>
    </xf>
    <xf numFmtId="0" fontId="58" fillId="9" borderId="15" xfId="0" applyFont="1" applyFill="1" applyBorder="1" applyAlignment="1">
      <alignment wrapText="1"/>
    </xf>
    <xf numFmtId="0" fontId="58" fillId="9" borderId="10" xfId="0" applyFont="1" applyFill="1" applyBorder="1" applyAlignment="1">
      <alignment wrapText="1"/>
    </xf>
    <xf numFmtId="0" fontId="79" fillId="28" borderId="58" xfId="0" applyFont="1" applyFill="1" applyBorder="1" applyAlignment="1">
      <alignment horizontal="left" wrapText="1" indent="1"/>
    </xf>
    <xf numFmtId="0" fontId="58" fillId="28" borderId="21" xfId="0" applyFont="1" applyFill="1" applyBorder="1" applyAlignment="1">
      <alignment wrapText="1"/>
    </xf>
    <xf numFmtId="0" fontId="79" fillId="28" borderId="57" xfId="0" applyFont="1" applyFill="1" applyBorder="1" applyAlignment="1">
      <alignment horizontal="left" wrapText="1" indent="1"/>
    </xf>
    <xf numFmtId="0" fontId="58" fillId="28" borderId="10" xfId="0" applyFont="1" applyFill="1" applyBorder="1" applyAlignment="1">
      <alignment wrapText="1"/>
    </xf>
    <xf numFmtId="0" fontId="13" fillId="2" borderId="1" xfId="0" applyFont="1" applyFill="1" applyBorder="1" applyAlignment="1">
      <alignment horizontal="center" vertical="center" wrapText="1"/>
    </xf>
    <xf numFmtId="0" fontId="13" fillId="35" borderId="1" xfId="0" applyFont="1" applyFill="1" applyBorder="1" applyAlignment="1">
      <alignment wrapText="1"/>
    </xf>
    <xf numFmtId="0" fontId="124" fillId="40" borderId="36" xfId="0" applyFont="1" applyFill="1" applyBorder="1" applyAlignment="1">
      <alignment horizontal="center" vertical="center" wrapText="1"/>
    </xf>
    <xf numFmtId="0" fontId="0" fillId="40" borderId="37" xfId="0" applyFill="1" applyBorder="1"/>
    <xf numFmtId="0" fontId="0" fillId="40" borderId="37" xfId="0" applyFill="1" applyBorder="1" applyAlignment="1">
      <alignment horizontal="center"/>
    </xf>
    <xf numFmtId="0" fontId="1" fillId="40" borderId="37" xfId="0" applyFont="1" applyFill="1" applyBorder="1" applyAlignment="1">
      <alignment horizontal="center"/>
    </xf>
    <xf numFmtId="2" fontId="0" fillId="40" borderId="45" xfId="0" applyNumberFormat="1" applyFill="1" applyBorder="1" applyAlignment="1">
      <alignment vertical="top" wrapText="1"/>
    </xf>
    <xf numFmtId="0" fontId="2" fillId="20" borderId="15" xfId="0" applyFont="1" applyFill="1" applyBorder="1" applyAlignment="1">
      <alignment horizontal="center" vertical="top" wrapText="1"/>
    </xf>
    <xf numFmtId="0" fontId="15" fillId="20" borderId="1" xfId="0" applyFont="1" applyFill="1" applyBorder="1" applyAlignment="1">
      <alignment vertical="top" wrapText="1"/>
    </xf>
    <xf numFmtId="0" fontId="15" fillId="39" borderId="0" xfId="0" applyFont="1" applyFill="1" applyAlignment="1">
      <alignment vertical="top" wrapText="1"/>
    </xf>
    <xf numFmtId="0" fontId="131" fillId="0" borderId="15" xfId="0" applyFont="1" applyBorder="1" applyAlignment="1">
      <alignment horizontal="left" indent="1"/>
    </xf>
    <xf numFmtId="0" fontId="79" fillId="0" borderId="69" xfId="0" applyFont="1" applyBorder="1" applyAlignment="1">
      <alignment horizontal="left" wrapText="1" indent="1"/>
    </xf>
    <xf numFmtId="0" fontId="35" fillId="39" borderId="0" xfId="0" applyFont="1" applyFill="1" applyAlignment="1">
      <alignment horizontal="center" vertical="top" wrapText="1"/>
    </xf>
    <xf numFmtId="0" fontId="15" fillId="20" borderId="1" xfId="0" applyFont="1" applyFill="1" applyBorder="1" applyAlignment="1">
      <alignment horizontal="center" vertical="top" wrapText="1"/>
    </xf>
    <xf numFmtId="0" fontId="15" fillId="39" borderId="0" xfId="0" applyFont="1" applyFill="1" applyAlignment="1">
      <alignment horizontal="center" vertical="top" wrapText="1"/>
    </xf>
    <xf numFmtId="0" fontId="52" fillId="27" borderId="7" xfId="0" applyFont="1" applyFill="1" applyBorder="1" applyAlignment="1">
      <alignment horizontal="center" vertical="top"/>
    </xf>
    <xf numFmtId="0" fontId="12" fillId="16" borderId="1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4" fontId="11" fillId="0" borderId="0" xfId="0" applyNumberFormat="1" applyFont="1" applyAlignment="1">
      <alignment vertical="top"/>
    </xf>
    <xf numFmtId="0" fontId="7" fillId="0" borderId="10" xfId="2" applyBorder="1" applyAlignment="1" applyProtection="1">
      <alignment wrapText="1"/>
    </xf>
    <xf numFmtId="0" fontId="6" fillId="0" borderId="0" xfId="0" applyFont="1" applyAlignment="1">
      <alignment horizontal="center" vertical="top" wrapText="1"/>
    </xf>
    <xf numFmtId="0" fontId="35" fillId="0" borderId="15" xfId="0" applyFont="1" applyBorder="1" applyAlignment="1">
      <alignment vertical="top" wrapText="1"/>
    </xf>
    <xf numFmtId="0" fontId="134" fillId="40" borderId="37" xfId="0" applyFont="1" applyFill="1" applyBorder="1"/>
    <xf numFmtId="0" fontId="10" fillId="0" borderId="1" xfId="0" applyFont="1" applyBorder="1"/>
    <xf numFmtId="0" fontId="11" fillId="18" borderId="1" xfId="0" applyFont="1" applyFill="1" applyBorder="1" applyAlignment="1">
      <alignment horizontal="center" vertical="center" wrapText="1"/>
    </xf>
    <xf numFmtId="0" fontId="53" fillId="3" borderId="4" xfId="0" applyFont="1" applyFill="1" applyBorder="1" applyAlignment="1">
      <alignment horizontal="center" vertical="top" wrapText="1"/>
    </xf>
    <xf numFmtId="0" fontId="35" fillId="25" borderId="0" xfId="0" applyFont="1" applyFill="1" applyAlignment="1">
      <alignment vertical="top" wrapText="1"/>
    </xf>
    <xf numFmtId="1" fontId="50" fillId="8" borderId="1" xfId="0" applyNumberFormat="1" applyFont="1" applyFill="1" applyBorder="1" applyAlignment="1">
      <alignment horizontal="center" vertical="center"/>
    </xf>
    <xf numFmtId="0" fontId="7" fillId="0" borderId="0" xfId="2" applyAlignment="1" applyProtection="1">
      <alignment horizontal="left" wrapText="1"/>
    </xf>
    <xf numFmtId="0" fontId="35" fillId="9" borderId="15" xfId="0" applyFont="1" applyFill="1" applyBorder="1" applyAlignment="1">
      <alignment vertical="top" wrapText="1"/>
    </xf>
    <xf numFmtId="0" fontId="79" fillId="9" borderId="69" xfId="0" applyFont="1" applyFill="1" applyBorder="1" applyAlignment="1">
      <alignment horizontal="left" wrapText="1" indent="1"/>
    </xf>
    <xf numFmtId="0" fontId="79" fillId="9" borderId="67" xfId="0" applyFont="1" applyFill="1" applyBorder="1" applyAlignment="1">
      <alignment horizontal="left" wrapText="1" indent="1"/>
    </xf>
    <xf numFmtId="0" fontId="58" fillId="9" borderId="0" xfId="0" applyFont="1" applyFill="1" applyAlignment="1">
      <alignment wrapText="1"/>
    </xf>
    <xf numFmtId="0" fontId="79" fillId="9" borderId="61" xfId="0" applyFont="1" applyFill="1" applyBorder="1" applyAlignment="1">
      <alignment horizontal="left" wrapText="1" indent="1"/>
    </xf>
    <xf numFmtId="0" fontId="7" fillId="9" borderId="0" xfId="2" applyFill="1" applyAlignment="1" applyProtection="1">
      <alignment wrapText="1"/>
    </xf>
    <xf numFmtId="0" fontId="57" fillId="0" borderId="21" xfId="0" applyFont="1" applyBorder="1" applyAlignment="1">
      <alignment horizontal="left" wrapText="1"/>
    </xf>
    <xf numFmtId="0" fontId="59" fillId="0" borderId="21" xfId="0" applyFont="1" applyBorder="1" applyAlignment="1">
      <alignment wrapText="1"/>
    </xf>
    <xf numFmtId="8" fontId="57" fillId="0" borderId="21" xfId="0" applyNumberFormat="1" applyFont="1" applyBorder="1" applyAlignment="1">
      <alignment horizontal="left" wrapText="1"/>
    </xf>
    <xf numFmtId="0" fontId="135" fillId="0" borderId="10" xfId="0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top" wrapText="1"/>
    </xf>
    <xf numFmtId="165" fontId="4" fillId="10" borderId="1" xfId="1" applyNumberFormat="1" applyFont="1" applyFill="1" applyBorder="1" applyAlignment="1">
      <alignment horizontal="center" wrapText="1"/>
    </xf>
    <xf numFmtId="14" fontId="129" fillId="7" borderId="1" xfId="0" applyNumberFormat="1" applyFont="1" applyFill="1" applyBorder="1" applyAlignment="1">
      <alignment horizontal="center"/>
    </xf>
    <xf numFmtId="165" fontId="128" fillId="7" borderId="1" xfId="0" applyNumberFormat="1" applyFont="1" applyFill="1" applyBorder="1" applyAlignment="1">
      <alignment horizontal="center" vertical="center"/>
    </xf>
    <xf numFmtId="43" fontId="130" fillId="7" borderId="1" xfId="0" applyNumberFormat="1" applyFont="1" applyFill="1" applyBorder="1" applyAlignment="1">
      <alignment vertical="center" wrapText="1"/>
    </xf>
    <xf numFmtId="43" fontId="0" fillId="0" borderId="1" xfId="0" applyNumberFormat="1" applyBorder="1" applyAlignment="1">
      <alignment horizontal="center"/>
    </xf>
    <xf numFmtId="0" fontId="11" fillId="3" borderId="2" xfId="0" applyFont="1" applyFill="1" applyBorder="1" applyAlignment="1">
      <alignment horizontal="center" vertical="top" wrapText="1"/>
    </xf>
    <xf numFmtId="43" fontId="11" fillId="3" borderId="18" xfId="0" applyNumberFormat="1" applyFont="1" applyFill="1" applyBorder="1" applyAlignment="1">
      <alignment horizontal="center" vertical="top" wrapText="1"/>
    </xf>
    <xf numFmtId="0" fontId="11" fillId="18" borderId="2" xfId="0" applyFont="1" applyFill="1" applyBorder="1" applyAlignment="1">
      <alignment horizontal="center" vertical="top" wrapText="1"/>
    </xf>
    <xf numFmtId="43" fontId="11" fillId="18" borderId="18" xfId="0" applyNumberFormat="1" applyFont="1" applyFill="1" applyBorder="1" applyAlignment="1">
      <alignment horizontal="center" vertical="top" wrapText="1"/>
    </xf>
    <xf numFmtId="4" fontId="11" fillId="0" borderId="18" xfId="0" applyNumberFormat="1" applyFont="1" applyBorder="1" applyAlignment="1">
      <alignment horizontal="center" vertical="top" wrapText="1"/>
    </xf>
    <xf numFmtId="0" fontId="11" fillId="12" borderId="1" xfId="0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 vertical="top" wrapText="1"/>
    </xf>
    <xf numFmtId="0" fontId="11" fillId="3" borderId="5" xfId="0" applyFont="1" applyFill="1" applyBorder="1" applyAlignment="1">
      <alignment horizontal="center" vertical="top" wrapText="1"/>
    </xf>
    <xf numFmtId="0" fontId="79" fillId="9" borderId="67" xfId="0" applyFont="1" applyFill="1" applyBorder="1" applyAlignment="1">
      <alignment horizontal="left" vertical="center" wrapText="1" indent="1"/>
    </xf>
    <xf numFmtId="0" fontId="58" fillId="9" borderId="0" xfId="0" applyFont="1" applyFill="1" applyAlignment="1">
      <alignment vertical="center" wrapText="1"/>
    </xf>
    <xf numFmtId="0" fontId="79" fillId="9" borderId="61" xfId="0" applyFont="1" applyFill="1" applyBorder="1" applyAlignment="1">
      <alignment horizontal="left" vertical="center" wrapText="1" indent="1"/>
    </xf>
    <xf numFmtId="0" fontId="2" fillId="35" borderId="16" xfId="0" applyFont="1" applyFill="1" applyBorder="1" applyAlignment="1">
      <alignment horizontal="center" vertical="top" wrapText="1"/>
    </xf>
    <xf numFmtId="0" fontId="131" fillId="14" borderId="0" xfId="0" applyFont="1" applyFill="1" applyAlignment="1">
      <alignment horizontal="left" indent="1"/>
    </xf>
    <xf numFmtId="0" fontId="79" fillId="14" borderId="67" xfId="0" applyFont="1" applyFill="1" applyBorder="1" applyAlignment="1">
      <alignment horizontal="left" wrapText="1" indent="1"/>
    </xf>
    <xf numFmtId="0" fontId="58" fillId="14" borderId="0" xfId="0" applyFont="1" applyFill="1" applyAlignment="1">
      <alignment wrapText="1"/>
    </xf>
    <xf numFmtId="0" fontId="79" fillId="14" borderId="61" xfId="0" applyFont="1" applyFill="1" applyBorder="1" applyAlignment="1">
      <alignment horizontal="left" wrapText="1" indent="1"/>
    </xf>
    <xf numFmtId="0" fontId="0" fillId="0" borderId="0" xfId="0" applyAlignment="1">
      <alignment horizontal="left" indent="1"/>
    </xf>
    <xf numFmtId="0" fontId="140" fillId="0" borderId="0" xfId="0" applyFont="1"/>
    <xf numFmtId="0" fontId="18" fillId="0" borderId="29" xfId="0" applyFont="1" applyBorder="1" applyAlignment="1">
      <alignment horizontal="right"/>
    </xf>
    <xf numFmtId="4" fontId="1" fillId="10" borderId="29" xfId="0" applyNumberFormat="1" applyFont="1" applyFill="1" applyBorder="1" applyAlignment="1">
      <alignment horizontal="center" wrapText="1"/>
    </xf>
    <xf numFmtId="15" fontId="1" fillId="0" borderId="7" xfId="0" applyNumberFormat="1" applyFont="1" applyBorder="1" applyAlignment="1">
      <alignment horizontal="center"/>
    </xf>
    <xf numFmtId="0" fontId="1" fillId="0" borderId="33" xfId="0" applyFont="1" applyBorder="1"/>
    <xf numFmtId="0" fontId="18" fillId="0" borderId="33" xfId="0" applyFont="1" applyBorder="1" applyAlignment="1">
      <alignment horizontal="right"/>
    </xf>
    <xf numFmtId="4" fontId="1" fillId="10" borderId="33" xfId="0" applyNumberFormat="1" applyFont="1" applyFill="1" applyBorder="1" applyAlignment="1">
      <alignment horizontal="center" wrapText="1"/>
    </xf>
    <xf numFmtId="0" fontId="141" fillId="0" borderId="0" xfId="0" applyFont="1"/>
    <xf numFmtId="0" fontId="4" fillId="9" borderId="11" xfId="0" applyFont="1" applyFill="1" applyBorder="1"/>
    <xf numFmtId="0" fontId="4" fillId="9" borderId="53" xfId="0" applyFont="1" applyFill="1" applyBorder="1"/>
    <xf numFmtId="0" fontId="4" fillId="0" borderId="19" xfId="0" applyFont="1" applyBorder="1"/>
    <xf numFmtId="0" fontId="1" fillId="0" borderId="70" xfId="0" applyFont="1" applyBorder="1"/>
    <xf numFmtId="0" fontId="4" fillId="41" borderId="19" xfId="0" applyFont="1" applyFill="1" applyBorder="1"/>
    <xf numFmtId="0" fontId="1" fillId="41" borderId="70" xfId="0" applyFont="1" applyFill="1" applyBorder="1"/>
    <xf numFmtId="0" fontId="4" fillId="9" borderId="65" xfId="0" applyFont="1" applyFill="1" applyBorder="1"/>
    <xf numFmtId="0" fontId="4" fillId="9" borderId="42" xfId="0" applyFont="1" applyFill="1" applyBorder="1"/>
    <xf numFmtId="0" fontId="142" fillId="0" borderId="0" xfId="0" applyFont="1"/>
    <xf numFmtId="0" fontId="4" fillId="9" borderId="19" xfId="0" applyFont="1" applyFill="1" applyBorder="1"/>
    <xf numFmtId="0" fontId="4" fillId="9" borderId="70" xfId="0" applyFont="1" applyFill="1" applyBorder="1"/>
    <xf numFmtId="0" fontId="143" fillId="0" borderId="0" xfId="0" applyFont="1"/>
    <xf numFmtId="0" fontId="79" fillId="27" borderId="67" xfId="0" applyFont="1" applyFill="1" applyBorder="1" applyAlignment="1">
      <alignment horizontal="left" wrapText="1" indent="1"/>
    </xf>
    <xf numFmtId="0" fontId="58" fillId="27" borderId="0" xfId="0" applyFont="1" applyFill="1" applyAlignment="1">
      <alignment wrapText="1"/>
    </xf>
    <xf numFmtId="0" fontId="79" fillId="27" borderId="61" xfId="0" applyFont="1" applyFill="1" applyBorder="1" applyAlignment="1">
      <alignment horizontal="left" wrapText="1" indent="1"/>
    </xf>
    <xf numFmtId="0" fontId="58" fillId="0" borderId="15" xfId="0" applyFont="1" applyBorder="1" applyAlignment="1">
      <alignment horizontal="left" wrapText="1" indent="1"/>
    </xf>
    <xf numFmtId="0" fontId="57" fillId="9" borderId="21" xfId="0" applyFont="1" applyFill="1" applyBorder="1" applyAlignment="1">
      <alignment wrapText="1"/>
    </xf>
    <xf numFmtId="0" fontId="7" fillId="9" borderId="10" xfId="2" applyFill="1" applyBorder="1" applyAlignment="1" applyProtection="1">
      <alignment wrapText="1"/>
    </xf>
    <xf numFmtId="0" fontId="0" fillId="0" borderId="21" xfId="0" applyBorder="1"/>
    <xf numFmtId="0" fontId="58" fillId="0" borderId="21" xfId="0" applyFont="1" applyBorder="1" applyAlignment="1">
      <alignment horizontal="left" wrapText="1" indent="1"/>
    </xf>
    <xf numFmtId="0" fontId="57" fillId="0" borderId="21" xfId="0" applyFont="1" applyBorder="1" applyAlignment="1">
      <alignment horizontal="left" wrapText="1" indent="1"/>
    </xf>
    <xf numFmtId="0" fontId="58" fillId="0" borderId="10" xfId="0" applyFont="1" applyBorder="1" applyAlignment="1">
      <alignment horizontal="left" wrapText="1" indent="1"/>
    </xf>
    <xf numFmtId="0" fontId="15" fillId="27" borderId="0" xfId="0" applyFont="1" applyFill="1" applyAlignment="1">
      <alignment horizontal="center" vertical="top" wrapText="1"/>
    </xf>
    <xf numFmtId="0" fontId="12" fillId="9" borderId="0" xfId="0" applyFont="1" applyFill="1" applyAlignment="1">
      <alignment horizontal="left" vertical="center" indent="1"/>
    </xf>
    <xf numFmtId="0" fontId="79" fillId="9" borderId="58" xfId="0" applyFont="1" applyFill="1" applyBorder="1" applyAlignment="1">
      <alignment horizontal="left" vertical="center" wrapText="1" indent="1"/>
    </xf>
    <xf numFmtId="0" fontId="58" fillId="9" borderId="21" xfId="0" applyFont="1" applyFill="1" applyBorder="1" applyAlignment="1">
      <alignment vertical="center" wrapText="1"/>
    </xf>
    <xf numFmtId="0" fontId="79" fillId="9" borderId="57" xfId="0" applyFont="1" applyFill="1" applyBorder="1" applyAlignment="1">
      <alignment horizontal="left" vertical="center" wrapText="1" indent="1"/>
    </xf>
    <xf numFmtId="0" fontId="58" fillId="9" borderId="10" xfId="0" applyFont="1" applyFill="1" applyBorder="1" applyAlignment="1">
      <alignment vertical="center" wrapText="1"/>
    </xf>
    <xf numFmtId="43" fontId="129" fillId="7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vertical="top" wrapText="1"/>
    </xf>
    <xf numFmtId="0" fontId="2" fillId="2" borderId="27" xfId="0" applyFont="1" applyFill="1" applyBorder="1" applyAlignment="1">
      <alignment vertical="top" wrapText="1"/>
    </xf>
    <xf numFmtId="0" fontId="2" fillId="2" borderId="37" xfId="0" applyFont="1" applyFill="1" applyBorder="1" applyAlignment="1">
      <alignment vertical="top" wrapText="1"/>
    </xf>
    <xf numFmtId="0" fontId="2" fillId="2" borderId="45" xfId="0" applyFont="1" applyFill="1" applyBorder="1" applyAlignment="1">
      <alignment vertical="top" wrapText="1"/>
    </xf>
    <xf numFmtId="0" fontId="149" fillId="0" borderId="0" xfId="0" applyFont="1"/>
    <xf numFmtId="0" fontId="11" fillId="3" borderId="29" xfId="0" applyFont="1" applyFill="1" applyBorder="1" applyAlignment="1">
      <alignment horizontal="center" vertical="top"/>
    </xf>
    <xf numFmtId="0" fontId="12" fillId="18" borderId="29" xfId="0" applyFont="1" applyFill="1" applyBorder="1" applyAlignment="1">
      <alignment horizontal="center" vertical="top" wrapText="1"/>
    </xf>
    <xf numFmtId="0" fontId="11" fillId="0" borderId="29" xfId="0" applyFont="1" applyBorder="1" applyAlignment="1">
      <alignment horizontal="center" vertical="top" wrapText="1"/>
    </xf>
    <xf numFmtId="0" fontId="12" fillId="3" borderId="56" xfId="0" applyFont="1" applyFill="1" applyBorder="1" applyAlignment="1">
      <alignment horizontal="center" vertical="top" wrapText="1"/>
    </xf>
    <xf numFmtId="0" fontId="1" fillId="38" borderId="1" xfId="0" applyFont="1" applyFill="1" applyBorder="1" applyAlignment="1">
      <alignment vertical="top" wrapText="1"/>
    </xf>
    <xf numFmtId="0" fontId="2" fillId="7" borderId="0" xfId="0" applyFont="1" applyFill="1" applyAlignment="1">
      <alignment vertical="top" wrapText="1"/>
    </xf>
    <xf numFmtId="165" fontId="0" fillId="13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left"/>
    </xf>
    <xf numFmtId="165" fontId="0" fillId="16" borderId="1" xfId="0" applyNumberFormat="1" applyFill="1" applyBorder="1" applyAlignment="1">
      <alignment horizontal="center"/>
    </xf>
    <xf numFmtId="164" fontId="12" fillId="5" borderId="33" xfId="0" applyNumberFormat="1" applyFont="1" applyFill="1" applyBorder="1" applyAlignment="1">
      <alignment vertical="top" wrapText="1"/>
    </xf>
    <xf numFmtId="165" fontId="0" fillId="0" borderId="7" xfId="0" applyNumberFormat="1" applyBorder="1" applyAlignment="1">
      <alignment horizontal="center"/>
    </xf>
    <xf numFmtId="0" fontId="12" fillId="5" borderId="7" xfId="0" applyFont="1" applyFill="1" applyBorder="1" applyAlignment="1">
      <alignment horizontal="center" vertical="top" wrapText="1"/>
    </xf>
    <xf numFmtId="0" fontId="12" fillId="5" borderId="8" xfId="0" applyFont="1" applyFill="1" applyBorder="1" applyAlignment="1">
      <alignment vertical="top" wrapText="1"/>
    </xf>
    <xf numFmtId="165" fontId="0" fillId="16" borderId="38" xfId="0" applyNumberFormat="1" applyFill="1" applyBorder="1" applyAlignment="1">
      <alignment horizontal="center"/>
    </xf>
    <xf numFmtId="0" fontId="2" fillId="2" borderId="37" xfId="0" applyFont="1" applyFill="1" applyBorder="1" applyAlignment="1">
      <alignment horizontal="center" vertical="top" wrapText="1"/>
    </xf>
    <xf numFmtId="0" fontId="1" fillId="0" borderId="18" xfId="0" applyFont="1" applyBorder="1" applyAlignment="1">
      <alignment horizontal="center"/>
    </xf>
    <xf numFmtId="0" fontId="1" fillId="29" borderId="18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vertical="top" wrapText="1"/>
    </xf>
    <xf numFmtId="0" fontId="12" fillId="5" borderId="2" xfId="0" applyFont="1" applyFill="1" applyBorder="1" applyAlignment="1">
      <alignment horizontal="center" vertical="top" wrapText="1"/>
    </xf>
    <xf numFmtId="0" fontId="12" fillId="5" borderId="18" xfId="0" applyFont="1" applyFill="1" applyBorder="1" applyAlignment="1">
      <alignment horizontal="center" vertical="top" wrapText="1"/>
    </xf>
    <xf numFmtId="15" fontId="0" fillId="0" borderId="0" xfId="0" applyNumberFormat="1"/>
    <xf numFmtId="0" fontId="4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right"/>
    </xf>
    <xf numFmtId="0" fontId="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indent="1"/>
    </xf>
    <xf numFmtId="0" fontId="144" fillId="0" borderId="1" xfId="0" applyFont="1" applyBorder="1" applyAlignment="1">
      <alignment horizontal="left" wrapText="1" indent="1"/>
    </xf>
    <xf numFmtId="0" fontId="123" fillId="0" borderId="1" xfId="0" applyFont="1" applyBorder="1" applyAlignment="1">
      <alignment wrapText="1"/>
    </xf>
    <xf numFmtId="0" fontId="4" fillId="0" borderId="0" xfId="0" applyFont="1"/>
    <xf numFmtId="15" fontId="0" fillId="0" borderId="0" xfId="0" applyNumberFormat="1" applyAlignment="1">
      <alignment horizontal="center"/>
    </xf>
    <xf numFmtId="17" fontId="0" fillId="0" borderId="0" xfId="0" applyNumberForma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8" borderId="1" xfId="0" applyFont="1" applyFill="1" applyBorder="1" applyAlignment="1">
      <alignment horizontal="center"/>
    </xf>
    <xf numFmtId="0" fontId="4" fillId="13" borderId="1" xfId="0" applyFont="1" applyFill="1" applyBorder="1" applyAlignment="1">
      <alignment horizontal="center"/>
    </xf>
    <xf numFmtId="0" fontId="0" fillId="3" borderId="1" xfId="0" applyFill="1" applyBorder="1"/>
    <xf numFmtId="3" fontId="4" fillId="3" borderId="1" xfId="0" applyNumberFormat="1" applyFont="1" applyFill="1" applyBorder="1" applyAlignment="1">
      <alignment horizontal="right"/>
    </xf>
    <xf numFmtId="3" fontId="4" fillId="3" borderId="1" xfId="0" applyNumberFormat="1" applyFont="1" applyFill="1" applyBorder="1" applyAlignment="1">
      <alignment horizontal="center"/>
    </xf>
    <xf numFmtId="0" fontId="15" fillId="28" borderId="10" xfId="0" applyFont="1" applyFill="1" applyBorder="1" applyAlignment="1">
      <alignment horizontal="center" vertical="top" wrapText="1"/>
    </xf>
    <xf numFmtId="0" fontId="15" fillId="28" borderId="0" xfId="0" applyFont="1" applyFill="1" applyAlignment="1">
      <alignment vertical="top" wrapText="1"/>
    </xf>
    <xf numFmtId="0" fontId="9" fillId="0" borderId="1" xfId="0" applyFont="1" applyBorder="1" applyAlignment="1">
      <alignment horizontal="center" wrapText="1"/>
    </xf>
    <xf numFmtId="0" fontId="1" fillId="0" borderId="18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0" fillId="0" borderId="0" xfId="0" applyAlignment="1">
      <alignment wrapText="1"/>
    </xf>
    <xf numFmtId="0" fontId="65" fillId="17" borderId="24" xfId="0" applyFont="1" applyFill="1" applyBorder="1" applyAlignment="1">
      <alignment wrapText="1"/>
    </xf>
    <xf numFmtId="0" fontId="65" fillId="17" borderId="0" xfId="0" applyFont="1" applyFill="1" applyAlignment="1">
      <alignment wrapText="1"/>
    </xf>
    <xf numFmtId="0" fontId="65" fillId="17" borderId="26" xfId="0" applyFont="1" applyFill="1" applyBorder="1" applyAlignment="1">
      <alignment wrapText="1"/>
    </xf>
    <xf numFmtId="0" fontId="6" fillId="16" borderId="6" xfId="0" applyFont="1" applyFill="1" applyBorder="1" applyAlignment="1">
      <alignment horizontal="left" vertical="top" wrapText="1"/>
    </xf>
    <xf numFmtId="0" fontId="6" fillId="16" borderId="35" xfId="0" applyFont="1" applyFill="1" applyBorder="1" applyAlignment="1">
      <alignment horizontal="left" vertical="top" wrapText="1"/>
    </xf>
    <xf numFmtId="0" fontId="6" fillId="16" borderId="29" xfId="0" applyFont="1" applyFill="1" applyBorder="1" applyAlignment="1">
      <alignment horizontal="left" vertical="top" wrapText="1"/>
    </xf>
    <xf numFmtId="0" fontId="10" fillId="9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63" fillId="37" borderId="0" xfId="0" applyFont="1" applyFill="1" applyAlignment="1">
      <alignment vertical="top" wrapText="1"/>
    </xf>
    <xf numFmtId="0" fontId="12" fillId="8" borderId="27" xfId="0" applyFont="1" applyFill="1" applyBorder="1" applyAlignment="1">
      <alignment horizontal="center" vertical="top" wrapText="1"/>
    </xf>
    <xf numFmtId="0" fontId="12" fillId="8" borderId="45" xfId="0" applyFont="1" applyFill="1" applyBorder="1" applyAlignment="1">
      <alignment horizontal="center" vertical="top" wrapText="1"/>
    </xf>
    <xf numFmtId="0" fontId="2" fillId="8" borderId="27" xfId="0" applyFont="1" applyFill="1" applyBorder="1" applyAlignment="1">
      <alignment horizontal="center" vertical="top" wrapText="1"/>
    </xf>
    <xf numFmtId="0" fontId="2" fillId="8" borderId="37" xfId="0" applyFont="1" applyFill="1" applyBorder="1" applyAlignment="1">
      <alignment horizontal="center" vertical="top" wrapText="1"/>
    </xf>
    <xf numFmtId="0" fontId="2" fillId="8" borderId="4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0" fontId="25" fillId="30" borderId="4" xfId="2" applyFont="1" applyFill="1" applyBorder="1" applyAlignment="1" applyProtection="1">
      <alignment horizontal="left"/>
    </xf>
    <xf numFmtId="0" fontId="25" fillId="30" borderId="5" xfId="2" applyFont="1" applyFill="1" applyBorder="1" applyAlignment="1" applyProtection="1">
      <alignment horizontal="left"/>
    </xf>
    <xf numFmtId="0" fontId="25" fillId="30" borderId="1" xfId="2" applyFont="1" applyFill="1" applyBorder="1" applyAlignment="1" applyProtection="1">
      <alignment horizontal="left"/>
    </xf>
    <xf numFmtId="0" fontId="25" fillId="30" borderId="18" xfId="2" applyFont="1" applyFill="1" applyBorder="1" applyAlignment="1" applyProtection="1">
      <alignment horizontal="left"/>
    </xf>
    <xf numFmtId="0" fontId="25" fillId="30" borderId="6" xfId="2" applyFont="1" applyFill="1" applyBorder="1" applyAlignment="1" applyProtection="1">
      <alignment horizontal="left"/>
    </xf>
    <xf numFmtId="0" fontId="25" fillId="30" borderId="35" xfId="2" applyFont="1" applyFill="1" applyBorder="1" applyAlignment="1" applyProtection="1">
      <alignment horizontal="left"/>
    </xf>
    <xf numFmtId="0" fontId="25" fillId="30" borderId="49" xfId="2" applyFont="1" applyFill="1" applyBorder="1" applyAlignment="1" applyProtection="1">
      <alignment horizontal="left"/>
    </xf>
    <xf numFmtId="0" fontId="24" fillId="30" borderId="6" xfId="0" applyFont="1" applyFill="1" applyBorder="1" applyAlignment="1">
      <alignment horizontal="left"/>
    </xf>
    <xf numFmtId="0" fontId="24" fillId="30" borderId="35" xfId="0" applyFont="1" applyFill="1" applyBorder="1" applyAlignment="1">
      <alignment horizontal="left"/>
    </xf>
    <xf numFmtId="0" fontId="24" fillId="30" borderId="49" xfId="0" applyFont="1" applyFill="1" applyBorder="1" applyAlignment="1">
      <alignment horizontal="left"/>
    </xf>
    <xf numFmtId="0" fontId="12" fillId="16" borderId="0" xfId="0" applyFont="1" applyFill="1" applyAlignment="1">
      <alignment horizontal="center" vertical="center"/>
    </xf>
    <xf numFmtId="167" fontId="2" fillId="16" borderId="27" xfId="0" applyNumberFormat="1" applyFont="1" applyFill="1" applyBorder="1" applyAlignment="1">
      <alignment horizontal="center" vertical="top"/>
    </xf>
    <xf numFmtId="167" fontId="2" fillId="16" borderId="45" xfId="0" applyNumberFormat="1" applyFont="1" applyFill="1" applyBorder="1" applyAlignment="1">
      <alignment horizontal="center" vertical="top"/>
    </xf>
    <xf numFmtId="0" fontId="5" fillId="30" borderId="6" xfId="0" applyFont="1" applyFill="1" applyBorder="1" applyAlignment="1">
      <alignment horizontal="left"/>
    </xf>
    <xf numFmtId="0" fontId="5" fillId="30" borderId="35" xfId="0" applyFont="1" applyFill="1" applyBorder="1" applyAlignment="1">
      <alignment horizontal="left"/>
    </xf>
    <xf numFmtId="0" fontId="5" fillId="30" borderId="49" xfId="0" applyFont="1" applyFill="1" applyBorder="1" applyAlignment="1">
      <alignment horizontal="left"/>
    </xf>
    <xf numFmtId="0" fontId="9" fillId="0" borderId="11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8" xfId="0" applyFont="1" applyBorder="1" applyAlignment="1">
      <alignment horizontal="left" vertical="top" wrapText="1"/>
    </xf>
    <xf numFmtId="0" fontId="34" fillId="0" borderId="2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left" vertical="top" wrapText="1"/>
    </xf>
    <xf numFmtId="0" fontId="34" fillId="0" borderId="18" xfId="0" applyFont="1" applyBorder="1" applyAlignment="1">
      <alignment horizontal="left" vertical="top" wrapText="1"/>
    </xf>
    <xf numFmtId="0" fontId="1" fillId="0" borderId="35" xfId="0" applyFont="1" applyBorder="1" applyAlignment="1">
      <alignment horizontal="left"/>
    </xf>
    <xf numFmtId="0" fontId="1" fillId="0" borderId="49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9" fillId="0" borderId="2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2" borderId="48" xfId="0" applyFont="1" applyFill="1" applyBorder="1" applyAlignment="1">
      <alignment horizontal="center"/>
    </xf>
    <xf numFmtId="0" fontId="4" fillId="2" borderId="52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13" fillId="16" borderId="27" xfId="0" applyFont="1" applyFill="1" applyBorder="1" applyAlignment="1">
      <alignment horizontal="left"/>
    </xf>
    <xf numFmtId="0" fontId="13" fillId="16" borderId="37" xfId="0" applyFont="1" applyFill="1" applyBorder="1" applyAlignment="1">
      <alignment horizontal="left"/>
    </xf>
    <xf numFmtId="0" fontId="13" fillId="16" borderId="45" xfId="0" applyFont="1" applyFill="1" applyBorder="1" applyAlignment="1">
      <alignment horizontal="left"/>
    </xf>
    <xf numFmtId="0" fontId="117" fillId="0" borderId="30" xfId="0" applyFont="1" applyBorder="1" applyAlignment="1">
      <alignment horizontal="left" vertical="top"/>
    </xf>
    <xf numFmtId="0" fontId="117" fillId="0" borderId="35" xfId="0" applyFont="1" applyBorder="1" applyAlignment="1">
      <alignment horizontal="left" vertical="top"/>
    </xf>
    <xf numFmtId="0" fontId="117" fillId="0" borderId="29" xfId="0" applyFont="1" applyBorder="1" applyAlignment="1">
      <alignment horizontal="left" vertical="top"/>
    </xf>
    <xf numFmtId="0" fontId="119" fillId="9" borderId="30" xfId="0" applyFont="1" applyFill="1" applyBorder="1" applyAlignment="1">
      <alignment horizontal="left" vertical="top" wrapText="1"/>
    </xf>
    <xf numFmtId="0" fontId="119" fillId="9" borderId="35" xfId="0" applyFont="1" applyFill="1" applyBorder="1" applyAlignment="1">
      <alignment horizontal="left" vertical="top" wrapText="1"/>
    </xf>
    <xf numFmtId="0" fontId="119" fillId="9" borderId="29" xfId="0" applyFont="1" applyFill="1" applyBorder="1" applyAlignment="1">
      <alignment horizontal="left" vertical="top" wrapText="1"/>
    </xf>
    <xf numFmtId="0" fontId="21" fillId="0" borderId="2" xfId="0" applyFont="1" applyBorder="1" applyAlignment="1">
      <alignment horizontal="left"/>
    </xf>
    <xf numFmtId="0" fontId="21" fillId="0" borderId="1" xfId="0" applyFont="1" applyBorder="1" applyAlignment="1">
      <alignment horizontal="left"/>
    </xf>
    <xf numFmtId="0" fontId="112" fillId="0" borderId="68" xfId="0" applyFont="1" applyBorder="1" applyAlignment="1">
      <alignment horizontal="left" vertical="top" wrapText="1"/>
    </xf>
    <xf numFmtId="0" fontId="112" fillId="0" borderId="50" xfId="0" applyFont="1" applyBorder="1" applyAlignment="1">
      <alignment horizontal="left" vertical="top" wrapText="1"/>
    </xf>
    <xf numFmtId="0" fontId="112" fillId="0" borderId="56" xfId="0" applyFont="1" applyBorder="1" applyAlignment="1">
      <alignment horizontal="left" vertical="top" wrapText="1"/>
    </xf>
    <xf numFmtId="0" fontId="112" fillId="0" borderId="2" xfId="0" applyFont="1" applyBorder="1" applyAlignment="1">
      <alignment horizontal="left" vertical="top" wrapText="1"/>
    </xf>
    <xf numFmtId="0" fontId="112" fillId="0" borderId="1" xfId="0" applyFont="1" applyBorder="1" applyAlignment="1">
      <alignment horizontal="left" vertical="top" wrapText="1"/>
    </xf>
    <xf numFmtId="0" fontId="119" fillId="26" borderId="11" xfId="0" applyFont="1" applyFill="1" applyBorder="1" applyAlignment="1">
      <alignment vertical="top" wrapText="1"/>
    </xf>
    <xf numFmtId="0" fontId="119" fillId="26" borderId="12" xfId="0" applyFont="1" applyFill="1" applyBorder="1" applyAlignment="1">
      <alignment vertical="top" wrapText="1"/>
    </xf>
    <xf numFmtId="0" fontId="117" fillId="0" borderId="2" xfId="0" applyFont="1" applyBorder="1" applyAlignment="1">
      <alignment vertical="top" wrapText="1"/>
    </xf>
    <xf numFmtId="0" fontId="117" fillId="0" borderId="1" xfId="0" applyFont="1" applyBorder="1" applyAlignment="1">
      <alignment vertical="top" wrapText="1"/>
    </xf>
    <xf numFmtId="0" fontId="117" fillId="0" borderId="2" xfId="0" applyFont="1" applyBorder="1" applyAlignment="1">
      <alignment horizontal="left" vertical="top" wrapText="1"/>
    </xf>
    <xf numFmtId="0" fontId="117" fillId="0" borderId="1" xfId="0" applyFont="1" applyBorder="1" applyAlignment="1">
      <alignment horizontal="left" vertical="top" wrapText="1"/>
    </xf>
    <xf numFmtId="0" fontId="119" fillId="26" borderId="2" xfId="0" applyFont="1" applyFill="1" applyBorder="1" applyAlignment="1">
      <alignment horizontal="left" vertical="top" wrapText="1"/>
    </xf>
    <xf numFmtId="0" fontId="119" fillId="26" borderId="1" xfId="0" applyFont="1" applyFill="1" applyBorder="1" applyAlignment="1">
      <alignment horizontal="left" vertical="top" wrapText="1"/>
    </xf>
    <xf numFmtId="0" fontId="35" fillId="0" borderId="68" xfId="0" applyFont="1" applyBorder="1" applyAlignment="1">
      <alignment horizontal="left"/>
    </xf>
    <xf numFmtId="0" fontId="35" fillId="0" borderId="50" xfId="0" applyFont="1" applyBorder="1" applyAlignment="1">
      <alignment horizontal="left"/>
    </xf>
    <xf numFmtId="0" fontId="35" fillId="0" borderId="56" xfId="0" applyFont="1" applyBorder="1" applyAlignment="1">
      <alignment horizontal="left"/>
    </xf>
    <xf numFmtId="0" fontId="117" fillId="39" borderId="1" xfId="0" applyFont="1" applyFill="1" applyBorder="1" applyAlignment="1">
      <alignment horizontal="left" vertical="top" wrapText="1"/>
    </xf>
    <xf numFmtId="0" fontId="117" fillId="0" borderId="30" xfId="0" applyFont="1" applyBorder="1" applyAlignment="1">
      <alignment horizontal="left" wrapText="1"/>
    </xf>
    <xf numFmtId="0" fontId="117" fillId="0" borderId="35" xfId="0" applyFont="1" applyBorder="1" applyAlignment="1">
      <alignment horizontal="left" wrapText="1"/>
    </xf>
    <xf numFmtId="0" fontId="117" fillId="0" borderId="1" xfId="0" applyFont="1" applyBorder="1" applyAlignment="1">
      <alignment horizontal="left" wrapText="1"/>
    </xf>
    <xf numFmtId="0" fontId="4" fillId="38" borderId="6" xfId="0" applyFont="1" applyFill="1" applyBorder="1" applyAlignment="1">
      <alignment horizontal="left"/>
    </xf>
    <xf numFmtId="0" fontId="4" fillId="38" borderId="35" xfId="0" applyFont="1" applyFill="1" applyBorder="1" applyAlignment="1">
      <alignment horizontal="left"/>
    </xf>
    <xf numFmtId="0" fontId="111" fillId="7" borderId="36" xfId="0" applyFont="1" applyFill="1" applyBorder="1" applyAlignment="1">
      <alignment horizontal="left" vertical="center" wrapText="1"/>
    </xf>
    <xf numFmtId="0" fontId="111" fillId="7" borderId="38" xfId="0" applyFont="1" applyFill="1" applyBorder="1" applyAlignment="1">
      <alignment horizontal="left" vertical="center" wrapText="1"/>
    </xf>
    <xf numFmtId="0" fontId="117" fillId="0" borderId="2" xfId="0" applyFont="1" applyBorder="1" applyAlignment="1">
      <alignment horizontal="left" vertical="center" wrapText="1"/>
    </xf>
    <xf numFmtId="0" fontId="117" fillId="0" borderId="1" xfId="0" applyFont="1" applyBorder="1" applyAlignment="1">
      <alignment horizontal="left" vertical="center" wrapText="1"/>
    </xf>
    <xf numFmtId="0" fontId="1" fillId="0" borderId="64" xfId="0" applyFont="1" applyBorder="1" applyAlignment="1">
      <alignment horizontal="left"/>
    </xf>
    <xf numFmtId="0" fontId="1" fillId="0" borderId="66" xfId="0" applyFont="1" applyBorder="1" applyAlignment="1">
      <alignment horizontal="left"/>
    </xf>
    <xf numFmtId="0" fontId="117" fillId="0" borderId="30" xfId="0" applyFont="1" applyBorder="1" applyAlignment="1">
      <alignment horizontal="left" vertical="top" wrapText="1"/>
    </xf>
    <xf numFmtId="0" fontId="117" fillId="0" borderId="35" xfId="0" applyFont="1" applyBorder="1" applyAlignment="1">
      <alignment horizontal="left" vertical="top" wrapText="1"/>
    </xf>
    <xf numFmtId="0" fontId="117" fillId="0" borderId="29" xfId="0" applyFont="1" applyBorder="1" applyAlignment="1">
      <alignment horizontal="left" vertical="top" wrapText="1"/>
    </xf>
    <xf numFmtId="0" fontId="120" fillId="7" borderId="3" xfId="0" applyFont="1" applyFill="1" applyBorder="1" applyAlignment="1">
      <alignment horizontal="center"/>
    </xf>
    <xf numFmtId="0" fontId="120" fillId="7" borderId="4" xfId="0" applyFont="1" applyFill="1" applyBorder="1" applyAlignment="1">
      <alignment horizontal="center"/>
    </xf>
    <xf numFmtId="0" fontId="117" fillId="0" borderId="29" xfId="0" applyFont="1" applyBorder="1" applyAlignment="1">
      <alignment horizontal="left" wrapText="1"/>
    </xf>
    <xf numFmtId="0" fontId="28" fillId="0" borderId="30" xfId="0" applyFont="1" applyBorder="1" applyAlignment="1">
      <alignment horizontal="left"/>
    </xf>
    <xf numFmtId="0" fontId="28" fillId="0" borderId="35" xfId="0" applyFont="1" applyBorder="1" applyAlignment="1">
      <alignment horizontal="left"/>
    </xf>
    <xf numFmtId="0" fontId="28" fillId="0" borderId="29" xfId="0" applyFont="1" applyBorder="1" applyAlignment="1">
      <alignment horizontal="left"/>
    </xf>
    <xf numFmtId="0" fontId="21" fillId="0" borderId="30" xfId="0" applyFont="1" applyBorder="1" applyAlignment="1">
      <alignment horizontal="left"/>
    </xf>
    <xf numFmtId="0" fontId="21" fillId="0" borderId="35" xfId="0" applyFont="1" applyBorder="1" applyAlignment="1">
      <alignment horizontal="left"/>
    </xf>
    <xf numFmtId="0" fontId="21" fillId="0" borderId="29" xfId="0" applyFont="1" applyBorder="1" applyAlignment="1">
      <alignment horizontal="left"/>
    </xf>
    <xf numFmtId="0" fontId="118" fillId="0" borderId="30" xfId="0" applyFont="1" applyBorder="1" applyAlignment="1">
      <alignment horizontal="left"/>
    </xf>
    <xf numFmtId="0" fontId="118" fillId="0" borderId="35" xfId="0" applyFont="1" applyBorder="1" applyAlignment="1">
      <alignment horizontal="left"/>
    </xf>
    <xf numFmtId="0" fontId="118" fillId="0" borderId="29" xfId="0" applyFont="1" applyBorder="1" applyAlignment="1">
      <alignment horizontal="left"/>
    </xf>
    <xf numFmtId="0" fontId="3" fillId="2" borderId="27" xfId="0" applyFont="1" applyFill="1" applyBorder="1"/>
    <xf numFmtId="0" fontId="3" fillId="2" borderId="37" xfId="0" applyFont="1" applyFill="1" applyBorder="1"/>
    <xf numFmtId="0" fontId="2" fillId="2" borderId="27" xfId="0" applyFont="1" applyFill="1" applyBorder="1"/>
    <xf numFmtId="0" fontId="2" fillId="2" borderId="37" xfId="0" applyFont="1" applyFill="1" applyBorder="1"/>
    <xf numFmtId="0" fontId="136" fillId="0" borderId="0" xfId="0" applyFont="1"/>
    <xf numFmtId="0" fontId="138" fillId="0" borderId="0" xfId="0" applyFont="1" applyAlignment="1">
      <alignment horizontal="right" vertical="top"/>
    </xf>
    <xf numFmtId="0" fontId="137" fillId="0" borderId="0" xfId="0" applyFont="1" applyAlignment="1">
      <alignment horizontal="right" vertical="top"/>
    </xf>
    <xf numFmtId="0" fontId="139" fillId="0" borderId="0" xfId="0" applyFont="1" applyAlignment="1">
      <alignment horizontal="center" vertical="top"/>
    </xf>
    <xf numFmtId="0" fontId="1" fillId="0" borderId="43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35" fillId="39" borderId="0" xfId="0" applyFont="1" applyFill="1" applyBorder="1" applyAlignment="1">
      <alignment vertical="top" wrapText="1"/>
    </xf>
    <xf numFmtId="0" fontId="2" fillId="35" borderId="37" xfId="0" applyFont="1" applyFill="1" applyBorder="1" applyAlignment="1">
      <alignment horizontal="center" vertical="top" wrapText="1"/>
    </xf>
    <xf numFmtId="0" fontId="2" fillId="20" borderId="27" xfId="0" applyFont="1" applyFill="1" applyBorder="1" applyAlignment="1">
      <alignment horizontal="center" vertical="top" wrapText="1"/>
    </xf>
    <xf numFmtId="0" fontId="125" fillId="0" borderId="58" xfId="0" applyFont="1" applyFill="1" applyBorder="1" applyAlignment="1">
      <alignment horizontal="left" wrapText="1" indent="1"/>
    </xf>
    <xf numFmtId="0" fontId="58" fillId="0" borderId="21" xfId="0" applyFont="1" applyFill="1" applyBorder="1" applyAlignment="1">
      <alignment horizontal="left" wrapText="1" indent="1"/>
    </xf>
    <xf numFmtId="0" fontId="144" fillId="0" borderId="57" xfId="0" applyFont="1" applyFill="1" applyBorder="1" applyAlignment="1">
      <alignment horizontal="left" wrapText="1" indent="1"/>
    </xf>
    <xf numFmtId="0" fontId="57" fillId="0" borderId="21" xfId="0" applyFont="1" applyFill="1" applyBorder="1" applyAlignment="1">
      <alignment horizontal="left" wrapText="1" indent="1"/>
    </xf>
    <xf numFmtId="0" fontId="58" fillId="0" borderId="10" xfId="0" applyFont="1" applyFill="1" applyBorder="1" applyAlignment="1">
      <alignment horizontal="left" wrapText="1" indent="1"/>
    </xf>
    <xf numFmtId="0" fontId="15" fillId="28" borderId="16" xfId="0" applyFont="1" applyFill="1" applyBorder="1" applyAlignment="1">
      <alignment horizontal="center" vertical="top" wrapText="1"/>
    </xf>
    <xf numFmtId="0" fontId="2" fillId="39" borderId="0" xfId="0" applyFont="1" applyFill="1" applyBorder="1" applyAlignment="1">
      <alignment horizontal="center" vertical="top" wrapText="1"/>
    </xf>
    <xf numFmtId="0" fontId="15" fillId="14" borderId="16" xfId="0" applyFont="1" applyFill="1" applyBorder="1" applyAlignment="1">
      <alignment horizontal="center" vertical="top" wrapText="1"/>
    </xf>
    <xf numFmtId="0" fontId="15" fillId="14" borderId="16" xfId="0" applyFont="1" applyFill="1" applyBorder="1" applyAlignment="1">
      <alignment vertical="top" wrapText="1"/>
    </xf>
    <xf numFmtId="0" fontId="35" fillId="14" borderId="16" xfId="0" applyFont="1" applyFill="1" applyBorder="1" applyAlignment="1">
      <alignment horizontal="center" vertical="top" wrapText="1"/>
    </xf>
    <xf numFmtId="1" fontId="1" fillId="0" borderId="1" xfId="4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/>
    <xf numFmtId="168" fontId="1" fillId="8" borderId="1" xfId="0" applyNumberFormat="1" applyFont="1" applyFill="1" applyBorder="1" applyAlignment="1">
      <alignment horizontal="center" vertical="center" wrapText="1"/>
    </xf>
    <xf numFmtId="168" fontId="0" fillId="0" borderId="1" xfId="0" applyNumberFormat="1" applyFill="1" applyBorder="1" applyAlignment="1">
      <alignment horizontal="center" vertical="center" wrapText="1"/>
    </xf>
    <xf numFmtId="168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</cellXfs>
  <cellStyles count="5">
    <cellStyle name="Comma" xfId="1" builtinId="3"/>
    <cellStyle name="Hyperlink" xfId="2" builtinId="8"/>
    <cellStyle name="Normal" xfId="0" builtinId="0"/>
    <cellStyle name="Normal 2" xfId="3" xr:uid="{00000000-0005-0000-0000-000003000000}"/>
    <cellStyle name="Percent" xfId="4" builtinId="5"/>
  </cellStyles>
  <dxfs count="0"/>
  <tableStyles count="0" defaultTableStyle="TableStyleMedium9" defaultPivotStyle="PivotStyleLight16"/>
  <colors>
    <mruColors>
      <color rgb="FF00FF00"/>
      <color rgb="FF33CC33"/>
      <color rgb="FFFFCC00"/>
      <color rgb="FFFFCCCC"/>
      <color rgb="FFFF99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gi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gif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119</xdr:row>
      <xdr:rowOff>0</xdr:rowOff>
    </xdr:from>
    <xdr:to>
      <xdr:col>0</xdr:col>
      <xdr:colOff>0</xdr:colOff>
      <xdr:row>119</xdr:row>
      <xdr:rowOff>9525</xdr:rowOff>
    </xdr:to>
    <xdr:pic>
      <xdr:nvPicPr>
        <xdr:cNvPr id="30746" name="Picture 24" descr="https://bills.bankofamerica.com/sbp/i0131d/pixel.gif">
          <a:extLst>
            <a:ext uri="{FF2B5EF4-FFF2-40B4-BE49-F238E27FC236}">
              <a16:creationId xmlns:a16="http://schemas.microsoft.com/office/drawing/2014/main" id="{00000000-0008-0000-0200-00001A7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2624375" y="5924550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0</xdr:colOff>
      <xdr:row>120</xdr:row>
      <xdr:rowOff>9525</xdr:rowOff>
    </xdr:to>
    <xdr:pic>
      <xdr:nvPicPr>
        <xdr:cNvPr id="30747" name="Picture 30" descr="https://bills.bankofamerica.com/sbp/i0131d/pixel.gif">
          <a:extLst>
            <a:ext uri="{FF2B5EF4-FFF2-40B4-BE49-F238E27FC236}">
              <a16:creationId xmlns:a16="http://schemas.microsoft.com/office/drawing/2014/main" id="{00000000-0008-0000-0200-00001B7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2624375" y="6162675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6</xdr:row>
      <xdr:rowOff>0</xdr:rowOff>
    </xdr:from>
    <xdr:to>
      <xdr:col>4</xdr:col>
      <xdr:colOff>9525</xdr:colOff>
      <xdr:row>6</xdr:row>
      <xdr:rowOff>9525</xdr:rowOff>
    </xdr:to>
    <xdr:pic>
      <xdr:nvPicPr>
        <xdr:cNvPr id="32212" name="Picture 1" descr="https://bills.bankofamerica.com/sbp/i0131d/pixel.gif">
          <a:extLst>
            <a:ext uri="{FF2B5EF4-FFF2-40B4-BE49-F238E27FC236}">
              <a16:creationId xmlns:a16="http://schemas.microsoft.com/office/drawing/2014/main" id="{00000000-0008-0000-0300-0000D4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29625" y="1219200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6</xdr:row>
      <xdr:rowOff>0</xdr:rowOff>
    </xdr:from>
    <xdr:to>
      <xdr:col>5</xdr:col>
      <xdr:colOff>9525</xdr:colOff>
      <xdr:row>6</xdr:row>
      <xdr:rowOff>9525</xdr:rowOff>
    </xdr:to>
    <xdr:pic>
      <xdr:nvPicPr>
        <xdr:cNvPr id="32213" name="Picture 2" descr="https://bills.bankofamerica.com/sbp/i0131d/pixel.gif">
          <a:extLst>
            <a:ext uri="{FF2B5EF4-FFF2-40B4-BE49-F238E27FC236}">
              <a16:creationId xmlns:a16="http://schemas.microsoft.com/office/drawing/2014/main" id="{00000000-0008-0000-0300-0000D5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219200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609600</xdr:colOff>
      <xdr:row>6</xdr:row>
      <xdr:rowOff>9525</xdr:rowOff>
    </xdr:to>
    <xdr:pic>
      <xdr:nvPicPr>
        <xdr:cNvPr id="32215" name="Picture 4" descr="https://bills.bankofamerica.com/sbp/i0131d/pixel.gif">
          <a:extLst>
            <a:ext uri="{FF2B5EF4-FFF2-40B4-BE49-F238E27FC236}">
              <a16:creationId xmlns:a16="http://schemas.microsoft.com/office/drawing/2014/main" id="{00000000-0008-0000-0300-0000D7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38700" y="1219200"/>
          <a:ext cx="6096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723900</xdr:colOff>
      <xdr:row>6</xdr:row>
      <xdr:rowOff>9525</xdr:rowOff>
    </xdr:to>
    <xdr:pic>
      <xdr:nvPicPr>
        <xdr:cNvPr id="32216" name="Picture 5" descr="https://bills.bankofamerica.com/sbp/i0131d/pixel.gif">
          <a:extLst>
            <a:ext uri="{FF2B5EF4-FFF2-40B4-BE49-F238E27FC236}">
              <a16:creationId xmlns:a16="http://schemas.microsoft.com/office/drawing/2014/main" id="{00000000-0008-0000-0300-0000D8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857875" y="1219200"/>
          <a:ext cx="7239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57150</xdr:colOff>
      <xdr:row>6</xdr:row>
      <xdr:rowOff>9525</xdr:rowOff>
    </xdr:to>
    <xdr:pic>
      <xdr:nvPicPr>
        <xdr:cNvPr id="32217" name="Picture 6" descr="https://bills.bankofamerica.com/sbp/i0131d/pixel.gif">
          <a:extLst>
            <a:ext uri="{FF2B5EF4-FFF2-40B4-BE49-F238E27FC236}">
              <a16:creationId xmlns:a16="http://schemas.microsoft.com/office/drawing/2014/main" id="{00000000-0008-0000-0300-0000D9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29625" y="1219200"/>
          <a:ext cx="571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609600</xdr:colOff>
      <xdr:row>6</xdr:row>
      <xdr:rowOff>9525</xdr:rowOff>
    </xdr:to>
    <xdr:pic>
      <xdr:nvPicPr>
        <xdr:cNvPr id="32218" name="Picture 7" descr="https://bills.bankofamerica.com/sbp/i0131d/pixel.gif">
          <a:extLst>
            <a:ext uri="{FF2B5EF4-FFF2-40B4-BE49-F238E27FC236}">
              <a16:creationId xmlns:a16="http://schemas.microsoft.com/office/drawing/2014/main" id="{00000000-0008-0000-0300-0000DA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29625" y="1219200"/>
          <a:ext cx="6096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6</xdr:row>
      <xdr:rowOff>0</xdr:rowOff>
    </xdr:from>
    <xdr:to>
      <xdr:col>5</xdr:col>
      <xdr:colOff>9525</xdr:colOff>
      <xdr:row>6</xdr:row>
      <xdr:rowOff>9525</xdr:rowOff>
    </xdr:to>
    <xdr:pic>
      <xdr:nvPicPr>
        <xdr:cNvPr id="32219" name="Picture 8" descr="https://bills.bankofamerica.com/sbp/i0131d/pixel.gif">
          <a:extLst>
            <a:ext uri="{FF2B5EF4-FFF2-40B4-BE49-F238E27FC236}">
              <a16:creationId xmlns:a16="http://schemas.microsoft.com/office/drawing/2014/main" id="{00000000-0008-0000-0300-0000DB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219200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9525</xdr:colOff>
      <xdr:row>6</xdr:row>
      <xdr:rowOff>9525</xdr:rowOff>
    </xdr:to>
    <xdr:pic>
      <xdr:nvPicPr>
        <xdr:cNvPr id="32220" name="Picture 9" descr="https://bills.bankofamerica.com/sbp/i0131d/pixel.gif">
          <a:extLst>
            <a:ext uri="{FF2B5EF4-FFF2-40B4-BE49-F238E27FC236}">
              <a16:creationId xmlns:a16="http://schemas.microsoft.com/office/drawing/2014/main" id="{00000000-0008-0000-0300-0000DC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29625" y="1219200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9525</xdr:colOff>
      <xdr:row>6</xdr:row>
      <xdr:rowOff>9525</xdr:rowOff>
    </xdr:to>
    <xdr:pic>
      <xdr:nvPicPr>
        <xdr:cNvPr id="32221" name="Picture 10" descr="https://bills.bankofamerica.com/sbp/i0131d/pixel.gif">
          <a:extLst>
            <a:ext uri="{FF2B5EF4-FFF2-40B4-BE49-F238E27FC236}">
              <a16:creationId xmlns:a16="http://schemas.microsoft.com/office/drawing/2014/main" id="{00000000-0008-0000-0300-0000DD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9625" y="1381125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</xdr:colOff>
      <xdr:row>5</xdr:row>
      <xdr:rowOff>9525</xdr:rowOff>
    </xdr:to>
    <xdr:pic>
      <xdr:nvPicPr>
        <xdr:cNvPr id="32222" name="Picture 11" descr="https://bills.bankofamerica.com/sbp/i0131d/pixel.gif">
          <a:extLst>
            <a:ext uri="{FF2B5EF4-FFF2-40B4-BE49-F238E27FC236}">
              <a16:creationId xmlns:a16="http://schemas.microsoft.com/office/drawing/2014/main" id="{00000000-0008-0000-0300-0000DE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29625" y="1057275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</xdr:colOff>
      <xdr:row>5</xdr:row>
      <xdr:rowOff>9525</xdr:rowOff>
    </xdr:to>
    <xdr:pic>
      <xdr:nvPicPr>
        <xdr:cNvPr id="32223" name="Picture 12" descr="https://bills.bankofamerica.com/sbp/i0131d/pixel.gif">
          <a:extLst>
            <a:ext uri="{FF2B5EF4-FFF2-40B4-BE49-F238E27FC236}">
              <a16:creationId xmlns:a16="http://schemas.microsoft.com/office/drawing/2014/main" id="{00000000-0008-0000-0300-0000DF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057275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609600</xdr:colOff>
      <xdr:row>5</xdr:row>
      <xdr:rowOff>9525</xdr:rowOff>
    </xdr:to>
    <xdr:pic>
      <xdr:nvPicPr>
        <xdr:cNvPr id="32224" name="Picture 13" descr="https://bills.bankofamerica.com/sbp/i0131d/pixel.gif">
          <a:extLst>
            <a:ext uri="{FF2B5EF4-FFF2-40B4-BE49-F238E27FC236}">
              <a16:creationId xmlns:a16="http://schemas.microsoft.com/office/drawing/2014/main" id="{00000000-0008-0000-0300-0000E0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9625" y="1057275"/>
          <a:ext cx="6096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609600</xdr:colOff>
      <xdr:row>5</xdr:row>
      <xdr:rowOff>9525</xdr:rowOff>
    </xdr:to>
    <xdr:pic>
      <xdr:nvPicPr>
        <xdr:cNvPr id="32225" name="Picture 14" descr="https://bills.bankofamerica.com/sbp/i0131d/pixel.gif">
          <a:extLst>
            <a:ext uri="{FF2B5EF4-FFF2-40B4-BE49-F238E27FC236}">
              <a16:creationId xmlns:a16="http://schemas.microsoft.com/office/drawing/2014/main" id="{00000000-0008-0000-0300-0000E1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38700" y="1057275"/>
          <a:ext cx="6096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723900</xdr:colOff>
      <xdr:row>5</xdr:row>
      <xdr:rowOff>9525</xdr:rowOff>
    </xdr:to>
    <xdr:pic>
      <xdr:nvPicPr>
        <xdr:cNvPr id="32226" name="Picture 15" descr="https://bills.bankofamerica.com/sbp/i0131d/pixel.gif">
          <a:extLst>
            <a:ext uri="{FF2B5EF4-FFF2-40B4-BE49-F238E27FC236}">
              <a16:creationId xmlns:a16="http://schemas.microsoft.com/office/drawing/2014/main" id="{00000000-0008-0000-0300-0000E2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857875" y="1057275"/>
          <a:ext cx="7239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57150</xdr:colOff>
      <xdr:row>5</xdr:row>
      <xdr:rowOff>9525</xdr:rowOff>
    </xdr:to>
    <xdr:pic>
      <xdr:nvPicPr>
        <xdr:cNvPr id="32227" name="Picture 16" descr="https://bills.bankofamerica.com/sbp/i0131d/pixel.gif">
          <a:extLst>
            <a:ext uri="{FF2B5EF4-FFF2-40B4-BE49-F238E27FC236}">
              <a16:creationId xmlns:a16="http://schemas.microsoft.com/office/drawing/2014/main" id="{00000000-0008-0000-0300-0000E3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29625" y="1057275"/>
          <a:ext cx="571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609600</xdr:colOff>
      <xdr:row>5</xdr:row>
      <xdr:rowOff>9525</xdr:rowOff>
    </xdr:to>
    <xdr:pic>
      <xdr:nvPicPr>
        <xdr:cNvPr id="32228" name="Picture 17" descr="https://bills.bankofamerica.com/sbp/i0131d/pixel.gif">
          <a:extLst>
            <a:ext uri="{FF2B5EF4-FFF2-40B4-BE49-F238E27FC236}">
              <a16:creationId xmlns:a16="http://schemas.microsoft.com/office/drawing/2014/main" id="{00000000-0008-0000-0300-0000E4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29625" y="1057275"/>
          <a:ext cx="6096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</xdr:colOff>
      <xdr:row>5</xdr:row>
      <xdr:rowOff>9525</xdr:rowOff>
    </xdr:to>
    <xdr:pic>
      <xdr:nvPicPr>
        <xdr:cNvPr id="32229" name="Picture 18" descr="https://bills.bankofamerica.com/sbp/i0131d/pixel.gif">
          <a:extLst>
            <a:ext uri="{FF2B5EF4-FFF2-40B4-BE49-F238E27FC236}">
              <a16:creationId xmlns:a16="http://schemas.microsoft.com/office/drawing/2014/main" id="{00000000-0008-0000-0300-0000E5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057275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</xdr:colOff>
      <xdr:row>5</xdr:row>
      <xdr:rowOff>9525</xdr:rowOff>
    </xdr:to>
    <xdr:pic>
      <xdr:nvPicPr>
        <xdr:cNvPr id="32230" name="Picture 19" descr="https://bills.bankofamerica.com/sbp/i0131d/pixel.gif">
          <a:extLst>
            <a:ext uri="{FF2B5EF4-FFF2-40B4-BE49-F238E27FC236}">
              <a16:creationId xmlns:a16="http://schemas.microsoft.com/office/drawing/2014/main" id="{00000000-0008-0000-0300-0000E6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29625" y="1057275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9525</xdr:colOff>
      <xdr:row>5</xdr:row>
      <xdr:rowOff>9525</xdr:rowOff>
    </xdr:to>
    <xdr:pic>
      <xdr:nvPicPr>
        <xdr:cNvPr id="32231" name="Picture 20" descr="https://bills.bankofamerica.com/sbp/i0131d/pixel.gif">
          <a:extLst>
            <a:ext uri="{FF2B5EF4-FFF2-40B4-BE49-F238E27FC236}">
              <a16:creationId xmlns:a16="http://schemas.microsoft.com/office/drawing/2014/main" id="{00000000-0008-0000-0300-0000E7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9625" y="1057275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9525</xdr:rowOff>
    </xdr:to>
    <xdr:pic>
      <xdr:nvPicPr>
        <xdr:cNvPr id="32232" name="Picture 21" descr="https://bills.bankofamerica.com/sbp/i0131d/clr.gif">
          <a:extLst>
            <a:ext uri="{FF2B5EF4-FFF2-40B4-BE49-F238E27FC236}">
              <a16:creationId xmlns:a16="http://schemas.microsoft.com/office/drawing/2014/main" id="{00000000-0008-0000-0300-0000E8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838700" y="1057275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9525</xdr:rowOff>
    </xdr:to>
    <xdr:pic>
      <xdr:nvPicPr>
        <xdr:cNvPr id="32233" name="Picture 22" descr="https://bills.bankofamerica.com/sbp/i0131d/clr.gif">
          <a:extLst>
            <a:ext uri="{FF2B5EF4-FFF2-40B4-BE49-F238E27FC236}">
              <a16:creationId xmlns:a16="http://schemas.microsoft.com/office/drawing/2014/main" id="{00000000-0008-0000-0300-0000E9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838700" y="1057275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</xdr:colOff>
      <xdr:row>5</xdr:row>
      <xdr:rowOff>9525</xdr:rowOff>
    </xdr:to>
    <xdr:pic>
      <xdr:nvPicPr>
        <xdr:cNvPr id="32234" name="Picture 23" descr="https://bills.bankofamerica.com/sbp/i0131d/pixel.gif">
          <a:extLst>
            <a:ext uri="{FF2B5EF4-FFF2-40B4-BE49-F238E27FC236}">
              <a16:creationId xmlns:a16="http://schemas.microsoft.com/office/drawing/2014/main" id="{00000000-0008-0000-0300-0000EA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29625" y="1057275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876300</xdr:colOff>
      <xdr:row>5</xdr:row>
      <xdr:rowOff>0</xdr:rowOff>
    </xdr:from>
    <xdr:to>
      <xdr:col>1</xdr:col>
      <xdr:colOff>876300</xdr:colOff>
      <xdr:row>5</xdr:row>
      <xdr:rowOff>9525</xdr:rowOff>
    </xdr:to>
    <xdr:pic>
      <xdr:nvPicPr>
        <xdr:cNvPr id="32235" name="Picture 25" descr="https://bills.bankofamerica.com/sbp/i0131d/pixel.gif">
          <a:extLst>
            <a:ext uri="{FF2B5EF4-FFF2-40B4-BE49-F238E27FC236}">
              <a16:creationId xmlns:a16="http://schemas.microsoft.com/office/drawing/2014/main" id="{00000000-0008-0000-0300-0000EB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85925" y="1057275"/>
          <a:ext cx="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609600</xdr:colOff>
      <xdr:row>5</xdr:row>
      <xdr:rowOff>9525</xdr:rowOff>
    </xdr:to>
    <xdr:pic>
      <xdr:nvPicPr>
        <xdr:cNvPr id="32236" name="Picture 26" descr="https://bills.bankofamerica.com/sbp/i0131d/pixel.gif">
          <a:extLst>
            <a:ext uri="{FF2B5EF4-FFF2-40B4-BE49-F238E27FC236}">
              <a16:creationId xmlns:a16="http://schemas.microsoft.com/office/drawing/2014/main" id="{00000000-0008-0000-0300-0000EC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38700" y="1057275"/>
          <a:ext cx="6096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723900</xdr:colOff>
      <xdr:row>5</xdr:row>
      <xdr:rowOff>9525</xdr:rowOff>
    </xdr:to>
    <xdr:pic>
      <xdr:nvPicPr>
        <xdr:cNvPr id="32237" name="Picture 27" descr="https://bills.bankofamerica.com/sbp/i0131d/pixel.gif">
          <a:extLst>
            <a:ext uri="{FF2B5EF4-FFF2-40B4-BE49-F238E27FC236}">
              <a16:creationId xmlns:a16="http://schemas.microsoft.com/office/drawing/2014/main" id="{00000000-0008-0000-0300-0000ED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857875" y="1057275"/>
          <a:ext cx="7239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57150</xdr:colOff>
      <xdr:row>5</xdr:row>
      <xdr:rowOff>9525</xdr:rowOff>
    </xdr:to>
    <xdr:pic>
      <xdr:nvPicPr>
        <xdr:cNvPr id="32238" name="Picture 28" descr="https://bills.bankofamerica.com/sbp/i0131d/pixel.gif">
          <a:extLst>
            <a:ext uri="{FF2B5EF4-FFF2-40B4-BE49-F238E27FC236}">
              <a16:creationId xmlns:a16="http://schemas.microsoft.com/office/drawing/2014/main" id="{00000000-0008-0000-0300-0000EE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29625" y="1057275"/>
          <a:ext cx="571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609600</xdr:colOff>
      <xdr:row>5</xdr:row>
      <xdr:rowOff>9525</xdr:rowOff>
    </xdr:to>
    <xdr:pic>
      <xdr:nvPicPr>
        <xdr:cNvPr id="32239" name="Picture 29" descr="https://bills.bankofamerica.com/sbp/i0131d/pixel.gif">
          <a:extLst>
            <a:ext uri="{FF2B5EF4-FFF2-40B4-BE49-F238E27FC236}">
              <a16:creationId xmlns:a16="http://schemas.microsoft.com/office/drawing/2014/main" id="{00000000-0008-0000-0300-0000EF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29625" y="1057275"/>
          <a:ext cx="6096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</xdr:colOff>
      <xdr:row>5</xdr:row>
      <xdr:rowOff>9525</xdr:rowOff>
    </xdr:to>
    <xdr:pic>
      <xdr:nvPicPr>
        <xdr:cNvPr id="32240" name="Picture 31" descr="https://bills.bankofamerica.com/sbp/i0131d/pixel.gif">
          <a:extLst>
            <a:ext uri="{FF2B5EF4-FFF2-40B4-BE49-F238E27FC236}">
              <a16:creationId xmlns:a16="http://schemas.microsoft.com/office/drawing/2014/main" id="{00000000-0008-0000-0300-0000F0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29625" y="1057275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9525</xdr:colOff>
      <xdr:row>6</xdr:row>
      <xdr:rowOff>9525</xdr:rowOff>
    </xdr:to>
    <xdr:pic>
      <xdr:nvPicPr>
        <xdr:cNvPr id="32241" name="Picture 32" descr="https://bills.bankofamerica.com/sbp/i0131d/pixel.gif">
          <a:extLst>
            <a:ext uri="{FF2B5EF4-FFF2-40B4-BE49-F238E27FC236}">
              <a16:creationId xmlns:a16="http://schemas.microsoft.com/office/drawing/2014/main" id="{00000000-0008-0000-0300-0000F1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9625" y="1381125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76200</xdr:colOff>
      <xdr:row>6</xdr:row>
      <xdr:rowOff>19050</xdr:rowOff>
    </xdr:to>
    <xdr:pic>
      <xdr:nvPicPr>
        <xdr:cNvPr id="32242" name="Picture 449" descr="https://bills.bankofamerica.com/sbp/i0131d/pixel.gif">
          <a:extLst>
            <a:ext uri="{FF2B5EF4-FFF2-40B4-BE49-F238E27FC236}">
              <a16:creationId xmlns:a16="http://schemas.microsoft.com/office/drawing/2014/main" id="{00000000-0008-0000-0300-0000F2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857875" y="1381125"/>
          <a:ext cx="762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9525</xdr:colOff>
      <xdr:row>6</xdr:row>
      <xdr:rowOff>9525</xdr:rowOff>
    </xdr:to>
    <xdr:pic>
      <xdr:nvPicPr>
        <xdr:cNvPr id="32243" name="Picture 450" descr="https://bills.bankofamerica.com/sbp/i0131d/pixel.gif">
          <a:extLst>
            <a:ext uri="{FF2B5EF4-FFF2-40B4-BE49-F238E27FC236}">
              <a16:creationId xmlns:a16="http://schemas.microsoft.com/office/drawing/2014/main" id="{00000000-0008-0000-0300-0000F3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9625" y="1381125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76200</xdr:colOff>
      <xdr:row>6</xdr:row>
      <xdr:rowOff>19050</xdr:rowOff>
    </xdr:to>
    <xdr:pic>
      <xdr:nvPicPr>
        <xdr:cNvPr id="32244" name="Picture 451" descr="https://bills.bankofamerica.com/sbp/i0131d/pixel.gif">
          <a:extLst>
            <a:ext uri="{FF2B5EF4-FFF2-40B4-BE49-F238E27FC236}">
              <a16:creationId xmlns:a16="http://schemas.microsoft.com/office/drawing/2014/main" id="{00000000-0008-0000-0300-0000F4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857875" y="1381125"/>
          <a:ext cx="762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9525</xdr:colOff>
      <xdr:row>6</xdr:row>
      <xdr:rowOff>0</xdr:rowOff>
    </xdr:to>
    <xdr:pic>
      <xdr:nvPicPr>
        <xdr:cNvPr id="32245" name="Picture 452" descr="https://bills.bankofamerica.com/sbp/i0131d/pixel.gif">
          <a:extLst>
            <a:ext uri="{FF2B5EF4-FFF2-40B4-BE49-F238E27FC236}">
              <a16:creationId xmlns:a16="http://schemas.microsoft.com/office/drawing/2014/main" id="{00000000-0008-0000-0300-0000F5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9625" y="1381125"/>
          <a:ext cx="9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9525</xdr:colOff>
      <xdr:row>6</xdr:row>
      <xdr:rowOff>9525</xdr:rowOff>
    </xdr:to>
    <xdr:pic>
      <xdr:nvPicPr>
        <xdr:cNvPr id="32246" name="Picture 489" descr="https://bills.bankofamerica.com/sbp/i0131d/pixel.gif">
          <a:extLst>
            <a:ext uri="{FF2B5EF4-FFF2-40B4-BE49-F238E27FC236}">
              <a16:creationId xmlns:a16="http://schemas.microsoft.com/office/drawing/2014/main" id="{00000000-0008-0000-0300-0000F6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9625" y="1381125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9525</xdr:colOff>
      <xdr:row>6</xdr:row>
      <xdr:rowOff>9525</xdr:rowOff>
    </xdr:to>
    <xdr:pic>
      <xdr:nvPicPr>
        <xdr:cNvPr id="32247" name="Picture 490" descr="https://bills.bankofamerica.com/sbp/i0131d/pixel.gif">
          <a:extLst>
            <a:ext uri="{FF2B5EF4-FFF2-40B4-BE49-F238E27FC236}">
              <a16:creationId xmlns:a16="http://schemas.microsoft.com/office/drawing/2014/main" id="{00000000-0008-0000-0300-0000F77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9625" y="1381125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9525</xdr:colOff>
      <xdr:row>79</xdr:row>
      <xdr:rowOff>9525</xdr:rowOff>
    </xdr:to>
    <xdr:pic>
      <xdr:nvPicPr>
        <xdr:cNvPr id="32768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300-0000008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38700" y="86296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79</xdr:row>
      <xdr:rowOff>0</xdr:rowOff>
    </xdr:from>
    <xdr:to>
      <xdr:col>4</xdr:col>
      <xdr:colOff>9525</xdr:colOff>
      <xdr:row>79</xdr:row>
      <xdr:rowOff>9525</xdr:rowOff>
    </xdr:to>
    <xdr:pic>
      <xdr:nvPicPr>
        <xdr:cNvPr id="32769" name="Picture 1025" descr="https://bills.bankofamerica.com/sbp/i0408a/clearpixel.gif">
          <a:extLst>
            <a:ext uri="{FF2B5EF4-FFF2-40B4-BE49-F238E27FC236}">
              <a16:creationId xmlns:a16="http://schemas.microsoft.com/office/drawing/2014/main" id="{00000000-0008-0000-0300-0000018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429625" y="86296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79</xdr:row>
      <xdr:rowOff>0</xdr:rowOff>
    </xdr:from>
    <xdr:to>
      <xdr:col>6</xdr:col>
      <xdr:colOff>9525</xdr:colOff>
      <xdr:row>79</xdr:row>
      <xdr:rowOff>9525</xdr:rowOff>
    </xdr:to>
    <xdr:pic>
      <xdr:nvPicPr>
        <xdr:cNvPr id="32770" name="Picture 1026" descr="https://bills.bankofamerica.com/sbp/i0408a/clearpixel.gif">
          <a:extLst>
            <a:ext uri="{FF2B5EF4-FFF2-40B4-BE49-F238E27FC236}">
              <a16:creationId xmlns:a16="http://schemas.microsoft.com/office/drawing/2014/main" id="{00000000-0008-0000-0300-0000028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820525" y="86296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0</xdr:colOff>
      <xdr:row>79</xdr:row>
      <xdr:rowOff>0</xdr:rowOff>
    </xdr:from>
    <xdr:to>
      <xdr:col>8</xdr:col>
      <xdr:colOff>9525</xdr:colOff>
      <xdr:row>79</xdr:row>
      <xdr:rowOff>9525</xdr:rowOff>
    </xdr:to>
    <xdr:pic>
      <xdr:nvPicPr>
        <xdr:cNvPr id="32771" name="Picture 1027" descr="https://bills.bankofamerica.com/sbp/i0408a/clearpixel.gif">
          <a:extLst>
            <a:ext uri="{FF2B5EF4-FFF2-40B4-BE49-F238E27FC236}">
              <a16:creationId xmlns:a16="http://schemas.microsoft.com/office/drawing/2014/main" id="{00000000-0008-0000-0300-0000038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3306425" y="86296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79</xdr:row>
      <xdr:rowOff>0</xdr:rowOff>
    </xdr:from>
    <xdr:to>
      <xdr:col>3</xdr:col>
      <xdr:colOff>9525</xdr:colOff>
      <xdr:row>79</xdr:row>
      <xdr:rowOff>9525</xdr:rowOff>
    </xdr:to>
    <xdr:pic>
      <xdr:nvPicPr>
        <xdr:cNvPr id="32772" name="Picture 1028" descr="https://bills.bankofamerica.com/sbp/i0408a/pixel.gif">
          <a:extLst>
            <a:ext uri="{FF2B5EF4-FFF2-40B4-BE49-F238E27FC236}">
              <a16:creationId xmlns:a16="http://schemas.microsoft.com/office/drawing/2014/main" id="{00000000-0008-0000-0300-0000048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857875" y="96012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79</xdr:row>
      <xdr:rowOff>0</xdr:rowOff>
    </xdr:from>
    <xdr:to>
      <xdr:col>3</xdr:col>
      <xdr:colOff>9525</xdr:colOff>
      <xdr:row>79</xdr:row>
      <xdr:rowOff>57150</xdr:rowOff>
    </xdr:to>
    <xdr:pic>
      <xdr:nvPicPr>
        <xdr:cNvPr id="32773" name="Picture 1029" descr="https://bills.bankofamerica.com/sbp/i0408a/pixel.gif">
          <a:extLst>
            <a:ext uri="{FF2B5EF4-FFF2-40B4-BE49-F238E27FC236}">
              <a16:creationId xmlns:a16="http://schemas.microsoft.com/office/drawing/2014/main" id="{00000000-0008-0000-0300-0000058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857875" y="9763125"/>
          <a:ext cx="9525" cy="571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673" name="Picture 1" descr="http://www.fccmi.net/pictures/spacer.gif">
          <a:extLst>
            <a:ext uri="{FF2B5EF4-FFF2-40B4-BE49-F238E27FC236}">
              <a16:creationId xmlns:a16="http://schemas.microsoft.com/office/drawing/2014/main" id="{00000000-0008-0000-0300-000001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119919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674" name="Picture 2" descr="http://www.fccmi.net/pictures/spacer.gif">
          <a:extLst>
            <a:ext uri="{FF2B5EF4-FFF2-40B4-BE49-F238E27FC236}">
              <a16:creationId xmlns:a16="http://schemas.microsoft.com/office/drawing/2014/main" id="{00000000-0008-0000-0300-000002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123158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675" name="Picture 3" descr="http://www.fccmi.net/pictures/spacer.gif">
          <a:extLst>
            <a:ext uri="{FF2B5EF4-FFF2-40B4-BE49-F238E27FC236}">
              <a16:creationId xmlns:a16="http://schemas.microsoft.com/office/drawing/2014/main" id="{00000000-0008-0000-0300-000003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126396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676" name="Picture 4" descr="http://www.fccmi.net/pictures/spacer.gif">
          <a:extLst>
            <a:ext uri="{FF2B5EF4-FFF2-40B4-BE49-F238E27FC236}">
              <a16:creationId xmlns:a16="http://schemas.microsoft.com/office/drawing/2014/main" id="{00000000-0008-0000-0300-000004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129635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677" name="Picture 5" descr="http://www.fccmi.net/pictures/spacer.gif">
          <a:extLst>
            <a:ext uri="{FF2B5EF4-FFF2-40B4-BE49-F238E27FC236}">
              <a16:creationId xmlns:a16="http://schemas.microsoft.com/office/drawing/2014/main" id="{00000000-0008-0000-0300-000005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134493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678" name="Picture 6" descr="http://www.fccmi.net/pictures/spacer.gif">
          <a:extLst>
            <a:ext uri="{FF2B5EF4-FFF2-40B4-BE49-F238E27FC236}">
              <a16:creationId xmlns:a16="http://schemas.microsoft.com/office/drawing/2014/main" id="{00000000-0008-0000-0300-000006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137731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679" name="Picture 7" descr="http://www.fccmi.net/pictures/spacer.gif">
          <a:extLst>
            <a:ext uri="{FF2B5EF4-FFF2-40B4-BE49-F238E27FC236}">
              <a16:creationId xmlns:a16="http://schemas.microsoft.com/office/drawing/2014/main" id="{00000000-0008-0000-0300-000007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142589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680" name="Picture 8" descr="http://www.fccmi.net/pictures/spacer.gif">
          <a:extLst>
            <a:ext uri="{FF2B5EF4-FFF2-40B4-BE49-F238E27FC236}">
              <a16:creationId xmlns:a16="http://schemas.microsoft.com/office/drawing/2014/main" id="{00000000-0008-0000-0300-000008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145827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681" name="Picture 9" descr="http://www.fccmi.net/pictures/spacer.gif">
          <a:extLst>
            <a:ext uri="{FF2B5EF4-FFF2-40B4-BE49-F238E27FC236}">
              <a16:creationId xmlns:a16="http://schemas.microsoft.com/office/drawing/2014/main" id="{00000000-0008-0000-0300-000009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150685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682" name="Picture 10" descr="http://www.fccmi.net/pictures/spacer.gif">
          <a:extLst>
            <a:ext uri="{FF2B5EF4-FFF2-40B4-BE49-F238E27FC236}">
              <a16:creationId xmlns:a16="http://schemas.microsoft.com/office/drawing/2014/main" id="{00000000-0008-0000-0300-00000A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153924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683" name="Picture 11" descr="http://www.fccmi.net/pictures/spacer.gif">
          <a:extLst>
            <a:ext uri="{FF2B5EF4-FFF2-40B4-BE49-F238E27FC236}">
              <a16:creationId xmlns:a16="http://schemas.microsoft.com/office/drawing/2014/main" id="{00000000-0008-0000-0300-00000B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158781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684" name="Picture 12" descr="http://www.fccmi.net/pictures/spacer.gif">
          <a:extLst>
            <a:ext uri="{FF2B5EF4-FFF2-40B4-BE49-F238E27FC236}">
              <a16:creationId xmlns:a16="http://schemas.microsoft.com/office/drawing/2014/main" id="{00000000-0008-0000-0300-00000C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162020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685" name="Picture 13" descr="http://www.fccmi.net/pictures/spacer.gif">
          <a:extLst>
            <a:ext uri="{FF2B5EF4-FFF2-40B4-BE49-F238E27FC236}">
              <a16:creationId xmlns:a16="http://schemas.microsoft.com/office/drawing/2014/main" id="{00000000-0008-0000-0300-00000D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166878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686" name="Picture 14" descr="http://www.fccmi.net/pictures/spacer.gif">
          <a:extLst>
            <a:ext uri="{FF2B5EF4-FFF2-40B4-BE49-F238E27FC236}">
              <a16:creationId xmlns:a16="http://schemas.microsoft.com/office/drawing/2014/main" id="{00000000-0008-0000-0300-00000E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170116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687" name="Picture 15" descr="http://www.fccmi.net/pictures/spacer.gif">
          <a:extLst>
            <a:ext uri="{FF2B5EF4-FFF2-40B4-BE49-F238E27FC236}">
              <a16:creationId xmlns:a16="http://schemas.microsoft.com/office/drawing/2014/main" id="{00000000-0008-0000-0300-00000F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17335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688" name="Picture 16" descr="http://www.fccmi.net/pictures/spacer.gif">
          <a:extLst>
            <a:ext uri="{FF2B5EF4-FFF2-40B4-BE49-F238E27FC236}">
              <a16:creationId xmlns:a16="http://schemas.microsoft.com/office/drawing/2014/main" id="{00000000-0008-0000-0300-000010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178212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689" name="Picture 17" descr="http://www.fccmi.net/pictures/spacer.gif">
          <a:extLst>
            <a:ext uri="{FF2B5EF4-FFF2-40B4-BE49-F238E27FC236}">
              <a16:creationId xmlns:a16="http://schemas.microsoft.com/office/drawing/2014/main" id="{00000000-0008-0000-0300-000011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181451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690" name="Picture 18" descr="http://www.fccmi.net/pictures/spacer.gif">
          <a:extLst>
            <a:ext uri="{FF2B5EF4-FFF2-40B4-BE49-F238E27FC236}">
              <a16:creationId xmlns:a16="http://schemas.microsoft.com/office/drawing/2014/main" id="{00000000-0008-0000-0300-000012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186309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691" name="Picture 19" descr="http://www.fccmi.net/pictures/spacer.gif">
          <a:extLst>
            <a:ext uri="{FF2B5EF4-FFF2-40B4-BE49-F238E27FC236}">
              <a16:creationId xmlns:a16="http://schemas.microsoft.com/office/drawing/2014/main" id="{00000000-0008-0000-0300-000013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189547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692" name="Picture 20" descr="http://www.fccmi.net/pictures/spacer.gif">
          <a:extLst>
            <a:ext uri="{FF2B5EF4-FFF2-40B4-BE49-F238E27FC236}">
              <a16:creationId xmlns:a16="http://schemas.microsoft.com/office/drawing/2014/main" id="{00000000-0008-0000-0300-000014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194405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693" name="Picture 21" descr="http://www.fccmi.net/pictures/spacer.gif">
          <a:extLst>
            <a:ext uri="{FF2B5EF4-FFF2-40B4-BE49-F238E27FC236}">
              <a16:creationId xmlns:a16="http://schemas.microsoft.com/office/drawing/2014/main" id="{00000000-0008-0000-0300-000015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197643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694" name="Picture 22" descr="http://www.fccmi.net/pictures/spacer.gif">
          <a:extLst>
            <a:ext uri="{FF2B5EF4-FFF2-40B4-BE49-F238E27FC236}">
              <a16:creationId xmlns:a16="http://schemas.microsoft.com/office/drawing/2014/main" id="{00000000-0008-0000-0300-000016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202501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695" name="Picture 23" descr="http://www.fccmi.net/pictures/spacer.gif">
          <a:extLst>
            <a:ext uri="{FF2B5EF4-FFF2-40B4-BE49-F238E27FC236}">
              <a16:creationId xmlns:a16="http://schemas.microsoft.com/office/drawing/2014/main" id="{00000000-0008-0000-0300-000017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205740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696" name="Picture 24" descr="http://www.fccmi.net/pictures/spacer.gif">
          <a:extLst>
            <a:ext uri="{FF2B5EF4-FFF2-40B4-BE49-F238E27FC236}">
              <a16:creationId xmlns:a16="http://schemas.microsoft.com/office/drawing/2014/main" id="{00000000-0008-0000-0300-000018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210597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697" name="Picture 25" descr="http://www.fccmi.net/pictures/spacer.gif">
          <a:extLst>
            <a:ext uri="{FF2B5EF4-FFF2-40B4-BE49-F238E27FC236}">
              <a16:creationId xmlns:a16="http://schemas.microsoft.com/office/drawing/2014/main" id="{00000000-0008-0000-0300-000019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213836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698" name="Picture 26" descr="http://www.fccmi.net/pictures/spacer.gif">
          <a:extLst>
            <a:ext uri="{FF2B5EF4-FFF2-40B4-BE49-F238E27FC236}">
              <a16:creationId xmlns:a16="http://schemas.microsoft.com/office/drawing/2014/main" id="{00000000-0008-0000-0300-00001A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218694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699" name="Picture 27" descr="http://www.fccmi.net/pictures/spacer.gif">
          <a:extLst>
            <a:ext uri="{FF2B5EF4-FFF2-40B4-BE49-F238E27FC236}">
              <a16:creationId xmlns:a16="http://schemas.microsoft.com/office/drawing/2014/main" id="{00000000-0008-0000-0300-00001B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221932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700" name="Picture 28" descr="http://www.fccmi.net/pictures/spacer.gif">
          <a:extLst>
            <a:ext uri="{FF2B5EF4-FFF2-40B4-BE49-F238E27FC236}">
              <a16:creationId xmlns:a16="http://schemas.microsoft.com/office/drawing/2014/main" id="{00000000-0008-0000-0300-00001C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225171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701" name="Picture 29" descr="http://www.fccmi.net/pictures/spacer.gif">
          <a:extLst>
            <a:ext uri="{FF2B5EF4-FFF2-40B4-BE49-F238E27FC236}">
              <a16:creationId xmlns:a16="http://schemas.microsoft.com/office/drawing/2014/main" id="{00000000-0008-0000-0300-00001D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228409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702" name="Picture 30" descr="http://www.fccmi.net/pictures/spacer.gif">
          <a:extLst>
            <a:ext uri="{FF2B5EF4-FFF2-40B4-BE49-F238E27FC236}">
              <a16:creationId xmlns:a16="http://schemas.microsoft.com/office/drawing/2014/main" id="{00000000-0008-0000-0300-00001E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231648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703" name="Picture 31" descr="http://www.fccmi.net/pictures/spacer.gif">
          <a:extLst>
            <a:ext uri="{FF2B5EF4-FFF2-40B4-BE49-F238E27FC236}">
              <a16:creationId xmlns:a16="http://schemas.microsoft.com/office/drawing/2014/main" id="{00000000-0008-0000-0300-00001F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236505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704" name="Picture 32" descr="http://www.fccmi.net/pictures/spacer.gif">
          <a:extLst>
            <a:ext uri="{FF2B5EF4-FFF2-40B4-BE49-F238E27FC236}">
              <a16:creationId xmlns:a16="http://schemas.microsoft.com/office/drawing/2014/main" id="{00000000-0008-0000-0300-000020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239744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705" name="Picture 33" descr="http://www.fccmi.net/pictures/spacer.gif">
          <a:extLst>
            <a:ext uri="{FF2B5EF4-FFF2-40B4-BE49-F238E27FC236}">
              <a16:creationId xmlns:a16="http://schemas.microsoft.com/office/drawing/2014/main" id="{00000000-0008-0000-0300-000021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244602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706" name="Picture 34" descr="http://www.fccmi.net/pictures/spacer.gif">
          <a:extLst>
            <a:ext uri="{FF2B5EF4-FFF2-40B4-BE49-F238E27FC236}">
              <a16:creationId xmlns:a16="http://schemas.microsoft.com/office/drawing/2014/main" id="{00000000-0008-0000-0300-000022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247840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707" name="Picture 35" descr="http://www.fccmi.net/pictures/spacer.gif">
          <a:extLst>
            <a:ext uri="{FF2B5EF4-FFF2-40B4-BE49-F238E27FC236}">
              <a16:creationId xmlns:a16="http://schemas.microsoft.com/office/drawing/2014/main" id="{00000000-0008-0000-0300-000023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252698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708" name="Picture 36" descr="http://www.fccmi.net/pictures/spacer.gif">
          <a:extLst>
            <a:ext uri="{FF2B5EF4-FFF2-40B4-BE49-F238E27FC236}">
              <a16:creationId xmlns:a16="http://schemas.microsoft.com/office/drawing/2014/main" id="{00000000-0008-0000-0300-000024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255936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709" name="Picture 37" descr="http://www.fccmi.net/pictures/spacer.gif">
          <a:extLst>
            <a:ext uri="{FF2B5EF4-FFF2-40B4-BE49-F238E27FC236}">
              <a16:creationId xmlns:a16="http://schemas.microsoft.com/office/drawing/2014/main" id="{00000000-0008-0000-0300-000025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260794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710" name="Picture 38" descr="http://www.fccmi.net/pictures/spacer.gif">
          <a:extLst>
            <a:ext uri="{FF2B5EF4-FFF2-40B4-BE49-F238E27FC236}">
              <a16:creationId xmlns:a16="http://schemas.microsoft.com/office/drawing/2014/main" id="{00000000-0008-0000-0300-000026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264033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711" name="Picture 39" descr="http://www.fccmi.net/pictures/spacer.gif">
          <a:extLst>
            <a:ext uri="{FF2B5EF4-FFF2-40B4-BE49-F238E27FC236}">
              <a16:creationId xmlns:a16="http://schemas.microsoft.com/office/drawing/2014/main" id="{00000000-0008-0000-0300-000027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268890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712" name="Picture 40" descr="http://www.fccmi.net/pictures/spacer.gif">
          <a:extLst>
            <a:ext uri="{FF2B5EF4-FFF2-40B4-BE49-F238E27FC236}">
              <a16:creationId xmlns:a16="http://schemas.microsoft.com/office/drawing/2014/main" id="{00000000-0008-0000-0300-000028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272129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713" name="Picture 41" descr="http://www.fccmi.net/pictures/spacer.gif">
          <a:extLst>
            <a:ext uri="{FF2B5EF4-FFF2-40B4-BE49-F238E27FC236}">
              <a16:creationId xmlns:a16="http://schemas.microsoft.com/office/drawing/2014/main" id="{00000000-0008-0000-0300-000029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275367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714" name="Picture 42" descr="http://www.fccmi.net/pictures/spacer.gif">
          <a:extLst>
            <a:ext uri="{FF2B5EF4-FFF2-40B4-BE49-F238E27FC236}">
              <a16:creationId xmlns:a16="http://schemas.microsoft.com/office/drawing/2014/main" id="{00000000-0008-0000-0300-00002A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280225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715" name="Picture 43" descr="http://www.fccmi.net/pictures/spacer.gif">
          <a:extLst>
            <a:ext uri="{FF2B5EF4-FFF2-40B4-BE49-F238E27FC236}">
              <a16:creationId xmlns:a16="http://schemas.microsoft.com/office/drawing/2014/main" id="{00000000-0008-0000-0300-00002B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283464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716" name="Picture 44" descr="http://www.fccmi.net/pictures/spacer.gif">
          <a:extLst>
            <a:ext uri="{FF2B5EF4-FFF2-40B4-BE49-F238E27FC236}">
              <a16:creationId xmlns:a16="http://schemas.microsoft.com/office/drawing/2014/main" id="{00000000-0008-0000-0300-00002C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288321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717" name="Picture 45" descr="http://www.fccmi.net/pictures/spacer.gif">
          <a:extLst>
            <a:ext uri="{FF2B5EF4-FFF2-40B4-BE49-F238E27FC236}">
              <a16:creationId xmlns:a16="http://schemas.microsoft.com/office/drawing/2014/main" id="{00000000-0008-0000-0300-00002D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291560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718" name="Picture 46" descr="http://www.fccmi.net/pictures/spacer.gif">
          <a:extLst>
            <a:ext uri="{FF2B5EF4-FFF2-40B4-BE49-F238E27FC236}">
              <a16:creationId xmlns:a16="http://schemas.microsoft.com/office/drawing/2014/main" id="{00000000-0008-0000-0300-00002E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296418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719" name="Picture 47" descr="http://www.fccmi.net/pictures/spacer.gif">
          <a:extLst>
            <a:ext uri="{FF2B5EF4-FFF2-40B4-BE49-F238E27FC236}">
              <a16:creationId xmlns:a16="http://schemas.microsoft.com/office/drawing/2014/main" id="{00000000-0008-0000-0300-00002F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299656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720" name="Picture 48" descr="http://www.fccmi.net/pictures/spacer.gif">
          <a:extLst>
            <a:ext uri="{FF2B5EF4-FFF2-40B4-BE49-F238E27FC236}">
              <a16:creationId xmlns:a16="http://schemas.microsoft.com/office/drawing/2014/main" id="{00000000-0008-0000-0300-000030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304514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721" name="Picture 49" descr="http://www.fccmi.net/pictures/spacer.gif">
          <a:extLst>
            <a:ext uri="{FF2B5EF4-FFF2-40B4-BE49-F238E27FC236}">
              <a16:creationId xmlns:a16="http://schemas.microsoft.com/office/drawing/2014/main" id="{00000000-0008-0000-0300-000031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307752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722" name="Picture 50" descr="http://www.fccmi.net/pictures/spacer.gif">
          <a:extLst>
            <a:ext uri="{FF2B5EF4-FFF2-40B4-BE49-F238E27FC236}">
              <a16:creationId xmlns:a16="http://schemas.microsoft.com/office/drawing/2014/main" id="{00000000-0008-0000-0300-000032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312610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9525</xdr:colOff>
      <xdr:row>80</xdr:row>
      <xdr:rowOff>9525</xdr:rowOff>
    </xdr:to>
    <xdr:pic>
      <xdr:nvPicPr>
        <xdr:cNvPr id="28723" name="Picture 51" descr="http://www.fccmi.net/pictures/spacer.gif">
          <a:extLst>
            <a:ext uri="{FF2B5EF4-FFF2-40B4-BE49-F238E27FC236}">
              <a16:creationId xmlns:a16="http://schemas.microsoft.com/office/drawing/2014/main" id="{00000000-0008-0000-0300-000033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81525" y="315849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9525</xdr:colOff>
      <xdr:row>80</xdr:row>
      <xdr:rowOff>9525</xdr:rowOff>
    </xdr:to>
    <xdr:pic>
      <xdr:nvPicPr>
        <xdr:cNvPr id="28724" name="Picture 52" descr="http://www.fccmi.net/pictures/spacer.gif">
          <a:extLst>
            <a:ext uri="{FF2B5EF4-FFF2-40B4-BE49-F238E27FC236}">
              <a16:creationId xmlns:a16="http://schemas.microsoft.com/office/drawing/2014/main" id="{00000000-0008-0000-0300-000034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5" y="320706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</xdr:colOff>
      <xdr:row>66</xdr:row>
      <xdr:rowOff>9525</xdr:rowOff>
    </xdr:to>
    <xdr:pic>
      <xdr:nvPicPr>
        <xdr:cNvPr id="28725" name="Picture 53" descr="https://bills.bankofamerica.com/sbp/i1115b/pixel.gif">
          <a:extLst>
            <a:ext uri="{FF2B5EF4-FFF2-40B4-BE49-F238E27FC236}">
              <a16:creationId xmlns:a16="http://schemas.microsoft.com/office/drawing/2014/main" id="{00000000-0008-0000-0300-000035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09625" y="61436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9525</xdr:colOff>
      <xdr:row>98</xdr:row>
      <xdr:rowOff>9525</xdr:rowOff>
    </xdr:to>
    <xdr:pic>
      <xdr:nvPicPr>
        <xdr:cNvPr id="34817" name="Picture 1" descr="https://bills.bankofamerica.com/sbp/i0623/pixel.gif">
          <a:extLst>
            <a:ext uri="{FF2B5EF4-FFF2-40B4-BE49-F238E27FC236}">
              <a16:creationId xmlns:a16="http://schemas.microsoft.com/office/drawing/2014/main" id="{00000000-0008-0000-0300-000001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562350" y="130206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9525</xdr:colOff>
      <xdr:row>98</xdr:row>
      <xdr:rowOff>9525</xdr:rowOff>
    </xdr:to>
    <xdr:pic>
      <xdr:nvPicPr>
        <xdr:cNvPr id="34818" name="Picture 2" descr="https://bills.bankofamerica.com/sbp/i0623/clearpixel.gif">
          <a:extLst>
            <a:ext uri="{FF2B5EF4-FFF2-40B4-BE49-F238E27FC236}">
              <a16:creationId xmlns:a16="http://schemas.microsoft.com/office/drawing/2014/main" id="{00000000-0008-0000-0300-000002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419975" y="130206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98</xdr:row>
      <xdr:rowOff>0</xdr:rowOff>
    </xdr:from>
    <xdr:to>
      <xdr:col>6</xdr:col>
      <xdr:colOff>9525</xdr:colOff>
      <xdr:row>98</xdr:row>
      <xdr:rowOff>9525</xdr:rowOff>
    </xdr:to>
    <xdr:pic>
      <xdr:nvPicPr>
        <xdr:cNvPr id="34819" name="Picture 3" descr="https://bills.bankofamerica.com/sbp/i0623/clearpixel.gif">
          <a:extLst>
            <a:ext uri="{FF2B5EF4-FFF2-40B4-BE49-F238E27FC236}">
              <a16:creationId xmlns:a16="http://schemas.microsoft.com/office/drawing/2014/main" id="{00000000-0008-0000-0300-000003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725275" y="130206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0</xdr:colOff>
      <xdr:row>98</xdr:row>
      <xdr:rowOff>0</xdr:rowOff>
    </xdr:from>
    <xdr:to>
      <xdr:col>8</xdr:col>
      <xdr:colOff>9525</xdr:colOff>
      <xdr:row>98</xdr:row>
      <xdr:rowOff>9525</xdr:rowOff>
    </xdr:to>
    <xdr:pic>
      <xdr:nvPicPr>
        <xdr:cNvPr id="34820" name="Picture 4" descr="https://bills.bankofamerica.com/sbp/i0623/clearpixel.gif">
          <a:extLst>
            <a:ext uri="{FF2B5EF4-FFF2-40B4-BE49-F238E27FC236}">
              <a16:creationId xmlns:a16="http://schemas.microsoft.com/office/drawing/2014/main" id="{00000000-0008-0000-0300-000004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130206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3</xdr:col>
      <xdr:colOff>9525</xdr:colOff>
      <xdr:row>98</xdr:row>
      <xdr:rowOff>9525</xdr:rowOff>
    </xdr:to>
    <xdr:pic>
      <xdr:nvPicPr>
        <xdr:cNvPr id="34821" name="Picture 5" descr="https://bills.bankofamerica.com/sbp/i0623/pixel.gif">
          <a:extLst>
            <a:ext uri="{FF2B5EF4-FFF2-40B4-BE49-F238E27FC236}">
              <a16:creationId xmlns:a16="http://schemas.microsoft.com/office/drawing/2014/main" id="{00000000-0008-0000-0300-000005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848225" y="133445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3</xdr:col>
      <xdr:colOff>9525</xdr:colOff>
      <xdr:row>98</xdr:row>
      <xdr:rowOff>57150</xdr:rowOff>
    </xdr:to>
    <xdr:pic>
      <xdr:nvPicPr>
        <xdr:cNvPr id="34822" name="Picture 6" descr="https://bills.bankofamerica.com/sbp/i0623/pixel.gif">
          <a:extLst>
            <a:ext uri="{FF2B5EF4-FFF2-40B4-BE49-F238E27FC236}">
              <a16:creationId xmlns:a16="http://schemas.microsoft.com/office/drawing/2014/main" id="{00000000-0008-0000-0300-000006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848225" y="13506450"/>
          <a:ext cx="9525" cy="5715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69</xdr:row>
      <xdr:rowOff>0</xdr:rowOff>
    </xdr:from>
    <xdr:to>
      <xdr:col>5</xdr:col>
      <xdr:colOff>9525</xdr:colOff>
      <xdr:row>69</xdr:row>
      <xdr:rowOff>9525</xdr:rowOff>
    </xdr:to>
    <xdr:pic>
      <xdr:nvPicPr>
        <xdr:cNvPr id="34829" name="Picture 13" descr="https://bills.bankofamerica.com/sbp/i0623/pixel.gif">
          <a:extLst>
            <a:ext uri="{FF2B5EF4-FFF2-40B4-BE49-F238E27FC236}">
              <a16:creationId xmlns:a16="http://schemas.microsoft.com/office/drawing/2014/main" id="{00000000-0008-0000-0300-00000D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810750" y="94392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69</xdr:row>
      <xdr:rowOff>0</xdr:rowOff>
    </xdr:from>
    <xdr:to>
      <xdr:col>5</xdr:col>
      <xdr:colOff>9525</xdr:colOff>
      <xdr:row>69</xdr:row>
      <xdr:rowOff>9525</xdr:rowOff>
    </xdr:to>
    <xdr:pic>
      <xdr:nvPicPr>
        <xdr:cNvPr id="34830" name="Picture 14" descr="https://bills.bankofamerica.com/sbp/i0623/pixel.gif">
          <a:extLst>
            <a:ext uri="{FF2B5EF4-FFF2-40B4-BE49-F238E27FC236}">
              <a16:creationId xmlns:a16="http://schemas.microsoft.com/office/drawing/2014/main" id="{00000000-0008-0000-0300-00000E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810750" y="99250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69</xdr:row>
      <xdr:rowOff>0</xdr:rowOff>
    </xdr:from>
    <xdr:to>
      <xdr:col>5</xdr:col>
      <xdr:colOff>9525</xdr:colOff>
      <xdr:row>69</xdr:row>
      <xdr:rowOff>9525</xdr:rowOff>
    </xdr:to>
    <xdr:pic>
      <xdr:nvPicPr>
        <xdr:cNvPr id="34831" name="Picture 15" descr="https://bills.bankofamerica.com/sbp/i0623/pixel.gif">
          <a:extLst>
            <a:ext uri="{FF2B5EF4-FFF2-40B4-BE49-F238E27FC236}">
              <a16:creationId xmlns:a16="http://schemas.microsoft.com/office/drawing/2014/main" id="{00000000-0008-0000-0300-00000F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810750" y="104108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69</xdr:row>
      <xdr:rowOff>0</xdr:rowOff>
    </xdr:from>
    <xdr:to>
      <xdr:col>5</xdr:col>
      <xdr:colOff>9525</xdr:colOff>
      <xdr:row>69</xdr:row>
      <xdr:rowOff>9525</xdr:rowOff>
    </xdr:to>
    <xdr:pic>
      <xdr:nvPicPr>
        <xdr:cNvPr id="34832" name="Picture 16" descr="https://bills.bankofamerica.com/sbp/i0623/pixel.gif">
          <a:extLst>
            <a:ext uri="{FF2B5EF4-FFF2-40B4-BE49-F238E27FC236}">
              <a16:creationId xmlns:a16="http://schemas.microsoft.com/office/drawing/2014/main" id="{00000000-0008-0000-0300-000010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810750" y="10896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69</xdr:row>
      <xdr:rowOff>0</xdr:rowOff>
    </xdr:from>
    <xdr:to>
      <xdr:col>5</xdr:col>
      <xdr:colOff>9525</xdr:colOff>
      <xdr:row>69</xdr:row>
      <xdr:rowOff>9525</xdr:rowOff>
    </xdr:to>
    <xdr:pic>
      <xdr:nvPicPr>
        <xdr:cNvPr id="34833" name="Picture 17" descr="https://bills.bankofamerica.com/sbp/i0623/pixel.gif">
          <a:extLst>
            <a:ext uri="{FF2B5EF4-FFF2-40B4-BE49-F238E27FC236}">
              <a16:creationId xmlns:a16="http://schemas.microsoft.com/office/drawing/2014/main" id="{00000000-0008-0000-0300-000011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810750" y="113823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69</xdr:row>
      <xdr:rowOff>0</xdr:rowOff>
    </xdr:from>
    <xdr:to>
      <xdr:col>5</xdr:col>
      <xdr:colOff>9525</xdr:colOff>
      <xdr:row>69</xdr:row>
      <xdr:rowOff>9525</xdr:rowOff>
    </xdr:to>
    <xdr:pic>
      <xdr:nvPicPr>
        <xdr:cNvPr id="34834" name="Picture 18" descr="https://bills.bankofamerica.com/sbp/i0623/pixel.gif">
          <a:extLst>
            <a:ext uri="{FF2B5EF4-FFF2-40B4-BE49-F238E27FC236}">
              <a16:creationId xmlns:a16="http://schemas.microsoft.com/office/drawing/2014/main" id="{00000000-0008-0000-0300-000012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810750" y="120491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69</xdr:row>
      <xdr:rowOff>0</xdr:rowOff>
    </xdr:from>
    <xdr:to>
      <xdr:col>5</xdr:col>
      <xdr:colOff>9525</xdr:colOff>
      <xdr:row>69</xdr:row>
      <xdr:rowOff>9525</xdr:rowOff>
    </xdr:to>
    <xdr:pic>
      <xdr:nvPicPr>
        <xdr:cNvPr id="34835" name="Picture 19" descr="https://bills.bankofamerica.com/sbp/i0623/pixel.gif">
          <a:extLst>
            <a:ext uri="{FF2B5EF4-FFF2-40B4-BE49-F238E27FC236}">
              <a16:creationId xmlns:a16="http://schemas.microsoft.com/office/drawing/2014/main" id="{00000000-0008-0000-0300-000013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848225" y="98774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9525</xdr:colOff>
      <xdr:row>115</xdr:row>
      <xdr:rowOff>9525</xdr:rowOff>
    </xdr:to>
    <xdr:pic>
      <xdr:nvPicPr>
        <xdr:cNvPr id="36865" name="Picture 1" descr="https://bills.bankofamerica.com/sbp/i0808/pixel.gif">
          <a:extLst>
            <a:ext uri="{FF2B5EF4-FFF2-40B4-BE49-F238E27FC236}">
              <a16:creationId xmlns:a16="http://schemas.microsoft.com/office/drawing/2014/main" id="{00000000-0008-0000-0300-0000019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38425" y="18478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9525</xdr:colOff>
      <xdr:row>115</xdr:row>
      <xdr:rowOff>9525</xdr:rowOff>
    </xdr:to>
    <xdr:pic>
      <xdr:nvPicPr>
        <xdr:cNvPr id="36866" name="Picture 2" descr="https://bills.bankofamerica.com/sbp/i0808/clearpixel.gif">
          <a:extLst>
            <a:ext uri="{FF2B5EF4-FFF2-40B4-BE49-F238E27FC236}">
              <a16:creationId xmlns:a16="http://schemas.microsoft.com/office/drawing/2014/main" id="{00000000-0008-0000-0300-0000029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72075" y="18478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9525</xdr:colOff>
      <xdr:row>115</xdr:row>
      <xdr:rowOff>9525</xdr:rowOff>
    </xdr:to>
    <xdr:pic>
      <xdr:nvPicPr>
        <xdr:cNvPr id="36867" name="Picture 3" descr="https://bills.bankofamerica.com/sbp/i0808/clearpixel.gif">
          <a:extLst>
            <a:ext uri="{FF2B5EF4-FFF2-40B4-BE49-F238E27FC236}">
              <a16:creationId xmlns:a16="http://schemas.microsoft.com/office/drawing/2014/main" id="{00000000-0008-0000-0300-0000039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839075" y="18478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9525</xdr:colOff>
      <xdr:row>115</xdr:row>
      <xdr:rowOff>9525</xdr:rowOff>
    </xdr:to>
    <xdr:pic>
      <xdr:nvPicPr>
        <xdr:cNvPr id="36868" name="Picture 4" descr="https://bills.bankofamerica.com/sbp/i0808/clearpixel.gif">
          <a:extLst>
            <a:ext uri="{FF2B5EF4-FFF2-40B4-BE49-F238E27FC236}">
              <a16:creationId xmlns:a16="http://schemas.microsoft.com/office/drawing/2014/main" id="{00000000-0008-0000-0300-0000049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058400" y="18478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9525</xdr:colOff>
      <xdr:row>118</xdr:row>
      <xdr:rowOff>9525</xdr:rowOff>
    </xdr:to>
    <xdr:pic>
      <xdr:nvPicPr>
        <xdr:cNvPr id="36869" name="Picture 5" descr="https://bills.bankofamerica.com/sbp/i0808/pixel.gif">
          <a:extLst>
            <a:ext uri="{FF2B5EF4-FFF2-40B4-BE49-F238E27FC236}">
              <a16:creationId xmlns:a16="http://schemas.microsoft.com/office/drawing/2014/main" id="{00000000-0008-0000-0300-0000059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314700" y="192881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9525</xdr:colOff>
      <xdr:row>119</xdr:row>
      <xdr:rowOff>57150</xdr:rowOff>
    </xdr:to>
    <xdr:pic>
      <xdr:nvPicPr>
        <xdr:cNvPr id="36870" name="Picture 6" descr="https://bills.bankofamerica.com/sbp/i0808/pixel.gif">
          <a:extLst>
            <a:ext uri="{FF2B5EF4-FFF2-40B4-BE49-F238E27FC236}">
              <a16:creationId xmlns:a16="http://schemas.microsoft.com/office/drawing/2014/main" id="{00000000-0008-0000-0300-0000069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314700" y="19450050"/>
          <a:ext cx="9525" cy="571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15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3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38425" y="162020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9525</xdr:colOff>
      <xdr:row>81</xdr:row>
      <xdr:rowOff>9525</xdr:rowOff>
    </xdr:to>
    <xdr:pic>
      <xdr:nvPicPr>
        <xdr:cNvPr id="116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3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38425" y="162020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17" name="Picture 2" descr="http://www.fccmi.net/pictures/spacer.gif">
          <a:extLst>
            <a:ext uri="{FF2B5EF4-FFF2-40B4-BE49-F238E27FC236}">
              <a16:creationId xmlns:a16="http://schemas.microsoft.com/office/drawing/2014/main" id="{00000000-0008-0000-03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18" name="Picture 4" descr="http://www.fccmi.net/pictures/spacer.gif">
          <a:extLst>
            <a:ext uri="{FF2B5EF4-FFF2-40B4-BE49-F238E27FC236}">
              <a16:creationId xmlns:a16="http://schemas.microsoft.com/office/drawing/2014/main" id="{00000000-0008-0000-03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19" name="Picture 6" descr="http://www.fccmi.net/pictures/spacer.gif">
          <a:extLst>
            <a:ext uri="{FF2B5EF4-FFF2-40B4-BE49-F238E27FC236}">
              <a16:creationId xmlns:a16="http://schemas.microsoft.com/office/drawing/2014/main" id="{00000000-0008-0000-03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20" name="Picture 8" descr="http://www.fccmi.net/pictures/spacer.gif">
          <a:extLst>
            <a:ext uri="{FF2B5EF4-FFF2-40B4-BE49-F238E27FC236}">
              <a16:creationId xmlns:a16="http://schemas.microsoft.com/office/drawing/2014/main" id="{00000000-0008-0000-03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21" name="Picture 10" descr="http://www.fccmi.net/pictures/spacer.gif">
          <a:extLst>
            <a:ext uri="{FF2B5EF4-FFF2-40B4-BE49-F238E27FC236}">
              <a16:creationId xmlns:a16="http://schemas.microsoft.com/office/drawing/2014/main" id="{00000000-0008-0000-03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22" name="Picture 12" descr="http://www.fccmi.net/pictures/spacer.gif">
          <a:extLst>
            <a:ext uri="{FF2B5EF4-FFF2-40B4-BE49-F238E27FC236}">
              <a16:creationId xmlns:a16="http://schemas.microsoft.com/office/drawing/2014/main" id="{00000000-0008-0000-03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23" name="Picture 15" descr="http://www.fccmi.net/pictures/spacer.gif">
          <a:extLst>
            <a:ext uri="{FF2B5EF4-FFF2-40B4-BE49-F238E27FC236}">
              <a16:creationId xmlns:a16="http://schemas.microsoft.com/office/drawing/2014/main" id="{00000000-0008-0000-03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24" name="Picture 17" descr="http://www.fccmi.net/pictures/spacer.gif">
          <a:extLst>
            <a:ext uri="{FF2B5EF4-FFF2-40B4-BE49-F238E27FC236}">
              <a16:creationId xmlns:a16="http://schemas.microsoft.com/office/drawing/2014/main" id="{00000000-0008-0000-03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25" name="Picture 19" descr="http://www.fccmi.net/pictures/spacer.gif">
          <a:extLst>
            <a:ext uri="{FF2B5EF4-FFF2-40B4-BE49-F238E27FC236}">
              <a16:creationId xmlns:a16="http://schemas.microsoft.com/office/drawing/2014/main" id="{00000000-0008-0000-03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26" name="Picture 21" descr="http://www.fccmi.net/pictures/spacer.gif">
          <a:extLst>
            <a:ext uri="{FF2B5EF4-FFF2-40B4-BE49-F238E27FC236}">
              <a16:creationId xmlns:a16="http://schemas.microsoft.com/office/drawing/2014/main" id="{00000000-0008-0000-03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27" name="Picture 23" descr="http://www.fccmi.net/pictures/spacer.gif">
          <a:extLst>
            <a:ext uri="{FF2B5EF4-FFF2-40B4-BE49-F238E27FC236}">
              <a16:creationId xmlns:a16="http://schemas.microsoft.com/office/drawing/2014/main" id="{00000000-0008-0000-03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28" name="Picture 25" descr="http://www.fccmi.net/pictures/spacer.gif">
          <a:extLst>
            <a:ext uri="{FF2B5EF4-FFF2-40B4-BE49-F238E27FC236}">
              <a16:creationId xmlns:a16="http://schemas.microsoft.com/office/drawing/2014/main" id="{00000000-0008-0000-03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29" name="Picture 28" descr="http://www.fccmi.net/pictures/spacer.gif">
          <a:extLst>
            <a:ext uri="{FF2B5EF4-FFF2-40B4-BE49-F238E27FC236}">
              <a16:creationId xmlns:a16="http://schemas.microsoft.com/office/drawing/2014/main" id="{00000000-0008-0000-03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30" name="Picture 30" descr="http://www.fccmi.net/pictures/spacer.gif">
          <a:extLst>
            <a:ext uri="{FF2B5EF4-FFF2-40B4-BE49-F238E27FC236}">
              <a16:creationId xmlns:a16="http://schemas.microsoft.com/office/drawing/2014/main" id="{00000000-0008-0000-03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31" name="Picture 32" descr="http://www.fccmi.net/pictures/spacer.gif">
          <a:extLst>
            <a:ext uri="{FF2B5EF4-FFF2-40B4-BE49-F238E27FC236}">
              <a16:creationId xmlns:a16="http://schemas.microsoft.com/office/drawing/2014/main" id="{00000000-0008-0000-03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32" name="Picture 34" descr="http://www.fccmi.net/pictures/spacer.gif">
          <a:extLst>
            <a:ext uri="{FF2B5EF4-FFF2-40B4-BE49-F238E27FC236}">
              <a16:creationId xmlns:a16="http://schemas.microsoft.com/office/drawing/2014/main" id="{00000000-0008-0000-03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33" name="Picture 36" descr="http://www.fccmi.net/pictures/spacer.gif">
          <a:extLst>
            <a:ext uri="{FF2B5EF4-FFF2-40B4-BE49-F238E27FC236}">
              <a16:creationId xmlns:a16="http://schemas.microsoft.com/office/drawing/2014/main" id="{00000000-0008-0000-03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34" name="Picture 38" descr="http://www.fccmi.net/pictures/spacer.gif">
          <a:extLst>
            <a:ext uri="{FF2B5EF4-FFF2-40B4-BE49-F238E27FC236}">
              <a16:creationId xmlns:a16="http://schemas.microsoft.com/office/drawing/2014/main" id="{00000000-0008-0000-03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35" name="Picture 41" descr="http://www.fccmi.net/pictures/spacer.gif">
          <a:extLst>
            <a:ext uri="{FF2B5EF4-FFF2-40B4-BE49-F238E27FC236}">
              <a16:creationId xmlns:a16="http://schemas.microsoft.com/office/drawing/2014/main" id="{00000000-0008-0000-03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36" name="Picture 43" descr="http://www.fccmi.net/pictures/spacer.gif">
          <a:extLst>
            <a:ext uri="{FF2B5EF4-FFF2-40B4-BE49-F238E27FC236}">
              <a16:creationId xmlns:a16="http://schemas.microsoft.com/office/drawing/2014/main" id="{00000000-0008-0000-03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37" name="Picture 45" descr="http://www.fccmi.net/pictures/spacer.gif">
          <a:extLst>
            <a:ext uri="{FF2B5EF4-FFF2-40B4-BE49-F238E27FC236}">
              <a16:creationId xmlns:a16="http://schemas.microsoft.com/office/drawing/2014/main" id="{00000000-0008-0000-03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38" name="Picture 47" descr="http://www.fccmi.net/pictures/spacer.gif">
          <a:extLst>
            <a:ext uri="{FF2B5EF4-FFF2-40B4-BE49-F238E27FC236}">
              <a16:creationId xmlns:a16="http://schemas.microsoft.com/office/drawing/2014/main" id="{00000000-0008-0000-03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39" name="Picture 49" descr="http://www.fccmi.net/pictures/spacer.gif">
          <a:extLst>
            <a:ext uri="{FF2B5EF4-FFF2-40B4-BE49-F238E27FC236}">
              <a16:creationId xmlns:a16="http://schemas.microsoft.com/office/drawing/2014/main" id="{00000000-0008-0000-03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</xdr:colOff>
      <xdr:row>80</xdr:row>
      <xdr:rowOff>9525</xdr:rowOff>
    </xdr:to>
    <xdr:pic>
      <xdr:nvPicPr>
        <xdr:cNvPr id="140" name="Picture 51" descr="http://www.fccmi.net/pictures/spacer.gif">
          <a:extLst>
            <a:ext uri="{FF2B5EF4-FFF2-40B4-BE49-F238E27FC236}">
              <a16:creationId xmlns:a16="http://schemas.microsoft.com/office/drawing/2014/main" id="{00000000-0008-0000-03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14700" y="165735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81</xdr:row>
      <xdr:rowOff>0</xdr:rowOff>
    </xdr:from>
    <xdr:to>
      <xdr:col>3</xdr:col>
      <xdr:colOff>9525</xdr:colOff>
      <xdr:row>81</xdr:row>
      <xdr:rowOff>9525</xdr:rowOff>
    </xdr:to>
    <xdr:pic>
      <xdr:nvPicPr>
        <xdr:cNvPr id="141" name="Picture 1028" descr="https://bills.bankofamerica.com/sbp/i0408a/pixel.gif">
          <a:extLst>
            <a:ext uri="{FF2B5EF4-FFF2-40B4-BE49-F238E27FC236}">
              <a16:creationId xmlns:a16="http://schemas.microsoft.com/office/drawing/2014/main" id="{00000000-0008-0000-03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4700" y="162020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81</xdr:row>
      <xdr:rowOff>0</xdr:rowOff>
    </xdr:from>
    <xdr:to>
      <xdr:col>3</xdr:col>
      <xdr:colOff>9525</xdr:colOff>
      <xdr:row>81</xdr:row>
      <xdr:rowOff>57150</xdr:rowOff>
    </xdr:to>
    <xdr:pic>
      <xdr:nvPicPr>
        <xdr:cNvPr id="142" name="Picture 1029" descr="https://bills.bankofamerica.com/sbp/i0408a/pixel.gif">
          <a:extLst>
            <a:ext uri="{FF2B5EF4-FFF2-40B4-BE49-F238E27FC236}">
              <a16:creationId xmlns:a16="http://schemas.microsoft.com/office/drawing/2014/main" id="{00000000-0008-0000-03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4700" y="16202025"/>
          <a:ext cx="9525" cy="571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9525</xdr:colOff>
      <xdr:row>83</xdr:row>
      <xdr:rowOff>9525</xdr:rowOff>
    </xdr:to>
    <xdr:pic>
      <xdr:nvPicPr>
        <xdr:cNvPr id="143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3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38425" y="167354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83</xdr:row>
      <xdr:rowOff>0</xdr:rowOff>
    </xdr:from>
    <xdr:to>
      <xdr:col>3</xdr:col>
      <xdr:colOff>9525</xdr:colOff>
      <xdr:row>83</xdr:row>
      <xdr:rowOff>9525</xdr:rowOff>
    </xdr:to>
    <xdr:pic>
      <xdr:nvPicPr>
        <xdr:cNvPr id="144" name="Picture 1028" descr="https://bills.bankofamerica.com/sbp/i0408a/pixel.gif">
          <a:extLst>
            <a:ext uri="{FF2B5EF4-FFF2-40B4-BE49-F238E27FC236}">
              <a16:creationId xmlns:a16="http://schemas.microsoft.com/office/drawing/2014/main" id="{00000000-0008-0000-03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4700" y="1673542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83</xdr:row>
      <xdr:rowOff>0</xdr:rowOff>
    </xdr:from>
    <xdr:to>
      <xdr:col>3</xdr:col>
      <xdr:colOff>9525</xdr:colOff>
      <xdr:row>83</xdr:row>
      <xdr:rowOff>57150</xdr:rowOff>
    </xdr:to>
    <xdr:pic>
      <xdr:nvPicPr>
        <xdr:cNvPr id="145" name="Picture 1029" descr="https://bills.bankofamerica.com/sbp/i0408a/pixel.gif">
          <a:extLst>
            <a:ext uri="{FF2B5EF4-FFF2-40B4-BE49-F238E27FC236}">
              <a16:creationId xmlns:a16="http://schemas.microsoft.com/office/drawing/2014/main" id="{00000000-0008-0000-03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4700" y="16735425"/>
          <a:ext cx="9525" cy="571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85</xdr:row>
      <xdr:rowOff>0</xdr:rowOff>
    </xdr:from>
    <xdr:to>
      <xdr:col>3</xdr:col>
      <xdr:colOff>7620</xdr:colOff>
      <xdr:row>85</xdr:row>
      <xdr:rowOff>7620</xdr:rowOff>
    </xdr:to>
    <xdr:pic>
      <xdr:nvPicPr>
        <xdr:cNvPr id="1025" name="Picture 1" descr="https://bills.bankofamerica.com/sbp/i0715/pixel.gif">
          <a:extLst>
            <a:ext uri="{FF2B5EF4-FFF2-40B4-BE49-F238E27FC236}">
              <a16:creationId xmlns:a16="http://schemas.microsoft.com/office/drawing/2014/main" id="{00000000-0008-0000-03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712720" y="2400300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1882140</xdr:colOff>
      <xdr:row>87</xdr:row>
      <xdr:rowOff>76200</xdr:rowOff>
    </xdr:from>
    <xdr:to>
      <xdr:col>3</xdr:col>
      <xdr:colOff>1889760</xdr:colOff>
      <xdr:row>87</xdr:row>
      <xdr:rowOff>83820</xdr:rowOff>
    </xdr:to>
    <xdr:pic>
      <xdr:nvPicPr>
        <xdr:cNvPr id="1026" name="Picture 2" descr="https://bills.bankofamerica.com/sbp/i0715/clearpixel.gif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88280" y="2424684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85</xdr:row>
      <xdr:rowOff>0</xdr:rowOff>
    </xdr:from>
    <xdr:to>
      <xdr:col>6</xdr:col>
      <xdr:colOff>7620</xdr:colOff>
      <xdr:row>85</xdr:row>
      <xdr:rowOff>7620</xdr:rowOff>
    </xdr:to>
    <xdr:pic>
      <xdr:nvPicPr>
        <xdr:cNvPr id="1027" name="Picture 3" descr="https://bills.bankofamerica.com/sbp/i0715/clearpixel.gif">
          <a:extLst>
            <a:ext uri="{FF2B5EF4-FFF2-40B4-BE49-F238E27FC236}">
              <a16:creationId xmlns:a16="http://schemas.microsoft.com/office/drawing/2014/main" id="{00000000-0008-0000-03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061960" y="2400300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0</xdr:colOff>
      <xdr:row>85</xdr:row>
      <xdr:rowOff>0</xdr:rowOff>
    </xdr:from>
    <xdr:to>
      <xdr:col>8</xdr:col>
      <xdr:colOff>7620</xdr:colOff>
      <xdr:row>85</xdr:row>
      <xdr:rowOff>7620</xdr:rowOff>
    </xdr:to>
    <xdr:pic>
      <xdr:nvPicPr>
        <xdr:cNvPr id="1028" name="Picture 4" descr="https://bills.bankofamerica.com/sbp/i0715/clearpixel.gif">
          <a:extLst>
            <a:ext uri="{FF2B5EF4-FFF2-40B4-BE49-F238E27FC236}">
              <a16:creationId xmlns:a16="http://schemas.microsoft.com/office/drawing/2014/main" id="{00000000-0008-0000-03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340340" y="2400300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87</xdr:row>
      <xdr:rowOff>0</xdr:rowOff>
    </xdr:from>
    <xdr:to>
      <xdr:col>3</xdr:col>
      <xdr:colOff>7620</xdr:colOff>
      <xdr:row>87</xdr:row>
      <xdr:rowOff>7620</xdr:rowOff>
    </xdr:to>
    <xdr:pic>
      <xdr:nvPicPr>
        <xdr:cNvPr id="1029" name="Picture 5" descr="https://bills.bankofamerica.com/sbp/i0715/pixel.gif">
          <a:extLst>
            <a:ext uri="{FF2B5EF4-FFF2-40B4-BE49-F238E27FC236}">
              <a16:creationId xmlns:a16="http://schemas.microsoft.com/office/drawing/2014/main" id="{00000000-0008-0000-03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406140" y="2417064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3</xdr:col>
      <xdr:colOff>7620</xdr:colOff>
      <xdr:row>86</xdr:row>
      <xdr:rowOff>60960</xdr:rowOff>
    </xdr:to>
    <xdr:pic>
      <xdr:nvPicPr>
        <xdr:cNvPr id="1030" name="Picture 6" descr="https://bills.bankofamerica.com/sbp/i0715/pixel.gif">
          <a:extLst>
            <a:ext uri="{FF2B5EF4-FFF2-40B4-BE49-F238E27FC236}">
              <a16:creationId xmlns:a16="http://schemas.microsoft.com/office/drawing/2014/main" id="{00000000-0008-0000-03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406140" y="24338280"/>
          <a:ext cx="7620" cy="6096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87</xdr:row>
      <xdr:rowOff>0</xdr:rowOff>
    </xdr:from>
    <xdr:to>
      <xdr:col>3</xdr:col>
      <xdr:colOff>9525</xdr:colOff>
      <xdr:row>87</xdr:row>
      <xdr:rowOff>9525</xdr:rowOff>
    </xdr:to>
    <xdr:pic>
      <xdr:nvPicPr>
        <xdr:cNvPr id="152" name="Picture 1028" descr="https://bills.bankofamerica.com/sbp/i0408a/pixel.gif">
          <a:extLst>
            <a:ext uri="{FF2B5EF4-FFF2-40B4-BE49-F238E27FC236}">
              <a16:creationId xmlns:a16="http://schemas.microsoft.com/office/drawing/2014/main" id="{00000000-0008-0000-03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140" y="237363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87</xdr:row>
      <xdr:rowOff>0</xdr:rowOff>
    </xdr:from>
    <xdr:to>
      <xdr:col>3</xdr:col>
      <xdr:colOff>9525</xdr:colOff>
      <xdr:row>87</xdr:row>
      <xdr:rowOff>57150</xdr:rowOff>
    </xdr:to>
    <xdr:pic>
      <xdr:nvPicPr>
        <xdr:cNvPr id="153" name="Picture 1029" descr="https://bills.bankofamerica.com/sbp/i0408a/pixel.gif">
          <a:extLst>
            <a:ext uri="{FF2B5EF4-FFF2-40B4-BE49-F238E27FC236}">
              <a16:creationId xmlns:a16="http://schemas.microsoft.com/office/drawing/2014/main" id="{00000000-0008-0000-03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140" y="23736300"/>
          <a:ext cx="9525" cy="571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9525</xdr:colOff>
      <xdr:row>89</xdr:row>
      <xdr:rowOff>9525</xdr:rowOff>
    </xdr:to>
    <xdr:pic>
      <xdr:nvPicPr>
        <xdr:cNvPr id="154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3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2720" y="2276856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89</xdr:row>
      <xdr:rowOff>0</xdr:rowOff>
    </xdr:from>
    <xdr:to>
      <xdr:col>4</xdr:col>
      <xdr:colOff>9525</xdr:colOff>
      <xdr:row>89</xdr:row>
      <xdr:rowOff>9525</xdr:rowOff>
    </xdr:to>
    <xdr:pic>
      <xdr:nvPicPr>
        <xdr:cNvPr id="155" name="Picture 1025" descr="https://bills.bankofamerica.com/sbp/i0408a/clearpixel.gif">
          <a:extLst>
            <a:ext uri="{FF2B5EF4-FFF2-40B4-BE49-F238E27FC236}">
              <a16:creationId xmlns:a16="http://schemas.microsoft.com/office/drawing/2014/main" id="{00000000-0008-0000-03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18760" y="2276856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89</xdr:row>
      <xdr:rowOff>0</xdr:rowOff>
    </xdr:from>
    <xdr:to>
      <xdr:col>3</xdr:col>
      <xdr:colOff>9525</xdr:colOff>
      <xdr:row>89</xdr:row>
      <xdr:rowOff>9525</xdr:rowOff>
    </xdr:to>
    <xdr:pic>
      <xdr:nvPicPr>
        <xdr:cNvPr id="156" name="Picture 1028" descr="https://bills.bankofamerica.com/sbp/i0408a/pixel.gif">
          <a:extLst>
            <a:ext uri="{FF2B5EF4-FFF2-40B4-BE49-F238E27FC236}">
              <a16:creationId xmlns:a16="http://schemas.microsoft.com/office/drawing/2014/main" id="{00000000-0008-0000-03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140" y="2276856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89</xdr:row>
      <xdr:rowOff>0</xdr:rowOff>
    </xdr:from>
    <xdr:to>
      <xdr:col>3</xdr:col>
      <xdr:colOff>9525</xdr:colOff>
      <xdr:row>89</xdr:row>
      <xdr:rowOff>57150</xdr:rowOff>
    </xdr:to>
    <xdr:pic>
      <xdr:nvPicPr>
        <xdr:cNvPr id="157" name="Picture 1029" descr="https://bills.bankofamerica.com/sbp/i0408a/pixel.gif">
          <a:extLst>
            <a:ext uri="{FF2B5EF4-FFF2-40B4-BE49-F238E27FC236}">
              <a16:creationId xmlns:a16="http://schemas.microsoft.com/office/drawing/2014/main" id="{00000000-0008-0000-03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140" y="22768560"/>
          <a:ext cx="9525" cy="571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58" name="Picture 1" descr="http://www.fccmi.net/pictures/spacer.gif">
          <a:extLst>
            <a:ext uri="{FF2B5EF4-FFF2-40B4-BE49-F238E27FC236}">
              <a16:creationId xmlns:a16="http://schemas.microsoft.com/office/drawing/2014/main" id="{00000000-0008-0000-03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159" name="Picture 2" descr="http://www.fccmi.net/pictures/spacer.gif">
          <a:extLst>
            <a:ext uri="{FF2B5EF4-FFF2-40B4-BE49-F238E27FC236}">
              <a16:creationId xmlns:a16="http://schemas.microsoft.com/office/drawing/2014/main" id="{00000000-0008-0000-03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60" name="Picture 3" descr="http://www.fccmi.net/pictures/spacer.gif">
          <a:extLst>
            <a:ext uri="{FF2B5EF4-FFF2-40B4-BE49-F238E27FC236}">
              <a16:creationId xmlns:a16="http://schemas.microsoft.com/office/drawing/2014/main" id="{00000000-0008-0000-03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161" name="Picture 4" descr="http://www.fccmi.net/pictures/spacer.gif">
          <a:extLst>
            <a:ext uri="{FF2B5EF4-FFF2-40B4-BE49-F238E27FC236}">
              <a16:creationId xmlns:a16="http://schemas.microsoft.com/office/drawing/2014/main" id="{00000000-0008-0000-03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62" name="Picture 5" descr="http://www.fccmi.net/pictures/spacer.gif">
          <a:extLst>
            <a:ext uri="{FF2B5EF4-FFF2-40B4-BE49-F238E27FC236}">
              <a16:creationId xmlns:a16="http://schemas.microsoft.com/office/drawing/2014/main" id="{00000000-0008-0000-03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163" name="Picture 6" descr="http://www.fccmi.net/pictures/spacer.gif">
          <a:extLst>
            <a:ext uri="{FF2B5EF4-FFF2-40B4-BE49-F238E27FC236}">
              <a16:creationId xmlns:a16="http://schemas.microsoft.com/office/drawing/2014/main" id="{00000000-0008-0000-03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64" name="Picture 7" descr="http://www.fccmi.net/pictures/spacer.gif">
          <a:extLst>
            <a:ext uri="{FF2B5EF4-FFF2-40B4-BE49-F238E27FC236}">
              <a16:creationId xmlns:a16="http://schemas.microsoft.com/office/drawing/2014/main" id="{00000000-0008-0000-03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165" name="Picture 8" descr="http://www.fccmi.net/pictures/spacer.gif">
          <a:extLst>
            <a:ext uri="{FF2B5EF4-FFF2-40B4-BE49-F238E27FC236}">
              <a16:creationId xmlns:a16="http://schemas.microsoft.com/office/drawing/2014/main" id="{00000000-0008-0000-03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66" name="Picture 9" descr="http://www.fccmi.net/pictures/spacer.gif">
          <a:extLst>
            <a:ext uri="{FF2B5EF4-FFF2-40B4-BE49-F238E27FC236}">
              <a16:creationId xmlns:a16="http://schemas.microsoft.com/office/drawing/2014/main" id="{00000000-0008-0000-03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167" name="Picture 10" descr="http://www.fccmi.net/pictures/spacer.gif">
          <a:extLst>
            <a:ext uri="{FF2B5EF4-FFF2-40B4-BE49-F238E27FC236}">
              <a16:creationId xmlns:a16="http://schemas.microsoft.com/office/drawing/2014/main" id="{00000000-0008-0000-03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68" name="Picture 11" descr="http://www.fccmi.net/pictures/spacer.gif">
          <a:extLst>
            <a:ext uri="{FF2B5EF4-FFF2-40B4-BE49-F238E27FC236}">
              <a16:creationId xmlns:a16="http://schemas.microsoft.com/office/drawing/2014/main" id="{00000000-0008-0000-03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169" name="Picture 12" descr="http://www.fccmi.net/pictures/spacer.gif">
          <a:extLst>
            <a:ext uri="{FF2B5EF4-FFF2-40B4-BE49-F238E27FC236}">
              <a16:creationId xmlns:a16="http://schemas.microsoft.com/office/drawing/2014/main" id="{00000000-0008-0000-03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70" name="Picture 13" descr="http://www.fccmi.net/pictures/spacer.gif">
          <a:extLst>
            <a:ext uri="{FF2B5EF4-FFF2-40B4-BE49-F238E27FC236}">
              <a16:creationId xmlns:a16="http://schemas.microsoft.com/office/drawing/2014/main" id="{00000000-0008-0000-03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71" name="Picture 14" descr="http://www.fccmi.net/pictures/spacer.gif">
          <a:extLst>
            <a:ext uri="{FF2B5EF4-FFF2-40B4-BE49-F238E27FC236}">
              <a16:creationId xmlns:a16="http://schemas.microsoft.com/office/drawing/2014/main" id="{00000000-0008-0000-03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172" name="Picture 15" descr="http://www.fccmi.net/pictures/spacer.gif">
          <a:extLst>
            <a:ext uri="{FF2B5EF4-FFF2-40B4-BE49-F238E27FC236}">
              <a16:creationId xmlns:a16="http://schemas.microsoft.com/office/drawing/2014/main" id="{00000000-0008-0000-03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73" name="Picture 16" descr="http://www.fccmi.net/pictures/spacer.gif">
          <a:extLst>
            <a:ext uri="{FF2B5EF4-FFF2-40B4-BE49-F238E27FC236}">
              <a16:creationId xmlns:a16="http://schemas.microsoft.com/office/drawing/2014/main" id="{00000000-0008-0000-03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174" name="Picture 17" descr="http://www.fccmi.net/pictures/spacer.gif">
          <a:extLst>
            <a:ext uri="{FF2B5EF4-FFF2-40B4-BE49-F238E27FC236}">
              <a16:creationId xmlns:a16="http://schemas.microsoft.com/office/drawing/2014/main" id="{00000000-0008-0000-03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75" name="Picture 18" descr="http://www.fccmi.net/pictures/spacer.gif">
          <a:extLst>
            <a:ext uri="{FF2B5EF4-FFF2-40B4-BE49-F238E27FC236}">
              <a16:creationId xmlns:a16="http://schemas.microsoft.com/office/drawing/2014/main" id="{00000000-0008-0000-03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176" name="Picture 19" descr="http://www.fccmi.net/pictures/spacer.gif">
          <a:extLst>
            <a:ext uri="{FF2B5EF4-FFF2-40B4-BE49-F238E27FC236}">
              <a16:creationId xmlns:a16="http://schemas.microsoft.com/office/drawing/2014/main" id="{00000000-0008-0000-03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77" name="Picture 20" descr="http://www.fccmi.net/pictures/spacer.gif">
          <a:extLst>
            <a:ext uri="{FF2B5EF4-FFF2-40B4-BE49-F238E27FC236}">
              <a16:creationId xmlns:a16="http://schemas.microsoft.com/office/drawing/2014/main" id="{00000000-0008-0000-03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178" name="Picture 21" descr="http://www.fccmi.net/pictures/spacer.gif">
          <a:extLst>
            <a:ext uri="{FF2B5EF4-FFF2-40B4-BE49-F238E27FC236}">
              <a16:creationId xmlns:a16="http://schemas.microsoft.com/office/drawing/2014/main" id="{00000000-0008-0000-03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79" name="Picture 22" descr="http://www.fccmi.net/pictures/spacer.gif">
          <a:extLst>
            <a:ext uri="{FF2B5EF4-FFF2-40B4-BE49-F238E27FC236}">
              <a16:creationId xmlns:a16="http://schemas.microsoft.com/office/drawing/2014/main" id="{00000000-0008-0000-03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180" name="Picture 23" descr="http://www.fccmi.net/pictures/spacer.gif">
          <a:extLst>
            <a:ext uri="{FF2B5EF4-FFF2-40B4-BE49-F238E27FC236}">
              <a16:creationId xmlns:a16="http://schemas.microsoft.com/office/drawing/2014/main" id="{00000000-0008-0000-03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81" name="Picture 24" descr="http://www.fccmi.net/pictures/spacer.gif">
          <a:extLst>
            <a:ext uri="{FF2B5EF4-FFF2-40B4-BE49-F238E27FC236}">
              <a16:creationId xmlns:a16="http://schemas.microsoft.com/office/drawing/2014/main" id="{00000000-0008-0000-03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182" name="Picture 25" descr="http://www.fccmi.net/pictures/spacer.gif">
          <a:extLst>
            <a:ext uri="{FF2B5EF4-FFF2-40B4-BE49-F238E27FC236}">
              <a16:creationId xmlns:a16="http://schemas.microsoft.com/office/drawing/2014/main" id="{00000000-0008-0000-03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83" name="Picture 26" descr="http://www.fccmi.net/pictures/spacer.gif">
          <a:extLst>
            <a:ext uri="{FF2B5EF4-FFF2-40B4-BE49-F238E27FC236}">
              <a16:creationId xmlns:a16="http://schemas.microsoft.com/office/drawing/2014/main" id="{00000000-0008-0000-03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84" name="Picture 27" descr="http://www.fccmi.net/pictures/spacer.gif">
          <a:extLst>
            <a:ext uri="{FF2B5EF4-FFF2-40B4-BE49-F238E27FC236}">
              <a16:creationId xmlns:a16="http://schemas.microsoft.com/office/drawing/2014/main" id="{00000000-0008-0000-03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185" name="Picture 28" descr="http://www.fccmi.net/pictures/spacer.gif">
          <a:extLst>
            <a:ext uri="{FF2B5EF4-FFF2-40B4-BE49-F238E27FC236}">
              <a16:creationId xmlns:a16="http://schemas.microsoft.com/office/drawing/2014/main" id="{00000000-0008-0000-03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86" name="Picture 29" descr="http://www.fccmi.net/pictures/spacer.gif">
          <a:extLst>
            <a:ext uri="{FF2B5EF4-FFF2-40B4-BE49-F238E27FC236}">
              <a16:creationId xmlns:a16="http://schemas.microsoft.com/office/drawing/2014/main" id="{00000000-0008-0000-03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187" name="Picture 30" descr="http://www.fccmi.net/pictures/spacer.gif">
          <a:extLst>
            <a:ext uri="{FF2B5EF4-FFF2-40B4-BE49-F238E27FC236}">
              <a16:creationId xmlns:a16="http://schemas.microsoft.com/office/drawing/2014/main" id="{00000000-0008-0000-03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88" name="Picture 31" descr="http://www.fccmi.net/pictures/spacer.gif">
          <a:extLst>
            <a:ext uri="{FF2B5EF4-FFF2-40B4-BE49-F238E27FC236}">
              <a16:creationId xmlns:a16="http://schemas.microsoft.com/office/drawing/2014/main" id="{00000000-0008-0000-03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189" name="Picture 32" descr="http://www.fccmi.net/pictures/spacer.gif">
          <a:extLst>
            <a:ext uri="{FF2B5EF4-FFF2-40B4-BE49-F238E27FC236}">
              <a16:creationId xmlns:a16="http://schemas.microsoft.com/office/drawing/2014/main" id="{00000000-0008-0000-03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90" name="Picture 33" descr="http://www.fccmi.net/pictures/spacer.gif">
          <a:extLst>
            <a:ext uri="{FF2B5EF4-FFF2-40B4-BE49-F238E27FC236}">
              <a16:creationId xmlns:a16="http://schemas.microsoft.com/office/drawing/2014/main" id="{00000000-0008-0000-03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191" name="Picture 34" descr="http://www.fccmi.net/pictures/spacer.gif">
          <a:extLst>
            <a:ext uri="{FF2B5EF4-FFF2-40B4-BE49-F238E27FC236}">
              <a16:creationId xmlns:a16="http://schemas.microsoft.com/office/drawing/2014/main" id="{00000000-0008-0000-03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92" name="Picture 35" descr="http://www.fccmi.net/pictures/spacer.gif">
          <a:extLst>
            <a:ext uri="{FF2B5EF4-FFF2-40B4-BE49-F238E27FC236}">
              <a16:creationId xmlns:a16="http://schemas.microsoft.com/office/drawing/2014/main" id="{00000000-0008-0000-03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193" name="Picture 36" descr="http://www.fccmi.net/pictures/spacer.gif">
          <a:extLst>
            <a:ext uri="{FF2B5EF4-FFF2-40B4-BE49-F238E27FC236}">
              <a16:creationId xmlns:a16="http://schemas.microsoft.com/office/drawing/2014/main" id="{00000000-0008-0000-03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94" name="Picture 37" descr="http://www.fccmi.net/pictures/spacer.gif">
          <a:extLst>
            <a:ext uri="{FF2B5EF4-FFF2-40B4-BE49-F238E27FC236}">
              <a16:creationId xmlns:a16="http://schemas.microsoft.com/office/drawing/2014/main" id="{00000000-0008-0000-03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195" name="Picture 38" descr="http://www.fccmi.net/pictures/spacer.gif">
          <a:extLst>
            <a:ext uri="{FF2B5EF4-FFF2-40B4-BE49-F238E27FC236}">
              <a16:creationId xmlns:a16="http://schemas.microsoft.com/office/drawing/2014/main" id="{00000000-0008-0000-03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96" name="Picture 39" descr="http://www.fccmi.net/pictures/spacer.gif">
          <a:extLst>
            <a:ext uri="{FF2B5EF4-FFF2-40B4-BE49-F238E27FC236}">
              <a16:creationId xmlns:a16="http://schemas.microsoft.com/office/drawing/2014/main" id="{00000000-0008-0000-03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97" name="Picture 40" descr="http://www.fccmi.net/pictures/spacer.gif">
          <a:extLst>
            <a:ext uri="{FF2B5EF4-FFF2-40B4-BE49-F238E27FC236}">
              <a16:creationId xmlns:a16="http://schemas.microsoft.com/office/drawing/2014/main" id="{00000000-0008-0000-03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198" name="Picture 41" descr="http://www.fccmi.net/pictures/spacer.gif">
          <a:extLst>
            <a:ext uri="{FF2B5EF4-FFF2-40B4-BE49-F238E27FC236}">
              <a16:creationId xmlns:a16="http://schemas.microsoft.com/office/drawing/2014/main" id="{00000000-0008-0000-03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199" name="Picture 42" descr="http://www.fccmi.net/pictures/spacer.gif">
          <a:extLst>
            <a:ext uri="{FF2B5EF4-FFF2-40B4-BE49-F238E27FC236}">
              <a16:creationId xmlns:a16="http://schemas.microsoft.com/office/drawing/2014/main" id="{00000000-0008-0000-03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200" name="Picture 43" descr="http://www.fccmi.net/pictures/spacer.gif">
          <a:extLst>
            <a:ext uri="{FF2B5EF4-FFF2-40B4-BE49-F238E27FC236}">
              <a16:creationId xmlns:a16="http://schemas.microsoft.com/office/drawing/2014/main" id="{00000000-0008-0000-03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201" name="Picture 44" descr="http://www.fccmi.net/pictures/spacer.gif">
          <a:extLst>
            <a:ext uri="{FF2B5EF4-FFF2-40B4-BE49-F238E27FC236}">
              <a16:creationId xmlns:a16="http://schemas.microsoft.com/office/drawing/2014/main" id="{00000000-0008-0000-03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202" name="Picture 45" descr="http://www.fccmi.net/pictures/spacer.gif">
          <a:extLst>
            <a:ext uri="{FF2B5EF4-FFF2-40B4-BE49-F238E27FC236}">
              <a16:creationId xmlns:a16="http://schemas.microsoft.com/office/drawing/2014/main" id="{00000000-0008-0000-03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203" name="Picture 46" descr="http://www.fccmi.net/pictures/spacer.gif">
          <a:extLst>
            <a:ext uri="{FF2B5EF4-FFF2-40B4-BE49-F238E27FC236}">
              <a16:creationId xmlns:a16="http://schemas.microsoft.com/office/drawing/2014/main" id="{00000000-0008-0000-03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204" name="Picture 47" descr="http://www.fccmi.net/pictures/spacer.gif">
          <a:extLst>
            <a:ext uri="{FF2B5EF4-FFF2-40B4-BE49-F238E27FC236}">
              <a16:creationId xmlns:a16="http://schemas.microsoft.com/office/drawing/2014/main" id="{00000000-0008-0000-03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205" name="Picture 48" descr="http://www.fccmi.net/pictures/spacer.gif">
          <a:extLst>
            <a:ext uri="{FF2B5EF4-FFF2-40B4-BE49-F238E27FC236}">
              <a16:creationId xmlns:a16="http://schemas.microsoft.com/office/drawing/2014/main" id="{00000000-0008-0000-03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206" name="Picture 49" descr="http://www.fccmi.net/pictures/spacer.gif">
          <a:extLst>
            <a:ext uri="{FF2B5EF4-FFF2-40B4-BE49-F238E27FC236}">
              <a16:creationId xmlns:a16="http://schemas.microsoft.com/office/drawing/2014/main" id="{00000000-0008-0000-03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207" name="Picture 50" descr="http://www.fccmi.net/pictures/spacer.gif">
          <a:extLst>
            <a:ext uri="{FF2B5EF4-FFF2-40B4-BE49-F238E27FC236}">
              <a16:creationId xmlns:a16="http://schemas.microsoft.com/office/drawing/2014/main" id="{00000000-0008-0000-03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9525</xdr:colOff>
      <xdr:row>90</xdr:row>
      <xdr:rowOff>9525</xdr:rowOff>
    </xdr:to>
    <xdr:pic>
      <xdr:nvPicPr>
        <xdr:cNvPr id="208" name="Picture 51" descr="http://www.fccmi.net/pictures/spacer.gif">
          <a:extLst>
            <a:ext uri="{FF2B5EF4-FFF2-40B4-BE49-F238E27FC236}">
              <a16:creationId xmlns:a16="http://schemas.microsoft.com/office/drawing/2014/main" id="{00000000-0008-0000-03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0614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9525</xdr:colOff>
      <xdr:row>90</xdr:row>
      <xdr:rowOff>9525</xdr:rowOff>
    </xdr:to>
    <xdr:pic>
      <xdr:nvPicPr>
        <xdr:cNvPr id="209" name="Picture 52" descr="http://www.fccmi.net/pictures/spacer.gif">
          <a:extLst>
            <a:ext uri="{FF2B5EF4-FFF2-40B4-BE49-F238E27FC236}">
              <a16:creationId xmlns:a16="http://schemas.microsoft.com/office/drawing/2014/main" id="{00000000-0008-0000-03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876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10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3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9525</xdr:colOff>
      <xdr:row>91</xdr:row>
      <xdr:rowOff>9525</xdr:rowOff>
    </xdr:to>
    <xdr:pic>
      <xdr:nvPicPr>
        <xdr:cNvPr id="211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3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2720" y="2330196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12" name="Picture 2" descr="http://www.fccmi.net/pictures/spacer.gif">
          <a:extLst>
            <a:ext uri="{FF2B5EF4-FFF2-40B4-BE49-F238E27FC236}">
              <a16:creationId xmlns:a16="http://schemas.microsoft.com/office/drawing/2014/main" id="{00000000-0008-0000-03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13" name="Picture 4" descr="http://www.fccmi.net/pictures/spacer.gif">
          <a:extLst>
            <a:ext uri="{FF2B5EF4-FFF2-40B4-BE49-F238E27FC236}">
              <a16:creationId xmlns:a16="http://schemas.microsoft.com/office/drawing/2014/main" id="{00000000-0008-0000-03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14" name="Picture 6" descr="http://www.fccmi.net/pictures/spacer.gif">
          <a:extLst>
            <a:ext uri="{FF2B5EF4-FFF2-40B4-BE49-F238E27FC236}">
              <a16:creationId xmlns:a16="http://schemas.microsoft.com/office/drawing/2014/main" id="{00000000-0008-0000-03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15" name="Picture 8" descr="http://www.fccmi.net/pictures/spacer.gif">
          <a:extLst>
            <a:ext uri="{FF2B5EF4-FFF2-40B4-BE49-F238E27FC236}">
              <a16:creationId xmlns:a16="http://schemas.microsoft.com/office/drawing/2014/main" id="{00000000-0008-0000-03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16" name="Picture 10" descr="http://www.fccmi.net/pictures/spacer.gif">
          <a:extLst>
            <a:ext uri="{FF2B5EF4-FFF2-40B4-BE49-F238E27FC236}">
              <a16:creationId xmlns:a16="http://schemas.microsoft.com/office/drawing/2014/main" id="{00000000-0008-0000-03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17" name="Picture 12" descr="http://www.fccmi.net/pictures/spacer.gif">
          <a:extLst>
            <a:ext uri="{FF2B5EF4-FFF2-40B4-BE49-F238E27FC236}">
              <a16:creationId xmlns:a16="http://schemas.microsoft.com/office/drawing/2014/main" id="{00000000-0008-0000-03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18" name="Picture 15" descr="http://www.fccmi.net/pictures/spacer.gif">
          <a:extLst>
            <a:ext uri="{FF2B5EF4-FFF2-40B4-BE49-F238E27FC236}">
              <a16:creationId xmlns:a16="http://schemas.microsoft.com/office/drawing/2014/main" id="{00000000-0008-0000-03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19" name="Picture 17" descr="http://www.fccmi.net/pictures/spacer.gif">
          <a:extLst>
            <a:ext uri="{FF2B5EF4-FFF2-40B4-BE49-F238E27FC236}">
              <a16:creationId xmlns:a16="http://schemas.microsoft.com/office/drawing/2014/main" id="{00000000-0008-0000-03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20" name="Picture 19" descr="http://www.fccmi.net/pictures/spacer.gif">
          <a:extLst>
            <a:ext uri="{FF2B5EF4-FFF2-40B4-BE49-F238E27FC236}">
              <a16:creationId xmlns:a16="http://schemas.microsoft.com/office/drawing/2014/main" id="{00000000-0008-0000-03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21" name="Picture 21" descr="http://www.fccmi.net/pictures/spacer.gif">
          <a:extLst>
            <a:ext uri="{FF2B5EF4-FFF2-40B4-BE49-F238E27FC236}">
              <a16:creationId xmlns:a16="http://schemas.microsoft.com/office/drawing/2014/main" id="{00000000-0008-0000-03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22" name="Picture 23" descr="http://www.fccmi.net/pictures/spacer.gif">
          <a:extLst>
            <a:ext uri="{FF2B5EF4-FFF2-40B4-BE49-F238E27FC236}">
              <a16:creationId xmlns:a16="http://schemas.microsoft.com/office/drawing/2014/main" id="{00000000-0008-0000-03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23" name="Picture 25" descr="http://www.fccmi.net/pictures/spacer.gif">
          <a:extLst>
            <a:ext uri="{FF2B5EF4-FFF2-40B4-BE49-F238E27FC236}">
              <a16:creationId xmlns:a16="http://schemas.microsoft.com/office/drawing/2014/main" id="{00000000-0008-0000-03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24" name="Picture 28" descr="http://www.fccmi.net/pictures/spacer.gif">
          <a:extLst>
            <a:ext uri="{FF2B5EF4-FFF2-40B4-BE49-F238E27FC236}">
              <a16:creationId xmlns:a16="http://schemas.microsoft.com/office/drawing/2014/main" id="{00000000-0008-0000-03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25" name="Picture 30" descr="http://www.fccmi.net/pictures/spacer.gif">
          <a:extLst>
            <a:ext uri="{FF2B5EF4-FFF2-40B4-BE49-F238E27FC236}">
              <a16:creationId xmlns:a16="http://schemas.microsoft.com/office/drawing/2014/main" id="{00000000-0008-0000-03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26" name="Picture 32" descr="http://www.fccmi.net/pictures/spacer.gif">
          <a:extLst>
            <a:ext uri="{FF2B5EF4-FFF2-40B4-BE49-F238E27FC236}">
              <a16:creationId xmlns:a16="http://schemas.microsoft.com/office/drawing/2014/main" id="{00000000-0008-0000-03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27" name="Picture 34" descr="http://www.fccmi.net/pictures/spacer.gif">
          <a:extLst>
            <a:ext uri="{FF2B5EF4-FFF2-40B4-BE49-F238E27FC236}">
              <a16:creationId xmlns:a16="http://schemas.microsoft.com/office/drawing/2014/main" id="{00000000-0008-0000-03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28" name="Picture 36" descr="http://www.fccmi.net/pictures/spacer.gif">
          <a:extLst>
            <a:ext uri="{FF2B5EF4-FFF2-40B4-BE49-F238E27FC236}">
              <a16:creationId xmlns:a16="http://schemas.microsoft.com/office/drawing/2014/main" id="{00000000-0008-0000-03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29" name="Picture 38" descr="http://www.fccmi.net/pictures/spacer.gif">
          <a:extLst>
            <a:ext uri="{FF2B5EF4-FFF2-40B4-BE49-F238E27FC236}">
              <a16:creationId xmlns:a16="http://schemas.microsoft.com/office/drawing/2014/main" id="{00000000-0008-0000-03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30" name="Picture 41" descr="http://www.fccmi.net/pictures/spacer.gif">
          <a:extLst>
            <a:ext uri="{FF2B5EF4-FFF2-40B4-BE49-F238E27FC236}">
              <a16:creationId xmlns:a16="http://schemas.microsoft.com/office/drawing/2014/main" id="{00000000-0008-0000-03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31" name="Picture 43" descr="http://www.fccmi.net/pictures/spacer.gif">
          <a:extLst>
            <a:ext uri="{FF2B5EF4-FFF2-40B4-BE49-F238E27FC236}">
              <a16:creationId xmlns:a16="http://schemas.microsoft.com/office/drawing/2014/main" id="{00000000-0008-0000-03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32" name="Picture 45" descr="http://www.fccmi.net/pictures/spacer.gif">
          <a:extLst>
            <a:ext uri="{FF2B5EF4-FFF2-40B4-BE49-F238E27FC236}">
              <a16:creationId xmlns:a16="http://schemas.microsoft.com/office/drawing/2014/main" id="{00000000-0008-0000-03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33" name="Picture 47" descr="http://www.fccmi.net/pictures/spacer.gif">
          <a:extLst>
            <a:ext uri="{FF2B5EF4-FFF2-40B4-BE49-F238E27FC236}">
              <a16:creationId xmlns:a16="http://schemas.microsoft.com/office/drawing/2014/main" id="{00000000-0008-0000-03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34" name="Picture 49" descr="http://www.fccmi.net/pictures/spacer.gif">
          <a:extLst>
            <a:ext uri="{FF2B5EF4-FFF2-40B4-BE49-F238E27FC236}">
              <a16:creationId xmlns:a16="http://schemas.microsoft.com/office/drawing/2014/main" id="{00000000-0008-0000-03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9525</xdr:colOff>
      <xdr:row>90</xdr:row>
      <xdr:rowOff>9525</xdr:rowOff>
    </xdr:to>
    <xdr:pic>
      <xdr:nvPicPr>
        <xdr:cNvPr id="235" name="Picture 51" descr="http://www.fccmi.net/pictures/spacer.gif">
          <a:extLst>
            <a:ext uri="{FF2B5EF4-FFF2-40B4-BE49-F238E27FC236}">
              <a16:creationId xmlns:a16="http://schemas.microsoft.com/office/drawing/2014/main" id="{00000000-0008-0000-03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12720" y="231343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91</xdr:row>
      <xdr:rowOff>0</xdr:rowOff>
    </xdr:from>
    <xdr:to>
      <xdr:col>3</xdr:col>
      <xdr:colOff>9525</xdr:colOff>
      <xdr:row>91</xdr:row>
      <xdr:rowOff>9525</xdr:rowOff>
    </xdr:to>
    <xdr:pic>
      <xdr:nvPicPr>
        <xdr:cNvPr id="236" name="Picture 1028" descr="https://bills.bankofamerica.com/sbp/i0408a/pixel.gif">
          <a:extLst>
            <a:ext uri="{FF2B5EF4-FFF2-40B4-BE49-F238E27FC236}">
              <a16:creationId xmlns:a16="http://schemas.microsoft.com/office/drawing/2014/main" id="{00000000-0008-0000-03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140" y="2330196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91</xdr:row>
      <xdr:rowOff>0</xdr:rowOff>
    </xdr:from>
    <xdr:to>
      <xdr:col>3</xdr:col>
      <xdr:colOff>9525</xdr:colOff>
      <xdr:row>91</xdr:row>
      <xdr:rowOff>57150</xdr:rowOff>
    </xdr:to>
    <xdr:pic>
      <xdr:nvPicPr>
        <xdr:cNvPr id="237" name="Picture 1029" descr="https://bills.bankofamerica.com/sbp/i0408a/pixel.gif">
          <a:extLst>
            <a:ext uri="{FF2B5EF4-FFF2-40B4-BE49-F238E27FC236}">
              <a16:creationId xmlns:a16="http://schemas.microsoft.com/office/drawing/2014/main" id="{00000000-0008-0000-03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140" y="23301960"/>
          <a:ext cx="9525" cy="571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9525</xdr:colOff>
      <xdr:row>93</xdr:row>
      <xdr:rowOff>9525</xdr:rowOff>
    </xdr:to>
    <xdr:pic>
      <xdr:nvPicPr>
        <xdr:cNvPr id="238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3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2720" y="237363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93</xdr:row>
      <xdr:rowOff>0</xdr:rowOff>
    </xdr:from>
    <xdr:to>
      <xdr:col>3</xdr:col>
      <xdr:colOff>9525</xdr:colOff>
      <xdr:row>93</xdr:row>
      <xdr:rowOff>9525</xdr:rowOff>
    </xdr:to>
    <xdr:pic>
      <xdr:nvPicPr>
        <xdr:cNvPr id="239" name="Picture 1028" descr="https://bills.bankofamerica.com/sbp/i0408a/pixel.gif">
          <a:extLst>
            <a:ext uri="{FF2B5EF4-FFF2-40B4-BE49-F238E27FC236}">
              <a16:creationId xmlns:a16="http://schemas.microsoft.com/office/drawing/2014/main" id="{00000000-0008-0000-03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140" y="237363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93</xdr:row>
      <xdr:rowOff>0</xdr:rowOff>
    </xdr:from>
    <xdr:to>
      <xdr:col>3</xdr:col>
      <xdr:colOff>9525</xdr:colOff>
      <xdr:row>93</xdr:row>
      <xdr:rowOff>57150</xdr:rowOff>
    </xdr:to>
    <xdr:pic>
      <xdr:nvPicPr>
        <xdr:cNvPr id="240" name="Picture 1029" descr="https://bills.bankofamerica.com/sbp/i0408a/pixel.gif">
          <a:extLst>
            <a:ext uri="{FF2B5EF4-FFF2-40B4-BE49-F238E27FC236}">
              <a16:creationId xmlns:a16="http://schemas.microsoft.com/office/drawing/2014/main" id="{00000000-0008-0000-03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140" y="23736300"/>
          <a:ext cx="9525" cy="571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1882140</xdr:colOff>
      <xdr:row>87</xdr:row>
      <xdr:rowOff>76200</xdr:rowOff>
    </xdr:from>
    <xdr:to>
      <xdr:col>3</xdr:col>
      <xdr:colOff>1889760</xdr:colOff>
      <xdr:row>87</xdr:row>
      <xdr:rowOff>83820</xdr:rowOff>
    </xdr:to>
    <xdr:pic>
      <xdr:nvPicPr>
        <xdr:cNvPr id="241" name="Picture 2" descr="https://bills.bankofamerica.com/sbp/i0715/clearpixel.gif">
          <a:extLst>
            <a:ext uri="{FF2B5EF4-FFF2-40B4-BE49-F238E27FC236}">
              <a16:creationId xmlns:a16="http://schemas.microsoft.com/office/drawing/2014/main" id="{00000000-0008-0000-03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88280" y="2444496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87</xdr:row>
      <xdr:rowOff>0</xdr:rowOff>
    </xdr:from>
    <xdr:to>
      <xdr:col>3</xdr:col>
      <xdr:colOff>7620</xdr:colOff>
      <xdr:row>87</xdr:row>
      <xdr:rowOff>7620</xdr:rowOff>
    </xdr:to>
    <xdr:pic>
      <xdr:nvPicPr>
        <xdr:cNvPr id="242" name="Picture 5" descr="https://bills.bankofamerica.com/sbp/i0715/pixel.gif">
          <a:extLst>
            <a:ext uri="{FF2B5EF4-FFF2-40B4-BE49-F238E27FC236}">
              <a16:creationId xmlns:a16="http://schemas.microsoft.com/office/drawing/2014/main" id="{00000000-0008-0000-03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406140" y="2436876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87</xdr:row>
      <xdr:rowOff>0</xdr:rowOff>
    </xdr:from>
    <xdr:to>
      <xdr:col>3</xdr:col>
      <xdr:colOff>9525</xdr:colOff>
      <xdr:row>87</xdr:row>
      <xdr:rowOff>9525</xdr:rowOff>
    </xdr:to>
    <xdr:pic>
      <xdr:nvPicPr>
        <xdr:cNvPr id="243" name="Picture 1028" descr="https://bills.bankofamerica.com/sbp/i0408a/pixel.gif">
          <a:extLst>
            <a:ext uri="{FF2B5EF4-FFF2-40B4-BE49-F238E27FC236}">
              <a16:creationId xmlns:a16="http://schemas.microsoft.com/office/drawing/2014/main" id="{00000000-0008-0000-03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140" y="2436876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87</xdr:row>
      <xdr:rowOff>0</xdr:rowOff>
    </xdr:from>
    <xdr:to>
      <xdr:col>3</xdr:col>
      <xdr:colOff>9525</xdr:colOff>
      <xdr:row>87</xdr:row>
      <xdr:rowOff>57150</xdr:rowOff>
    </xdr:to>
    <xdr:pic>
      <xdr:nvPicPr>
        <xdr:cNvPr id="244" name="Picture 1029" descr="https://bills.bankofamerica.com/sbp/i0408a/pixel.gif">
          <a:extLst>
            <a:ext uri="{FF2B5EF4-FFF2-40B4-BE49-F238E27FC236}">
              <a16:creationId xmlns:a16="http://schemas.microsoft.com/office/drawing/2014/main" id="{00000000-0008-0000-03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140" y="24368760"/>
          <a:ext cx="9525" cy="571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1882140</xdr:colOff>
      <xdr:row>89</xdr:row>
      <xdr:rowOff>76200</xdr:rowOff>
    </xdr:from>
    <xdr:to>
      <xdr:col>3</xdr:col>
      <xdr:colOff>1889760</xdr:colOff>
      <xdr:row>89</xdr:row>
      <xdr:rowOff>83820</xdr:rowOff>
    </xdr:to>
    <xdr:pic>
      <xdr:nvPicPr>
        <xdr:cNvPr id="245" name="Picture 2" descr="https://bills.bankofamerica.com/sbp/i0715/clearpixel.gif">
          <a:extLst>
            <a:ext uri="{FF2B5EF4-FFF2-40B4-BE49-F238E27FC236}">
              <a16:creationId xmlns:a16="http://schemas.microsoft.com/office/drawing/2014/main" id="{00000000-0008-0000-03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88280" y="2444496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89</xdr:row>
      <xdr:rowOff>0</xdr:rowOff>
    </xdr:from>
    <xdr:to>
      <xdr:col>3</xdr:col>
      <xdr:colOff>7620</xdr:colOff>
      <xdr:row>89</xdr:row>
      <xdr:rowOff>7620</xdr:rowOff>
    </xdr:to>
    <xdr:pic>
      <xdr:nvPicPr>
        <xdr:cNvPr id="246" name="Picture 5" descr="https://bills.bankofamerica.com/sbp/i0715/pixel.gif">
          <a:extLst>
            <a:ext uri="{FF2B5EF4-FFF2-40B4-BE49-F238E27FC236}">
              <a16:creationId xmlns:a16="http://schemas.microsoft.com/office/drawing/2014/main" id="{00000000-0008-0000-03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406140" y="2436876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89</xdr:row>
      <xdr:rowOff>0</xdr:rowOff>
    </xdr:from>
    <xdr:to>
      <xdr:col>3</xdr:col>
      <xdr:colOff>9525</xdr:colOff>
      <xdr:row>89</xdr:row>
      <xdr:rowOff>9525</xdr:rowOff>
    </xdr:to>
    <xdr:pic>
      <xdr:nvPicPr>
        <xdr:cNvPr id="247" name="Picture 1028" descr="https://bills.bankofamerica.com/sbp/i0408a/pixel.gif">
          <a:extLst>
            <a:ext uri="{FF2B5EF4-FFF2-40B4-BE49-F238E27FC236}">
              <a16:creationId xmlns:a16="http://schemas.microsoft.com/office/drawing/2014/main" id="{00000000-0008-0000-03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140" y="2436876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89</xdr:row>
      <xdr:rowOff>0</xdr:rowOff>
    </xdr:from>
    <xdr:to>
      <xdr:col>3</xdr:col>
      <xdr:colOff>9525</xdr:colOff>
      <xdr:row>89</xdr:row>
      <xdr:rowOff>57150</xdr:rowOff>
    </xdr:to>
    <xdr:pic>
      <xdr:nvPicPr>
        <xdr:cNvPr id="248" name="Picture 1029" descr="https://bills.bankofamerica.com/sbp/i0408a/pixel.gif">
          <a:extLst>
            <a:ext uri="{FF2B5EF4-FFF2-40B4-BE49-F238E27FC236}">
              <a16:creationId xmlns:a16="http://schemas.microsoft.com/office/drawing/2014/main" id="{00000000-0008-0000-03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140" y="24368760"/>
          <a:ext cx="9525" cy="571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1882140</xdr:colOff>
      <xdr:row>91</xdr:row>
      <xdr:rowOff>76200</xdr:rowOff>
    </xdr:from>
    <xdr:to>
      <xdr:col>3</xdr:col>
      <xdr:colOff>1889760</xdr:colOff>
      <xdr:row>91</xdr:row>
      <xdr:rowOff>83820</xdr:rowOff>
    </xdr:to>
    <xdr:pic>
      <xdr:nvPicPr>
        <xdr:cNvPr id="249" name="Picture 2" descr="https://bills.bankofamerica.com/sbp/i0715/clearpixel.gif">
          <a:extLst>
            <a:ext uri="{FF2B5EF4-FFF2-40B4-BE49-F238E27FC236}">
              <a16:creationId xmlns:a16="http://schemas.microsoft.com/office/drawing/2014/main" id="{00000000-0008-0000-03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88280" y="2444496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91</xdr:row>
      <xdr:rowOff>0</xdr:rowOff>
    </xdr:from>
    <xdr:to>
      <xdr:col>3</xdr:col>
      <xdr:colOff>7620</xdr:colOff>
      <xdr:row>91</xdr:row>
      <xdr:rowOff>7620</xdr:rowOff>
    </xdr:to>
    <xdr:pic>
      <xdr:nvPicPr>
        <xdr:cNvPr id="250" name="Picture 5" descr="https://bills.bankofamerica.com/sbp/i0715/pixel.gif">
          <a:extLst>
            <a:ext uri="{FF2B5EF4-FFF2-40B4-BE49-F238E27FC236}">
              <a16:creationId xmlns:a16="http://schemas.microsoft.com/office/drawing/2014/main" id="{00000000-0008-0000-03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406140" y="2436876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91</xdr:row>
      <xdr:rowOff>0</xdr:rowOff>
    </xdr:from>
    <xdr:to>
      <xdr:col>3</xdr:col>
      <xdr:colOff>9525</xdr:colOff>
      <xdr:row>91</xdr:row>
      <xdr:rowOff>9525</xdr:rowOff>
    </xdr:to>
    <xdr:pic>
      <xdr:nvPicPr>
        <xdr:cNvPr id="251" name="Picture 1028" descr="https://bills.bankofamerica.com/sbp/i0408a/pixel.gif">
          <a:extLst>
            <a:ext uri="{FF2B5EF4-FFF2-40B4-BE49-F238E27FC236}">
              <a16:creationId xmlns:a16="http://schemas.microsoft.com/office/drawing/2014/main" id="{00000000-0008-0000-03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140" y="2436876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91</xdr:row>
      <xdr:rowOff>0</xdr:rowOff>
    </xdr:from>
    <xdr:to>
      <xdr:col>3</xdr:col>
      <xdr:colOff>9525</xdr:colOff>
      <xdr:row>91</xdr:row>
      <xdr:rowOff>57150</xdr:rowOff>
    </xdr:to>
    <xdr:pic>
      <xdr:nvPicPr>
        <xdr:cNvPr id="252" name="Picture 1029" descr="https://bills.bankofamerica.com/sbp/i0408a/pixel.gif">
          <a:extLst>
            <a:ext uri="{FF2B5EF4-FFF2-40B4-BE49-F238E27FC236}">
              <a16:creationId xmlns:a16="http://schemas.microsoft.com/office/drawing/2014/main" id="{00000000-0008-0000-03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140" y="24368760"/>
          <a:ext cx="9525" cy="571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1882140</xdr:colOff>
      <xdr:row>93</xdr:row>
      <xdr:rowOff>76200</xdr:rowOff>
    </xdr:from>
    <xdr:to>
      <xdr:col>3</xdr:col>
      <xdr:colOff>1889760</xdr:colOff>
      <xdr:row>93</xdr:row>
      <xdr:rowOff>83820</xdr:rowOff>
    </xdr:to>
    <xdr:pic>
      <xdr:nvPicPr>
        <xdr:cNvPr id="253" name="Picture 2" descr="https://bills.bankofamerica.com/sbp/i0715/clearpixel.gif">
          <a:extLst>
            <a:ext uri="{FF2B5EF4-FFF2-40B4-BE49-F238E27FC236}">
              <a16:creationId xmlns:a16="http://schemas.microsoft.com/office/drawing/2014/main" id="{00000000-0008-0000-03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88280" y="2444496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93</xdr:row>
      <xdr:rowOff>0</xdr:rowOff>
    </xdr:from>
    <xdr:to>
      <xdr:col>3</xdr:col>
      <xdr:colOff>7620</xdr:colOff>
      <xdr:row>93</xdr:row>
      <xdr:rowOff>7620</xdr:rowOff>
    </xdr:to>
    <xdr:pic>
      <xdr:nvPicPr>
        <xdr:cNvPr id="254" name="Picture 5" descr="https://bills.bankofamerica.com/sbp/i0715/pixel.gif">
          <a:extLst>
            <a:ext uri="{FF2B5EF4-FFF2-40B4-BE49-F238E27FC236}">
              <a16:creationId xmlns:a16="http://schemas.microsoft.com/office/drawing/2014/main" id="{00000000-0008-0000-03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406140" y="2436876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93</xdr:row>
      <xdr:rowOff>0</xdr:rowOff>
    </xdr:from>
    <xdr:to>
      <xdr:col>3</xdr:col>
      <xdr:colOff>9525</xdr:colOff>
      <xdr:row>93</xdr:row>
      <xdr:rowOff>9525</xdr:rowOff>
    </xdr:to>
    <xdr:pic>
      <xdr:nvPicPr>
        <xdr:cNvPr id="255" name="Picture 1028" descr="https://bills.bankofamerica.com/sbp/i0408a/pixel.gif">
          <a:extLst>
            <a:ext uri="{FF2B5EF4-FFF2-40B4-BE49-F238E27FC236}">
              <a16:creationId xmlns:a16="http://schemas.microsoft.com/office/drawing/2014/main" id="{00000000-0008-0000-03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140" y="2436876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93</xdr:row>
      <xdr:rowOff>0</xdr:rowOff>
    </xdr:from>
    <xdr:to>
      <xdr:col>3</xdr:col>
      <xdr:colOff>9525</xdr:colOff>
      <xdr:row>93</xdr:row>
      <xdr:rowOff>57150</xdr:rowOff>
    </xdr:to>
    <xdr:pic>
      <xdr:nvPicPr>
        <xdr:cNvPr id="256" name="Picture 1029" descr="https://bills.bankofamerica.com/sbp/i0408a/pixel.gif">
          <a:extLst>
            <a:ext uri="{FF2B5EF4-FFF2-40B4-BE49-F238E27FC236}">
              <a16:creationId xmlns:a16="http://schemas.microsoft.com/office/drawing/2014/main" id="{00000000-0008-0000-03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140" y="24368760"/>
          <a:ext cx="9525" cy="571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9525</xdr:colOff>
      <xdr:row>91</xdr:row>
      <xdr:rowOff>9525</xdr:rowOff>
    </xdr:to>
    <xdr:pic>
      <xdr:nvPicPr>
        <xdr:cNvPr id="257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3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2720" y="2513076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9525</xdr:colOff>
      <xdr:row>93</xdr:row>
      <xdr:rowOff>9525</xdr:rowOff>
    </xdr:to>
    <xdr:pic>
      <xdr:nvPicPr>
        <xdr:cNvPr id="258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3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2720" y="25130760"/>
          <a:ext cx="9525" cy="9525"/>
        </a:xfrm>
        <a:prstGeom prst="rect">
          <a:avLst/>
        </a:prstGeom>
        <a:noFill/>
      </xdr:spPr>
    </xdr:pic>
    <xdr:clientData/>
  </xdr:twoCellAnchor>
  <xdr:oneCellAnchor>
    <xdr:from>
      <xdr:col>2</xdr:col>
      <xdr:colOff>0</xdr:colOff>
      <xdr:row>108</xdr:row>
      <xdr:rowOff>0</xdr:rowOff>
    </xdr:from>
    <xdr:ext cx="9525" cy="9525"/>
    <xdr:pic>
      <xdr:nvPicPr>
        <xdr:cNvPr id="259" name="Picture 1" descr="https://bills.bankofamerica.com/sbp/i0623/pixel.gif">
          <a:extLst>
            <a:ext uri="{FF2B5EF4-FFF2-40B4-BE49-F238E27FC236}">
              <a16:creationId xmlns:a16="http://schemas.microsoft.com/office/drawing/2014/main" id="{00000000-0008-0000-03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762250" y="26028650"/>
          <a:ext cx="9525" cy="9525"/>
        </a:xfrm>
        <a:prstGeom prst="rect">
          <a:avLst/>
        </a:prstGeom>
        <a:noFill/>
      </xdr:spPr>
    </xdr:pic>
    <xdr:clientData/>
  </xdr:oneCellAnchor>
  <xdr:twoCellAnchor editAs="oneCell">
    <xdr:from>
      <xdr:col>2</xdr:col>
      <xdr:colOff>0</xdr:colOff>
      <xdr:row>98</xdr:row>
      <xdr:rowOff>0</xdr:rowOff>
    </xdr:from>
    <xdr:to>
      <xdr:col>2</xdr:col>
      <xdr:colOff>7620</xdr:colOff>
      <xdr:row>98</xdr:row>
      <xdr:rowOff>7620</xdr:rowOff>
    </xdr:to>
    <xdr:pic>
      <xdr:nvPicPr>
        <xdr:cNvPr id="260" name="Picture 1" descr="https://bills.bankofamerica.com/sbp/i1015/pixel.gif">
          <a:extLst>
            <a:ext uri="{FF2B5EF4-FFF2-40B4-BE49-F238E27FC236}">
              <a16:creationId xmlns:a16="http://schemas.microsoft.com/office/drawing/2014/main" id="{00000000-0008-0000-03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272540" y="36576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7620</xdr:colOff>
      <xdr:row>98</xdr:row>
      <xdr:rowOff>7620</xdr:rowOff>
    </xdr:to>
    <xdr:pic>
      <xdr:nvPicPr>
        <xdr:cNvPr id="261" name="Picture 2" descr="https://bills.bankofamerica.com/sbp/i1015/clearpixel.gif">
          <a:extLst>
            <a:ext uri="{FF2B5EF4-FFF2-40B4-BE49-F238E27FC236}">
              <a16:creationId xmlns:a16="http://schemas.microsoft.com/office/drawing/2014/main" id="{00000000-0008-0000-03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91740" y="36576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98</xdr:row>
      <xdr:rowOff>0</xdr:rowOff>
    </xdr:from>
    <xdr:to>
      <xdr:col>6</xdr:col>
      <xdr:colOff>7620</xdr:colOff>
      <xdr:row>98</xdr:row>
      <xdr:rowOff>7620</xdr:rowOff>
    </xdr:to>
    <xdr:pic>
      <xdr:nvPicPr>
        <xdr:cNvPr id="262" name="Picture 3" descr="https://bills.bankofamerica.com/sbp/i1015/clearpixel.gif">
          <a:extLst>
            <a:ext uri="{FF2B5EF4-FFF2-40B4-BE49-F238E27FC236}">
              <a16:creationId xmlns:a16="http://schemas.microsoft.com/office/drawing/2014/main" id="{00000000-0008-0000-03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710940" y="36576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0</xdr:colOff>
      <xdr:row>98</xdr:row>
      <xdr:rowOff>0</xdr:rowOff>
    </xdr:from>
    <xdr:to>
      <xdr:col>8</xdr:col>
      <xdr:colOff>7620</xdr:colOff>
      <xdr:row>98</xdr:row>
      <xdr:rowOff>7620</xdr:rowOff>
    </xdr:to>
    <xdr:pic>
      <xdr:nvPicPr>
        <xdr:cNvPr id="263" name="Picture 4" descr="https://bills.bankofamerica.com/sbp/i1015/clearpixel.gif">
          <a:extLst>
            <a:ext uri="{FF2B5EF4-FFF2-40B4-BE49-F238E27FC236}">
              <a16:creationId xmlns:a16="http://schemas.microsoft.com/office/drawing/2014/main" id="{00000000-0008-0000-03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930140" y="36576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3</xdr:col>
      <xdr:colOff>7620</xdr:colOff>
      <xdr:row>98</xdr:row>
      <xdr:rowOff>7620</xdr:rowOff>
    </xdr:to>
    <xdr:pic>
      <xdr:nvPicPr>
        <xdr:cNvPr id="264" name="Picture 5" descr="https://bills.bankofamerica.com/sbp/i1015/pixel.gif">
          <a:extLst>
            <a:ext uri="{FF2B5EF4-FFF2-40B4-BE49-F238E27FC236}">
              <a16:creationId xmlns:a16="http://schemas.microsoft.com/office/drawing/2014/main" id="{00000000-0008-0000-03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882140" y="68580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3</xdr:col>
      <xdr:colOff>7620</xdr:colOff>
      <xdr:row>98</xdr:row>
      <xdr:rowOff>60960</xdr:rowOff>
    </xdr:to>
    <xdr:pic>
      <xdr:nvPicPr>
        <xdr:cNvPr id="265" name="Picture 6" descr="https://bills.bankofamerica.com/sbp/i1015/pixel.gif">
          <a:extLst>
            <a:ext uri="{FF2B5EF4-FFF2-40B4-BE49-F238E27FC236}">
              <a16:creationId xmlns:a16="http://schemas.microsoft.com/office/drawing/2014/main" id="{00000000-0008-0000-03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882140" y="982980"/>
          <a:ext cx="7620" cy="6096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91</xdr:row>
      <xdr:rowOff>0</xdr:rowOff>
    </xdr:from>
    <xdr:to>
      <xdr:col>4</xdr:col>
      <xdr:colOff>9525</xdr:colOff>
      <xdr:row>91</xdr:row>
      <xdr:rowOff>9525</xdr:rowOff>
    </xdr:to>
    <xdr:pic>
      <xdr:nvPicPr>
        <xdr:cNvPr id="266" name="Picture 1025" descr="https://bills.bankofamerica.com/sbp/i0408a/clearpixel.gif">
          <a:extLst>
            <a:ext uri="{FF2B5EF4-FFF2-40B4-BE49-F238E27FC236}">
              <a16:creationId xmlns:a16="http://schemas.microsoft.com/office/drawing/2014/main" id="{00000000-0008-0000-03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18760" y="249478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7620</xdr:colOff>
      <xdr:row>68</xdr:row>
      <xdr:rowOff>7620</xdr:rowOff>
    </xdr:to>
    <xdr:pic>
      <xdr:nvPicPr>
        <xdr:cNvPr id="2" name="Picture 1" descr="https://bills.bankofamerica.com/sbp/i1124d/pixel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712720" y="1728978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7620</xdr:colOff>
      <xdr:row>68</xdr:row>
      <xdr:rowOff>7620</xdr:rowOff>
    </xdr:to>
    <xdr:pic>
      <xdr:nvPicPr>
        <xdr:cNvPr id="3" name="Picture 2" descr="https://bills.bankofamerica.com/sbp/i1124d/clearpixel.gif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18760" y="1728978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7620</xdr:colOff>
      <xdr:row>68</xdr:row>
      <xdr:rowOff>7620</xdr:rowOff>
    </xdr:to>
    <xdr:pic>
      <xdr:nvPicPr>
        <xdr:cNvPr id="4" name="Picture 3" descr="https://bills.bankofamerica.com/sbp/i1124d/clearpixel.gif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221980" y="1728978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0</xdr:colOff>
      <xdr:row>68</xdr:row>
      <xdr:rowOff>0</xdr:rowOff>
    </xdr:from>
    <xdr:to>
      <xdr:col>8</xdr:col>
      <xdr:colOff>7620</xdr:colOff>
      <xdr:row>68</xdr:row>
      <xdr:rowOff>7620</xdr:rowOff>
    </xdr:to>
    <xdr:pic>
      <xdr:nvPicPr>
        <xdr:cNvPr id="5" name="Picture 4" descr="https://bills.bankofamerica.com/sbp/i1124d/clearpixel.gif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500360" y="1728978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68</xdr:row>
      <xdr:rowOff>0</xdr:rowOff>
    </xdr:from>
    <xdr:to>
      <xdr:col>5</xdr:col>
      <xdr:colOff>7620</xdr:colOff>
      <xdr:row>68</xdr:row>
      <xdr:rowOff>7620</xdr:rowOff>
    </xdr:to>
    <xdr:pic>
      <xdr:nvPicPr>
        <xdr:cNvPr id="6" name="Picture 5" descr="https://bills.bankofamerica.com/sbp/i1124d/pixel.gif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406140" y="1779270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68</xdr:row>
      <xdr:rowOff>0</xdr:rowOff>
    </xdr:from>
    <xdr:to>
      <xdr:col>5</xdr:col>
      <xdr:colOff>7620</xdr:colOff>
      <xdr:row>68</xdr:row>
      <xdr:rowOff>60960</xdr:rowOff>
    </xdr:to>
    <xdr:pic>
      <xdr:nvPicPr>
        <xdr:cNvPr id="7" name="Picture 6" descr="https://bills.bankofamerica.com/sbp/i1124d/pixel.gif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406140" y="17960340"/>
          <a:ext cx="7620" cy="6096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7620</xdr:colOff>
      <xdr:row>98</xdr:row>
      <xdr:rowOff>7620</xdr:rowOff>
    </xdr:to>
    <xdr:pic>
      <xdr:nvPicPr>
        <xdr:cNvPr id="4097" name="Picture 1" descr="https://bills.bankofamerica.com/sbp/i0719g/pixel.gif">
          <a:extLst>
            <a:ext uri="{FF2B5EF4-FFF2-40B4-BE49-F238E27FC236}">
              <a16:creationId xmlns:a16="http://schemas.microsoft.com/office/drawing/2014/main" id="{00000000-0008-0000-0300-00000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712720" y="2627376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7620</xdr:colOff>
      <xdr:row>98</xdr:row>
      <xdr:rowOff>7620</xdr:rowOff>
    </xdr:to>
    <xdr:pic>
      <xdr:nvPicPr>
        <xdr:cNvPr id="4098" name="Picture 2" descr="https://bills.bankofamerica.com/sbp/i0719g/pixel.gif">
          <a:extLst>
            <a:ext uri="{FF2B5EF4-FFF2-40B4-BE49-F238E27FC236}">
              <a16:creationId xmlns:a16="http://schemas.microsoft.com/office/drawing/2014/main" id="{00000000-0008-0000-0300-00000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18760" y="2627376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98</xdr:row>
      <xdr:rowOff>0</xdr:rowOff>
    </xdr:from>
    <xdr:to>
      <xdr:col>6</xdr:col>
      <xdr:colOff>7620</xdr:colOff>
      <xdr:row>98</xdr:row>
      <xdr:rowOff>7620</xdr:rowOff>
    </xdr:to>
    <xdr:pic>
      <xdr:nvPicPr>
        <xdr:cNvPr id="4099" name="Picture 3" descr="https://bills.bankofamerica.com/sbp/i0719g/pixel.gif">
          <a:extLst>
            <a:ext uri="{FF2B5EF4-FFF2-40B4-BE49-F238E27FC236}">
              <a16:creationId xmlns:a16="http://schemas.microsoft.com/office/drawing/2014/main" id="{00000000-0008-0000-0300-00000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799320" y="2627376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0</xdr:colOff>
      <xdr:row>98</xdr:row>
      <xdr:rowOff>0</xdr:rowOff>
    </xdr:from>
    <xdr:to>
      <xdr:col>8</xdr:col>
      <xdr:colOff>7620</xdr:colOff>
      <xdr:row>98</xdr:row>
      <xdr:rowOff>7620</xdr:rowOff>
    </xdr:to>
    <xdr:pic>
      <xdr:nvPicPr>
        <xdr:cNvPr id="4100" name="Picture 4" descr="https://bills.bankofamerica.com/sbp/i0719g/pixel.gif">
          <a:extLst>
            <a:ext uri="{FF2B5EF4-FFF2-40B4-BE49-F238E27FC236}">
              <a16:creationId xmlns:a16="http://schemas.microsoft.com/office/drawing/2014/main" id="{00000000-0008-0000-0300-00000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3037820" y="2627376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7620</xdr:colOff>
      <xdr:row>98</xdr:row>
      <xdr:rowOff>60960</xdr:rowOff>
    </xdr:to>
    <xdr:pic>
      <xdr:nvPicPr>
        <xdr:cNvPr id="4101" name="Picture 5" descr="https://bills.bankofamerica.com/sbp/i0719g/clearpixel.gif">
          <a:extLst>
            <a:ext uri="{FF2B5EF4-FFF2-40B4-BE49-F238E27FC236}">
              <a16:creationId xmlns:a16="http://schemas.microsoft.com/office/drawing/2014/main" id="{00000000-0008-0000-0300-00000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30580" y="26471880"/>
          <a:ext cx="7620" cy="6096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7620</xdr:colOff>
      <xdr:row>98</xdr:row>
      <xdr:rowOff>7620</xdr:rowOff>
    </xdr:to>
    <xdr:pic>
      <xdr:nvPicPr>
        <xdr:cNvPr id="4102" name="Picture 6" descr="https://bills.bankofamerica.com/sbp/i0719g/pixel.gif">
          <a:extLst>
            <a:ext uri="{FF2B5EF4-FFF2-40B4-BE49-F238E27FC236}">
              <a16:creationId xmlns:a16="http://schemas.microsoft.com/office/drawing/2014/main" id="{00000000-0008-0000-0300-00000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712720" y="2667000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98</xdr:row>
      <xdr:rowOff>0</xdr:rowOff>
    </xdr:from>
    <xdr:to>
      <xdr:col>4</xdr:col>
      <xdr:colOff>7620</xdr:colOff>
      <xdr:row>98</xdr:row>
      <xdr:rowOff>7620</xdr:rowOff>
    </xdr:to>
    <xdr:pic>
      <xdr:nvPicPr>
        <xdr:cNvPr id="4103" name="Picture 7" descr="https://bills.bankofamerica.com/sbp/i0719g/clearpixel.gif">
          <a:extLst>
            <a:ext uri="{FF2B5EF4-FFF2-40B4-BE49-F238E27FC236}">
              <a16:creationId xmlns:a16="http://schemas.microsoft.com/office/drawing/2014/main" id="{00000000-0008-0000-0300-00000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18760" y="2667000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98</xdr:row>
      <xdr:rowOff>0</xdr:rowOff>
    </xdr:from>
    <xdr:to>
      <xdr:col>6</xdr:col>
      <xdr:colOff>7620</xdr:colOff>
      <xdr:row>98</xdr:row>
      <xdr:rowOff>7620</xdr:rowOff>
    </xdr:to>
    <xdr:pic>
      <xdr:nvPicPr>
        <xdr:cNvPr id="4104" name="Picture 8" descr="https://bills.bankofamerica.com/sbp/i0719g/clearpixel.gif">
          <a:extLst>
            <a:ext uri="{FF2B5EF4-FFF2-40B4-BE49-F238E27FC236}">
              <a16:creationId xmlns:a16="http://schemas.microsoft.com/office/drawing/2014/main" id="{00000000-0008-0000-0300-00000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799320" y="2667000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0</xdr:colOff>
      <xdr:row>98</xdr:row>
      <xdr:rowOff>0</xdr:rowOff>
    </xdr:from>
    <xdr:to>
      <xdr:col>8</xdr:col>
      <xdr:colOff>7620</xdr:colOff>
      <xdr:row>98</xdr:row>
      <xdr:rowOff>7620</xdr:rowOff>
    </xdr:to>
    <xdr:pic>
      <xdr:nvPicPr>
        <xdr:cNvPr id="4105" name="Picture 9" descr="https://bills.bankofamerica.com/sbp/i0719g/clearpixel.gif">
          <a:extLst>
            <a:ext uri="{FF2B5EF4-FFF2-40B4-BE49-F238E27FC236}">
              <a16:creationId xmlns:a16="http://schemas.microsoft.com/office/drawing/2014/main" id="{00000000-0008-0000-0300-00000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3037820" y="2667000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3</xdr:col>
      <xdr:colOff>7620</xdr:colOff>
      <xdr:row>98</xdr:row>
      <xdr:rowOff>7620</xdr:rowOff>
    </xdr:to>
    <xdr:pic>
      <xdr:nvPicPr>
        <xdr:cNvPr id="4106" name="Picture 10" descr="https://bills.bankofamerica.com/sbp/i0719g/pixel.gif">
          <a:extLst>
            <a:ext uri="{FF2B5EF4-FFF2-40B4-BE49-F238E27FC236}">
              <a16:creationId xmlns:a16="http://schemas.microsoft.com/office/drawing/2014/main" id="{00000000-0008-0000-0300-00000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406140" y="2686812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3</xdr:col>
      <xdr:colOff>7620</xdr:colOff>
      <xdr:row>98</xdr:row>
      <xdr:rowOff>60960</xdr:rowOff>
    </xdr:to>
    <xdr:pic>
      <xdr:nvPicPr>
        <xdr:cNvPr id="4107" name="Picture 11" descr="https://bills.bankofamerica.com/sbp/i0719g/pixel.gif">
          <a:extLst>
            <a:ext uri="{FF2B5EF4-FFF2-40B4-BE49-F238E27FC236}">
              <a16:creationId xmlns:a16="http://schemas.microsoft.com/office/drawing/2014/main" id="{00000000-0008-0000-0300-00000B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406140" y="27035760"/>
          <a:ext cx="7620" cy="6096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7620</xdr:colOff>
      <xdr:row>125</xdr:row>
      <xdr:rowOff>7620</xdr:rowOff>
    </xdr:to>
    <xdr:pic>
      <xdr:nvPicPr>
        <xdr:cNvPr id="8" name="Picture 1" descr="https://bills.bankofamerica.com/sbp/i0719g/pixel.gif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712720" y="3207258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125</xdr:row>
      <xdr:rowOff>0</xdr:rowOff>
    </xdr:from>
    <xdr:to>
      <xdr:col>4</xdr:col>
      <xdr:colOff>7620</xdr:colOff>
      <xdr:row>125</xdr:row>
      <xdr:rowOff>7620</xdr:rowOff>
    </xdr:to>
    <xdr:pic>
      <xdr:nvPicPr>
        <xdr:cNvPr id="9" name="Picture 2" descr="https://bills.bankofamerica.com/sbp/i0719g/clearpixel.gif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18760" y="3207258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125</xdr:row>
      <xdr:rowOff>0</xdr:rowOff>
    </xdr:from>
    <xdr:to>
      <xdr:col>6</xdr:col>
      <xdr:colOff>7620</xdr:colOff>
      <xdr:row>125</xdr:row>
      <xdr:rowOff>7620</xdr:rowOff>
    </xdr:to>
    <xdr:pic>
      <xdr:nvPicPr>
        <xdr:cNvPr id="10" name="Picture 3" descr="https://bills.bankofamerica.com/sbp/i0719g/clearpixel.gif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799320" y="3207258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0</xdr:colOff>
      <xdr:row>125</xdr:row>
      <xdr:rowOff>0</xdr:rowOff>
    </xdr:from>
    <xdr:to>
      <xdr:col>8</xdr:col>
      <xdr:colOff>7620</xdr:colOff>
      <xdr:row>125</xdr:row>
      <xdr:rowOff>7620</xdr:rowOff>
    </xdr:to>
    <xdr:pic>
      <xdr:nvPicPr>
        <xdr:cNvPr id="11" name="Picture 4" descr="https://bills.bankofamerica.com/sbp/i0719g/clearpixel.gif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3037820" y="3207258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127</xdr:row>
      <xdr:rowOff>0</xdr:rowOff>
    </xdr:from>
    <xdr:to>
      <xdr:col>3</xdr:col>
      <xdr:colOff>7620</xdr:colOff>
      <xdr:row>127</xdr:row>
      <xdr:rowOff>7620</xdr:rowOff>
    </xdr:to>
    <xdr:pic>
      <xdr:nvPicPr>
        <xdr:cNvPr id="12" name="Picture 5" descr="https://bills.bankofamerica.com/sbp/i0719g/pixel.gif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406140" y="3257550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127</xdr:row>
      <xdr:rowOff>0</xdr:rowOff>
    </xdr:from>
    <xdr:to>
      <xdr:col>3</xdr:col>
      <xdr:colOff>7620</xdr:colOff>
      <xdr:row>127</xdr:row>
      <xdr:rowOff>60960</xdr:rowOff>
    </xdr:to>
    <xdr:pic>
      <xdr:nvPicPr>
        <xdr:cNvPr id="13" name="Picture 6" descr="https://bills.bankofamerica.com/sbp/i0719g/pixel.gif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406140" y="32743140"/>
          <a:ext cx="7620" cy="6096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7620</xdr:colOff>
      <xdr:row>136</xdr:row>
      <xdr:rowOff>7620</xdr:rowOff>
    </xdr:to>
    <xdr:pic>
      <xdr:nvPicPr>
        <xdr:cNvPr id="16" name="Picture 1" descr="https://bills.bankofamerica.com/sbp/i0719g/pixel.gif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712720" y="3411474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136</xdr:row>
      <xdr:rowOff>0</xdr:rowOff>
    </xdr:from>
    <xdr:to>
      <xdr:col>4</xdr:col>
      <xdr:colOff>7620</xdr:colOff>
      <xdr:row>136</xdr:row>
      <xdr:rowOff>7620</xdr:rowOff>
    </xdr:to>
    <xdr:pic>
      <xdr:nvPicPr>
        <xdr:cNvPr id="17" name="Picture 2" descr="https://bills.bankofamerica.com/sbp/i0719g/clearpixel.gif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18760" y="3411474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136</xdr:row>
      <xdr:rowOff>0</xdr:rowOff>
    </xdr:from>
    <xdr:to>
      <xdr:col>6</xdr:col>
      <xdr:colOff>7620</xdr:colOff>
      <xdr:row>136</xdr:row>
      <xdr:rowOff>7620</xdr:rowOff>
    </xdr:to>
    <xdr:pic>
      <xdr:nvPicPr>
        <xdr:cNvPr id="18" name="Picture 3" descr="https://bills.bankofamerica.com/sbp/i0719g/clearpixel.gif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799320" y="3411474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0</xdr:colOff>
      <xdr:row>136</xdr:row>
      <xdr:rowOff>0</xdr:rowOff>
    </xdr:from>
    <xdr:to>
      <xdr:col>8</xdr:col>
      <xdr:colOff>7620</xdr:colOff>
      <xdr:row>136</xdr:row>
      <xdr:rowOff>7620</xdr:rowOff>
    </xdr:to>
    <xdr:pic>
      <xdr:nvPicPr>
        <xdr:cNvPr id="19" name="Picture 4" descr="https://bills.bankofamerica.com/sbp/i0719g/clearpixel.gif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3037820" y="3411474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7620</xdr:colOff>
      <xdr:row>139</xdr:row>
      <xdr:rowOff>7620</xdr:rowOff>
    </xdr:to>
    <xdr:pic>
      <xdr:nvPicPr>
        <xdr:cNvPr id="20" name="Picture 5" descr="https://bills.bankofamerica.com/sbp/i0719g/pixel.gif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406140" y="3461766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140</xdr:row>
      <xdr:rowOff>0</xdr:rowOff>
    </xdr:from>
    <xdr:to>
      <xdr:col>3</xdr:col>
      <xdr:colOff>7620</xdr:colOff>
      <xdr:row>140</xdr:row>
      <xdr:rowOff>60960</xdr:rowOff>
    </xdr:to>
    <xdr:pic>
      <xdr:nvPicPr>
        <xdr:cNvPr id="21" name="Picture 6" descr="https://bills.bankofamerica.com/sbp/i0719g/pixel.gif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406140" y="34785300"/>
          <a:ext cx="7620" cy="6096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142</xdr:row>
      <xdr:rowOff>0</xdr:rowOff>
    </xdr:from>
    <xdr:to>
      <xdr:col>3</xdr:col>
      <xdr:colOff>76200</xdr:colOff>
      <xdr:row>142</xdr:row>
      <xdr:rowOff>30480</xdr:rowOff>
    </xdr:to>
    <xdr:pic>
      <xdr:nvPicPr>
        <xdr:cNvPr id="23" name="Picture 1" descr="https://bills.bankofamerica.com/sbp/i0719g/pixel.gif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406140" y="35143440"/>
          <a:ext cx="76200" cy="304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7620</xdr:colOff>
      <xdr:row>143</xdr:row>
      <xdr:rowOff>7620</xdr:rowOff>
    </xdr:to>
    <xdr:pic>
      <xdr:nvPicPr>
        <xdr:cNvPr id="24" name="Picture 2" descr="https://bills.bankofamerica.com/sbp/i0719g/pixel.gif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30580" y="3531870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7620</xdr:colOff>
      <xdr:row>147</xdr:row>
      <xdr:rowOff>7620</xdr:rowOff>
    </xdr:to>
    <xdr:pic>
      <xdr:nvPicPr>
        <xdr:cNvPr id="26" name="Picture 1" descr="https://bills.bankofamerica.com/sbp/i0719g/pixel.gif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712720" y="3488436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147</xdr:row>
      <xdr:rowOff>0</xdr:rowOff>
    </xdr:from>
    <xdr:to>
      <xdr:col>4</xdr:col>
      <xdr:colOff>7620</xdr:colOff>
      <xdr:row>147</xdr:row>
      <xdr:rowOff>7620</xdr:rowOff>
    </xdr:to>
    <xdr:pic>
      <xdr:nvPicPr>
        <xdr:cNvPr id="27" name="Picture 2" descr="https://bills.bankofamerica.com/sbp/i0719g/clearpixel.gif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18760" y="3488436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147</xdr:row>
      <xdr:rowOff>0</xdr:rowOff>
    </xdr:from>
    <xdr:to>
      <xdr:col>6</xdr:col>
      <xdr:colOff>7620</xdr:colOff>
      <xdr:row>147</xdr:row>
      <xdr:rowOff>7620</xdr:rowOff>
    </xdr:to>
    <xdr:pic>
      <xdr:nvPicPr>
        <xdr:cNvPr id="28" name="Picture 3" descr="https://bills.bankofamerica.com/sbp/i0719g/clearpixel.gif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799320" y="3488436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0</xdr:colOff>
      <xdr:row>147</xdr:row>
      <xdr:rowOff>0</xdr:rowOff>
    </xdr:from>
    <xdr:to>
      <xdr:col>8</xdr:col>
      <xdr:colOff>7620</xdr:colOff>
      <xdr:row>147</xdr:row>
      <xdr:rowOff>7620</xdr:rowOff>
    </xdr:to>
    <xdr:pic>
      <xdr:nvPicPr>
        <xdr:cNvPr id="29" name="Picture 4" descr="https://bills.bankofamerica.com/sbp/i0719g/clearpixel.gif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3426440" y="3488436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7620</xdr:colOff>
      <xdr:row>148</xdr:row>
      <xdr:rowOff>7620</xdr:rowOff>
    </xdr:to>
    <xdr:pic>
      <xdr:nvPicPr>
        <xdr:cNvPr id="30" name="Picture 5" descr="https://bills.bankofamerica.com/sbp/i0719g/pixel.gif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406140" y="35052000"/>
          <a:ext cx="7620" cy="762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7620</xdr:colOff>
      <xdr:row>149</xdr:row>
      <xdr:rowOff>60960</xdr:rowOff>
    </xdr:to>
    <xdr:pic>
      <xdr:nvPicPr>
        <xdr:cNvPr id="31" name="Picture 6" descr="https://bills.bankofamerica.com/sbp/i0719g/pixel.gif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406140" y="35219640"/>
          <a:ext cx="7620" cy="6096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75</xdr:row>
      <xdr:rowOff>0</xdr:rowOff>
    </xdr:from>
    <xdr:to>
      <xdr:col>1</xdr:col>
      <xdr:colOff>57150</xdr:colOff>
      <xdr:row>75</xdr:row>
      <xdr:rowOff>9525</xdr:rowOff>
    </xdr:to>
    <xdr:pic>
      <xdr:nvPicPr>
        <xdr:cNvPr id="2" name="Picture 6" descr="https://bills.bankofamerica.com/sbp/i0131d/pixel.gif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28625" y="2390775"/>
          <a:ext cx="571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9525</xdr:colOff>
      <xdr:row>75</xdr:row>
      <xdr:rowOff>9525</xdr:rowOff>
    </xdr:to>
    <xdr:pic>
      <xdr:nvPicPr>
        <xdr:cNvPr id="3" name="Picture 9" descr="https://bills.bankofamerica.com/sbp/i0131d/pixel.gif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28625" y="2390775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57150</xdr:colOff>
      <xdr:row>75</xdr:row>
      <xdr:rowOff>9525</xdr:rowOff>
    </xdr:to>
    <xdr:pic>
      <xdr:nvPicPr>
        <xdr:cNvPr id="4" name="Picture 6" descr="https://bills.bankofamerica.com/sbp/i0131d/pixel.gif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28625" y="2552700"/>
          <a:ext cx="571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9525</xdr:colOff>
      <xdr:row>75</xdr:row>
      <xdr:rowOff>9525</xdr:rowOff>
    </xdr:to>
    <xdr:pic>
      <xdr:nvPicPr>
        <xdr:cNvPr id="5" name="Picture 9" descr="https://bills.bankofamerica.com/sbp/i0131d/pixel.gif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28625" y="2552700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57150</xdr:colOff>
      <xdr:row>9</xdr:row>
      <xdr:rowOff>9525</xdr:rowOff>
    </xdr:to>
    <xdr:pic>
      <xdr:nvPicPr>
        <xdr:cNvPr id="14" name="Picture 6" descr="https://bills.bankofamerica.com/sbp/i0131d/pixel.gif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19650" y="1743075"/>
          <a:ext cx="571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9525</xdr:colOff>
      <xdr:row>9</xdr:row>
      <xdr:rowOff>9525</xdr:rowOff>
    </xdr:to>
    <xdr:pic>
      <xdr:nvPicPr>
        <xdr:cNvPr id="15" name="Picture 9" descr="https://bills.bankofamerica.com/sbp/i0131d/pixel.gif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19650" y="1743075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57150</xdr:colOff>
      <xdr:row>10</xdr:row>
      <xdr:rowOff>9525</xdr:rowOff>
    </xdr:to>
    <xdr:pic>
      <xdr:nvPicPr>
        <xdr:cNvPr id="16" name="Picture 6" descr="https://bills.bankofamerica.com/sbp/i0131d/pixel.gif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19650" y="1943100"/>
          <a:ext cx="571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0</xdr:colOff>
      <xdr:row>10</xdr:row>
      <xdr:rowOff>0</xdr:rowOff>
    </xdr:from>
    <xdr:to>
      <xdr:col>21</xdr:col>
      <xdr:colOff>9525</xdr:colOff>
      <xdr:row>10</xdr:row>
      <xdr:rowOff>9525</xdr:rowOff>
    </xdr:to>
    <xdr:pic>
      <xdr:nvPicPr>
        <xdr:cNvPr id="17" name="Picture 9" descr="https://bills.bankofamerica.com/sbp/i0131d/pixel.gif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19650" y="1943100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83</xdr:row>
      <xdr:rowOff>0</xdr:rowOff>
    </xdr:from>
    <xdr:to>
      <xdr:col>10</xdr:col>
      <xdr:colOff>9525</xdr:colOff>
      <xdr:row>83</xdr:row>
      <xdr:rowOff>9525</xdr:rowOff>
    </xdr:to>
    <xdr:pic>
      <xdr:nvPicPr>
        <xdr:cNvPr id="10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2720" y="236524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11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2720" y="236524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12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13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2720" y="240487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18" name="Picture 2" descr="http://www.fccmi.net/pictures/spacer.gif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19" name="Picture 4" descr="http://www.fccmi.net/pictures/spacer.gif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20" name="Picture 6" descr="http://www.fccmi.net/pictures/spacer.gif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21" name="Picture 8" descr="http://www.fccmi.net/pictures/spacer.gif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22" name="Picture 10" descr="http://www.fccmi.net/pictures/spacer.gif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23" name="Picture 12" descr="http://www.fccmi.net/pictures/spacer.gif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24" name="Picture 15" descr="http://www.fccmi.net/pictures/spacer.gif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25" name="Picture 17" descr="http://www.fccmi.net/pictures/spacer.gif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26" name="Picture 19" descr="http://www.fccmi.net/pictures/spacer.gif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27" name="Picture 21" descr="http://www.fccmi.net/pictures/spacer.gif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28" name="Picture 23" descr="http://www.fccmi.net/pictures/spacer.gif"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29" name="Picture 25" descr="http://www.fccmi.net/pictures/spacer.gif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30" name="Picture 28" descr="http://www.fccmi.net/pictures/spacer.gif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31" name="Picture 30" descr="http://www.fccmi.net/pictures/spacer.gif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32" name="Picture 32" descr="http://www.fccmi.net/pictures/spacer.gif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33" name="Picture 34" descr="http://www.fccmi.net/pictures/spacer.gif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34" name="Picture 36" descr="http://www.fccmi.net/pictures/spacer.gif"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35" name="Picture 38" descr="http://www.fccmi.net/pictures/spacer.gif">
          <a:extLst>
            <a:ext uri="{FF2B5EF4-FFF2-40B4-BE49-F238E27FC236}">
              <a16:creationId xmlns:a16="http://schemas.microsoft.com/office/drawing/2014/main" id="{00000000-0008-0000-04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36" name="Picture 41" descr="http://www.fccmi.net/pictures/spacer.gif">
          <a:extLst>
            <a:ext uri="{FF2B5EF4-FFF2-40B4-BE49-F238E27FC236}">
              <a16:creationId xmlns:a16="http://schemas.microsoft.com/office/drawing/2014/main" id="{00000000-0008-0000-04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37" name="Picture 43" descr="http://www.fccmi.net/pictures/spacer.gif">
          <a:extLst>
            <a:ext uri="{FF2B5EF4-FFF2-40B4-BE49-F238E27FC236}">
              <a16:creationId xmlns:a16="http://schemas.microsoft.com/office/drawing/2014/main" id="{00000000-0008-0000-04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38" name="Picture 45" descr="http://www.fccmi.net/pictures/spacer.gif">
          <a:extLst>
            <a:ext uri="{FF2B5EF4-FFF2-40B4-BE49-F238E27FC236}">
              <a16:creationId xmlns:a16="http://schemas.microsoft.com/office/drawing/2014/main" id="{00000000-0008-0000-04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39" name="Picture 47" descr="http://www.fccmi.net/pictures/spacer.gif">
          <a:extLst>
            <a:ext uri="{FF2B5EF4-FFF2-40B4-BE49-F238E27FC236}">
              <a16:creationId xmlns:a16="http://schemas.microsoft.com/office/drawing/2014/main" id="{00000000-0008-0000-04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40" name="Picture 49" descr="http://www.fccmi.net/pictures/spacer.gif">
          <a:extLst>
            <a:ext uri="{FF2B5EF4-FFF2-40B4-BE49-F238E27FC236}">
              <a16:creationId xmlns:a16="http://schemas.microsoft.com/office/drawing/2014/main" id="{00000000-0008-0000-04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41" name="Picture 51" descr="http://www.fccmi.net/pictures/spacer.gif">
          <a:extLst>
            <a:ext uri="{FF2B5EF4-FFF2-40B4-BE49-F238E27FC236}">
              <a16:creationId xmlns:a16="http://schemas.microsoft.com/office/drawing/2014/main" id="{00000000-0008-0000-04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2720" y="238506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42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4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2720" y="2444496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43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4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2720" y="2404872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44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4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2720" y="2444496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0</xdr:colOff>
      <xdr:row>83</xdr:row>
      <xdr:rowOff>0</xdr:rowOff>
    </xdr:from>
    <xdr:to>
      <xdr:col>10</xdr:col>
      <xdr:colOff>9525</xdr:colOff>
      <xdr:row>83</xdr:row>
      <xdr:rowOff>9525</xdr:rowOff>
    </xdr:to>
    <xdr:pic>
      <xdr:nvPicPr>
        <xdr:cNvPr id="45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4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269480" y="1639824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46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4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47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4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48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4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49" name="Picture 2" descr="http://www.fccmi.net/pictures/spacer.gif">
          <a:extLst>
            <a:ext uri="{FF2B5EF4-FFF2-40B4-BE49-F238E27FC236}">
              <a16:creationId xmlns:a16="http://schemas.microsoft.com/office/drawing/2014/main" id="{00000000-0008-0000-04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50" name="Picture 4" descr="http://www.fccmi.net/pictures/spacer.gif">
          <a:extLst>
            <a:ext uri="{FF2B5EF4-FFF2-40B4-BE49-F238E27FC236}">
              <a16:creationId xmlns:a16="http://schemas.microsoft.com/office/drawing/2014/main" id="{00000000-0008-0000-04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51" name="Picture 6" descr="http://www.fccmi.net/pictures/spacer.gif">
          <a:extLst>
            <a:ext uri="{FF2B5EF4-FFF2-40B4-BE49-F238E27FC236}">
              <a16:creationId xmlns:a16="http://schemas.microsoft.com/office/drawing/2014/main" id="{00000000-0008-0000-04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52" name="Picture 8" descr="http://www.fccmi.net/pictures/spacer.gif">
          <a:extLst>
            <a:ext uri="{FF2B5EF4-FFF2-40B4-BE49-F238E27FC236}">
              <a16:creationId xmlns:a16="http://schemas.microsoft.com/office/drawing/2014/main" id="{00000000-0008-0000-04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53" name="Picture 10" descr="http://www.fccmi.net/pictures/spacer.gif">
          <a:extLst>
            <a:ext uri="{FF2B5EF4-FFF2-40B4-BE49-F238E27FC236}">
              <a16:creationId xmlns:a16="http://schemas.microsoft.com/office/drawing/2014/main" id="{00000000-0008-0000-04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54" name="Picture 12" descr="http://www.fccmi.net/pictures/spacer.gif">
          <a:extLst>
            <a:ext uri="{FF2B5EF4-FFF2-40B4-BE49-F238E27FC236}">
              <a16:creationId xmlns:a16="http://schemas.microsoft.com/office/drawing/2014/main" id="{00000000-0008-0000-04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55" name="Picture 15" descr="http://www.fccmi.net/pictures/spacer.gif">
          <a:extLst>
            <a:ext uri="{FF2B5EF4-FFF2-40B4-BE49-F238E27FC236}">
              <a16:creationId xmlns:a16="http://schemas.microsoft.com/office/drawing/2014/main" id="{00000000-0008-0000-04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56" name="Picture 17" descr="http://www.fccmi.net/pictures/spacer.gif">
          <a:extLst>
            <a:ext uri="{FF2B5EF4-FFF2-40B4-BE49-F238E27FC236}">
              <a16:creationId xmlns:a16="http://schemas.microsoft.com/office/drawing/2014/main" id="{00000000-0008-0000-04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57" name="Picture 19" descr="http://www.fccmi.net/pictures/spacer.gif">
          <a:extLst>
            <a:ext uri="{FF2B5EF4-FFF2-40B4-BE49-F238E27FC236}">
              <a16:creationId xmlns:a16="http://schemas.microsoft.com/office/drawing/2014/main" id="{00000000-0008-0000-04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58" name="Picture 21" descr="http://www.fccmi.net/pictures/spacer.gif">
          <a:extLst>
            <a:ext uri="{FF2B5EF4-FFF2-40B4-BE49-F238E27FC236}">
              <a16:creationId xmlns:a16="http://schemas.microsoft.com/office/drawing/2014/main" id="{00000000-0008-0000-04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59" name="Picture 23" descr="http://www.fccmi.net/pictures/spacer.gif">
          <a:extLst>
            <a:ext uri="{FF2B5EF4-FFF2-40B4-BE49-F238E27FC236}">
              <a16:creationId xmlns:a16="http://schemas.microsoft.com/office/drawing/2014/main" id="{00000000-0008-0000-04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60" name="Picture 25" descr="http://www.fccmi.net/pictures/spacer.gif">
          <a:extLst>
            <a:ext uri="{FF2B5EF4-FFF2-40B4-BE49-F238E27FC236}">
              <a16:creationId xmlns:a16="http://schemas.microsoft.com/office/drawing/2014/main" id="{00000000-0008-0000-04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61" name="Picture 28" descr="http://www.fccmi.net/pictures/spacer.gif">
          <a:extLst>
            <a:ext uri="{FF2B5EF4-FFF2-40B4-BE49-F238E27FC236}">
              <a16:creationId xmlns:a16="http://schemas.microsoft.com/office/drawing/2014/main" id="{00000000-0008-0000-04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62" name="Picture 61" descr="http://www.fccmi.net/pictures/spacer.gif">
          <a:extLst>
            <a:ext uri="{FF2B5EF4-FFF2-40B4-BE49-F238E27FC236}">
              <a16:creationId xmlns:a16="http://schemas.microsoft.com/office/drawing/2014/main" id="{00000000-0008-0000-04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63" name="Picture 32" descr="http://www.fccmi.net/pictures/spacer.gif">
          <a:extLst>
            <a:ext uri="{FF2B5EF4-FFF2-40B4-BE49-F238E27FC236}">
              <a16:creationId xmlns:a16="http://schemas.microsoft.com/office/drawing/2014/main" id="{00000000-0008-0000-04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64" name="Picture 34" descr="http://www.fccmi.net/pictures/spacer.gif">
          <a:extLst>
            <a:ext uri="{FF2B5EF4-FFF2-40B4-BE49-F238E27FC236}">
              <a16:creationId xmlns:a16="http://schemas.microsoft.com/office/drawing/2014/main" id="{00000000-0008-0000-04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65" name="Picture 36" descr="http://www.fccmi.net/pictures/spacer.gif">
          <a:extLst>
            <a:ext uri="{FF2B5EF4-FFF2-40B4-BE49-F238E27FC236}">
              <a16:creationId xmlns:a16="http://schemas.microsoft.com/office/drawing/2014/main" id="{00000000-0008-0000-04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66" name="Picture 38" descr="http://www.fccmi.net/pictures/spacer.gif">
          <a:extLst>
            <a:ext uri="{FF2B5EF4-FFF2-40B4-BE49-F238E27FC236}">
              <a16:creationId xmlns:a16="http://schemas.microsoft.com/office/drawing/2014/main" id="{00000000-0008-0000-04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67" name="Picture 41" descr="http://www.fccmi.net/pictures/spacer.gif">
          <a:extLst>
            <a:ext uri="{FF2B5EF4-FFF2-40B4-BE49-F238E27FC236}">
              <a16:creationId xmlns:a16="http://schemas.microsoft.com/office/drawing/2014/main" id="{00000000-0008-0000-04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68" name="Picture 43" descr="http://www.fccmi.net/pictures/spacer.gif">
          <a:extLst>
            <a:ext uri="{FF2B5EF4-FFF2-40B4-BE49-F238E27FC236}">
              <a16:creationId xmlns:a16="http://schemas.microsoft.com/office/drawing/2014/main" id="{00000000-0008-0000-04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69" name="Picture 45" descr="http://www.fccmi.net/pictures/spacer.gif">
          <a:extLst>
            <a:ext uri="{FF2B5EF4-FFF2-40B4-BE49-F238E27FC236}">
              <a16:creationId xmlns:a16="http://schemas.microsoft.com/office/drawing/2014/main" id="{00000000-0008-0000-04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70" name="Picture 47" descr="http://www.fccmi.net/pictures/spacer.gif">
          <a:extLst>
            <a:ext uri="{FF2B5EF4-FFF2-40B4-BE49-F238E27FC236}">
              <a16:creationId xmlns:a16="http://schemas.microsoft.com/office/drawing/2014/main" id="{00000000-0008-0000-04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71" name="Picture 49" descr="http://www.fccmi.net/pictures/spacer.gif">
          <a:extLst>
            <a:ext uri="{FF2B5EF4-FFF2-40B4-BE49-F238E27FC236}">
              <a16:creationId xmlns:a16="http://schemas.microsoft.com/office/drawing/2014/main" id="{00000000-0008-0000-04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72" name="Picture 51" descr="http://www.fccmi.net/pictures/spacer.gif">
          <a:extLst>
            <a:ext uri="{FF2B5EF4-FFF2-40B4-BE49-F238E27FC236}">
              <a16:creationId xmlns:a16="http://schemas.microsoft.com/office/drawing/2014/main" id="{00000000-0008-0000-04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73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4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74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4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9525</xdr:colOff>
      <xdr:row>108</xdr:row>
      <xdr:rowOff>9525</xdr:rowOff>
    </xdr:to>
    <xdr:pic>
      <xdr:nvPicPr>
        <xdr:cNvPr id="75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4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66960" y="20299680"/>
          <a:ext cx="9525" cy="952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</xdr:col>
      <xdr:colOff>57150</xdr:colOff>
      <xdr:row>2</xdr:row>
      <xdr:rowOff>9525</xdr:rowOff>
    </xdr:to>
    <xdr:pic>
      <xdr:nvPicPr>
        <xdr:cNvPr id="2" name="Picture 6" descr="https://bills.bankofamerica.com/sbp/i0131d/pixel.gif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4840" y="0"/>
          <a:ext cx="571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9525</xdr:colOff>
      <xdr:row>2</xdr:row>
      <xdr:rowOff>9525</xdr:rowOff>
    </xdr:to>
    <xdr:pic>
      <xdr:nvPicPr>
        <xdr:cNvPr id="3" name="Picture 9" descr="https://bills.bankofamerica.com/sbp/i0131d/pixel.gif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4840" y="0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57150</xdr:colOff>
      <xdr:row>2</xdr:row>
      <xdr:rowOff>9525</xdr:rowOff>
    </xdr:to>
    <xdr:pic>
      <xdr:nvPicPr>
        <xdr:cNvPr id="4" name="Picture 6" descr="https://bills.bankofamerica.com/sbp/i0131d/pixel.gif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4840" y="0"/>
          <a:ext cx="571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9525</xdr:colOff>
      <xdr:row>2</xdr:row>
      <xdr:rowOff>9525</xdr:rowOff>
    </xdr:to>
    <xdr:pic>
      <xdr:nvPicPr>
        <xdr:cNvPr id="5" name="Picture 9" descr="https://bills.bankofamerica.com/sbp/i0131d/pixel.gif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4840" y="0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0</xdr:colOff>
      <xdr:row>2</xdr:row>
      <xdr:rowOff>0</xdr:rowOff>
    </xdr:from>
    <xdr:to>
      <xdr:col>21</xdr:col>
      <xdr:colOff>57150</xdr:colOff>
      <xdr:row>2</xdr:row>
      <xdr:rowOff>9525</xdr:rowOff>
    </xdr:to>
    <xdr:pic>
      <xdr:nvPicPr>
        <xdr:cNvPr id="6" name="Picture 6" descr="https://bills.bankofamerica.com/sbp/i0131d/pixel.gif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60240" y="0"/>
          <a:ext cx="571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0</xdr:colOff>
      <xdr:row>2</xdr:row>
      <xdr:rowOff>0</xdr:rowOff>
    </xdr:from>
    <xdr:to>
      <xdr:col>21</xdr:col>
      <xdr:colOff>9525</xdr:colOff>
      <xdr:row>2</xdr:row>
      <xdr:rowOff>9525</xdr:rowOff>
    </xdr:to>
    <xdr:pic>
      <xdr:nvPicPr>
        <xdr:cNvPr id="7" name="Picture 9" descr="https://bills.bankofamerica.com/sbp/i0131d/pixel.gif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60240" y="0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0</xdr:colOff>
      <xdr:row>2</xdr:row>
      <xdr:rowOff>0</xdr:rowOff>
    </xdr:from>
    <xdr:to>
      <xdr:col>21</xdr:col>
      <xdr:colOff>57150</xdr:colOff>
      <xdr:row>2</xdr:row>
      <xdr:rowOff>9525</xdr:rowOff>
    </xdr:to>
    <xdr:pic>
      <xdr:nvPicPr>
        <xdr:cNvPr id="8" name="Picture 6" descr="https://bills.bankofamerica.com/sbp/i0131d/pixel.gif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60240" y="0"/>
          <a:ext cx="571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0</xdr:colOff>
      <xdr:row>2</xdr:row>
      <xdr:rowOff>0</xdr:rowOff>
    </xdr:from>
    <xdr:to>
      <xdr:col>21</xdr:col>
      <xdr:colOff>9525</xdr:colOff>
      <xdr:row>2</xdr:row>
      <xdr:rowOff>9525</xdr:rowOff>
    </xdr:to>
    <xdr:pic>
      <xdr:nvPicPr>
        <xdr:cNvPr id="9" name="Picture 9" descr="https://bills.bankofamerica.com/sbp/i0131d/pixel.gif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60240" y="0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2</xdr:row>
      <xdr:rowOff>0</xdr:rowOff>
    </xdr:from>
    <xdr:to>
      <xdr:col>10</xdr:col>
      <xdr:colOff>9525</xdr:colOff>
      <xdr:row>2</xdr:row>
      <xdr:rowOff>9525</xdr:rowOff>
    </xdr:to>
    <xdr:pic>
      <xdr:nvPicPr>
        <xdr:cNvPr id="10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26948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11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12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13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14" name="Picture 2" descr="http://www.fccmi.net/pictures/spacer.gif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15" name="Picture 4" descr="http://www.fccmi.net/pictures/spacer.gif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16" name="Picture 6" descr="http://www.fccmi.net/pictures/spacer.gif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17" name="Picture 8" descr="http://www.fccmi.net/pictures/spacer.gif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18" name="Picture 10" descr="http://www.fccmi.net/pictures/spacer.gif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19" name="Picture 12" descr="http://www.fccmi.net/pictures/spacer.gif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20" name="Picture 15" descr="http://www.fccmi.net/pictures/spacer.gif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21" name="Picture 17" descr="http://www.fccmi.net/pictures/spacer.gif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22" name="Picture 19" descr="http://www.fccmi.net/pictures/spacer.gif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23" name="Picture 21" descr="http://www.fccmi.net/pictures/spacer.gif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24" name="Picture 23" descr="http://www.fccmi.net/pictures/spacer.gif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25" name="Picture 25" descr="http://www.fccmi.net/pictures/spacer.gif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26" name="Picture 28" descr="http://www.fccmi.net/pictures/spacer.gif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27" name="Picture 26" descr="http://www.fccmi.net/pictures/spacer.gif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28" name="Picture 32" descr="http://www.fccmi.net/pictures/spacer.gif">
          <a:extLst>
            <a:ext uri="{FF2B5EF4-FFF2-40B4-BE49-F238E27FC236}">
              <a16:creationId xmlns:a16="http://schemas.microsoft.com/office/drawing/2014/main" id="{00000000-0008-0000-05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29" name="Picture 34" descr="http://www.fccmi.net/pictures/spacer.gif"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30" name="Picture 36" descr="http://www.fccmi.net/pictures/spacer.gif"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31" name="Picture 38" descr="http://www.fccmi.net/pictures/spacer.gif">
          <a:extLst>
            <a:ext uri="{FF2B5EF4-FFF2-40B4-BE49-F238E27FC236}">
              <a16:creationId xmlns:a16="http://schemas.microsoft.com/office/drawing/2014/main" id="{00000000-0008-0000-05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32" name="Picture 41" descr="http://www.fccmi.net/pictures/spacer.gif">
          <a:extLst>
            <a:ext uri="{FF2B5EF4-FFF2-40B4-BE49-F238E27FC236}">
              <a16:creationId xmlns:a16="http://schemas.microsoft.com/office/drawing/2014/main" id="{00000000-0008-0000-05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33" name="Picture 43" descr="http://www.fccmi.net/pictures/spacer.gif">
          <a:extLst>
            <a:ext uri="{FF2B5EF4-FFF2-40B4-BE49-F238E27FC236}">
              <a16:creationId xmlns:a16="http://schemas.microsoft.com/office/drawing/2014/main" id="{00000000-0008-0000-05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34" name="Picture 45" descr="http://www.fccmi.net/pictures/spacer.gif">
          <a:extLst>
            <a:ext uri="{FF2B5EF4-FFF2-40B4-BE49-F238E27FC236}">
              <a16:creationId xmlns:a16="http://schemas.microsoft.com/office/drawing/2014/main" id="{00000000-0008-0000-05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35" name="Picture 47" descr="http://www.fccmi.net/pictures/spacer.gif">
          <a:extLst>
            <a:ext uri="{FF2B5EF4-FFF2-40B4-BE49-F238E27FC236}">
              <a16:creationId xmlns:a16="http://schemas.microsoft.com/office/drawing/2014/main" id="{00000000-0008-0000-05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36" name="Picture 49" descr="http://www.fccmi.net/pictures/spacer.gif">
          <a:extLst>
            <a:ext uri="{FF2B5EF4-FFF2-40B4-BE49-F238E27FC236}">
              <a16:creationId xmlns:a16="http://schemas.microsoft.com/office/drawing/2014/main" id="{00000000-0008-0000-05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37" name="Picture 51" descr="http://www.fccmi.net/pictures/spacer.gif">
          <a:extLst>
            <a:ext uri="{FF2B5EF4-FFF2-40B4-BE49-F238E27FC236}">
              <a16:creationId xmlns:a16="http://schemas.microsoft.com/office/drawing/2014/main" id="{00000000-0008-0000-05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38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5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39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5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</xdr:colOff>
      <xdr:row>2</xdr:row>
      <xdr:rowOff>9525</xdr:rowOff>
    </xdr:to>
    <xdr:pic>
      <xdr:nvPicPr>
        <xdr:cNvPr id="40" name="Picture 1024" descr="https://bills.bankofamerica.com/sbp/i0408a/pixel.gif">
          <a:extLst>
            <a:ext uri="{FF2B5EF4-FFF2-40B4-BE49-F238E27FC236}">
              <a16:creationId xmlns:a16="http://schemas.microsoft.com/office/drawing/2014/main" id="{00000000-0008-0000-05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66960" y="0"/>
          <a:ext cx="9525" cy="952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70</xdr:row>
      <xdr:rowOff>0</xdr:rowOff>
    </xdr:from>
    <xdr:to>
      <xdr:col>4</xdr:col>
      <xdr:colOff>9525</xdr:colOff>
      <xdr:row>70</xdr:row>
      <xdr:rowOff>9525</xdr:rowOff>
    </xdr:to>
    <xdr:pic>
      <xdr:nvPicPr>
        <xdr:cNvPr id="1026" name="Picture 2" descr="https://mail.google.com/mail/u/0/images/cleardot.gif">
          <a:extLst>
            <a:ext uri="{FF2B5EF4-FFF2-40B4-BE49-F238E27FC236}">
              <a16:creationId xmlns:a16="http://schemas.microsoft.com/office/drawing/2014/main" id="{00000000-0008-0000-06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81675" y="124396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9525</xdr:colOff>
      <xdr:row>71</xdr:row>
      <xdr:rowOff>9525</xdr:rowOff>
    </xdr:to>
    <xdr:pic>
      <xdr:nvPicPr>
        <xdr:cNvPr id="1027" name="Picture 3" descr="https://mail.google.com/mail/u/0/images/cleardot.gif">
          <a:extLst>
            <a:ext uri="{FF2B5EF4-FFF2-40B4-BE49-F238E27FC236}">
              <a16:creationId xmlns:a16="http://schemas.microsoft.com/office/drawing/2014/main" id="{00000000-0008-0000-06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81675" y="12601575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9525</xdr:colOff>
      <xdr:row>73</xdr:row>
      <xdr:rowOff>9525</xdr:rowOff>
    </xdr:to>
    <xdr:pic>
      <xdr:nvPicPr>
        <xdr:cNvPr id="1028" name="Picture 4" descr="https://mail.google.com/mail/u/0/images/cleardot.gif">
          <a:extLst>
            <a:ext uri="{FF2B5EF4-FFF2-40B4-BE49-F238E27FC236}">
              <a16:creationId xmlns:a16="http://schemas.microsoft.com/office/drawing/2014/main" id="{00000000-0008-0000-06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925425"/>
          <a:ext cx="9525" cy="95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ibanking.stgeorge.com.au/ibank/payToPayId.html" TargetMode="External"/><Relationship Id="rId2" Type="http://schemas.openxmlformats.org/officeDocument/2006/relationships/hyperlink" Target="https://ibanking.stgeorge.com.au/ibank/tpTransfer_transferConfirm.action" TargetMode="External"/><Relationship Id="rId1" Type="http://schemas.openxmlformats.org/officeDocument/2006/relationships/hyperlink" Target="https://ibanking.stgeorge.com.au/ibank/tpTransfer_transferConfirm.action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ibanking.stgeorge.com.au/ibank/payToPayId.ht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mailto:proptecunlimited@gmail.com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mailto:nsc_pm@yahoo.com" TargetMode="External"/><Relationship Id="rId1" Type="http://schemas.openxmlformats.org/officeDocument/2006/relationships/hyperlink" Target="mailto:clong@firstam.com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mailto:mariamadrid@allstate.com" TargetMode="External"/><Relationship Id="rId4" Type="http://schemas.openxmlformats.org/officeDocument/2006/relationships/hyperlink" Target="mailto:marcus.toliver@bankofamerica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abr.gov.au/AUSkey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L185"/>
  <sheetViews>
    <sheetView tabSelected="1" zoomScale="91" zoomScaleNormal="91" workbookViewId="0">
      <selection activeCell="I11" sqref="I11"/>
    </sheetView>
  </sheetViews>
  <sheetFormatPr defaultRowHeight="12.75"/>
  <cols>
    <col min="1" max="1" width="6.28515625" style="3" customWidth="1"/>
    <col min="2" max="2" width="29.28515625" style="15" customWidth="1"/>
    <col min="3" max="3" width="70.28515625" style="28" customWidth="1"/>
    <col min="4" max="4" width="12.28515625" style="70" customWidth="1"/>
    <col min="5" max="5" width="13.85546875" style="903" customWidth="1"/>
    <col min="6" max="6" width="18.28515625" style="70" customWidth="1"/>
    <col min="7" max="7" width="30.85546875" style="3" customWidth="1"/>
    <col min="8" max="8" width="31.42578125" style="22" customWidth="1"/>
    <col min="9" max="9" width="19.42578125" style="10" customWidth="1"/>
    <col min="10" max="10" width="19.7109375" style="5" customWidth="1"/>
    <col min="11" max="11" width="11.140625" style="5" customWidth="1"/>
    <col min="12" max="12" width="13.28515625" style="5" customWidth="1"/>
    <col min="13" max="13" width="17.140625" customWidth="1"/>
  </cols>
  <sheetData>
    <row r="4" spans="2:7" ht="13.5" thickBot="1"/>
    <row r="5" spans="2:7" ht="27" thickBot="1">
      <c r="B5" s="1424" t="s">
        <v>1701</v>
      </c>
      <c r="C5" s="1444"/>
      <c r="D5" s="1426"/>
      <c r="E5" s="1425"/>
      <c r="F5" s="1427"/>
      <c r="G5" s="1428"/>
    </row>
    <row r="6" spans="2:7">
      <c r="B6" s="48"/>
      <c r="C6"/>
      <c r="D6" s="5"/>
      <c r="E6"/>
      <c r="F6" s="5"/>
    </row>
    <row r="7" spans="2:7" ht="18">
      <c r="B7" s="1422" t="s">
        <v>1701</v>
      </c>
      <c r="C7" s="1423" t="s">
        <v>112</v>
      </c>
      <c r="D7" s="1378"/>
      <c r="E7" s="1379"/>
      <c r="F7" s="1378"/>
      <c r="G7" s="425"/>
    </row>
    <row r="8" spans="2:7" ht="18">
      <c r="B8" s="1422"/>
      <c r="C8" s="1380" t="s">
        <v>1170</v>
      </c>
      <c r="D8" s="1378"/>
      <c r="E8" s="1379"/>
      <c r="F8" s="1378"/>
      <c r="G8" s="425"/>
    </row>
    <row r="9" spans="2:7">
      <c r="B9" s="426" t="s">
        <v>8</v>
      </c>
      <c r="C9" s="29" t="s">
        <v>20</v>
      </c>
      <c r="D9" s="71" t="s">
        <v>21</v>
      </c>
      <c r="E9" s="71" t="s">
        <v>22</v>
      </c>
      <c r="F9" s="71" t="s">
        <v>23</v>
      </c>
      <c r="G9" s="428" t="s">
        <v>18</v>
      </c>
    </row>
    <row r="10" spans="2:7">
      <c r="B10" s="1461"/>
      <c r="C10" s="31" t="s">
        <v>1626</v>
      </c>
      <c r="D10" s="1360"/>
      <c r="E10" s="1360"/>
      <c r="F10" s="1462">
        <v>837866.83</v>
      </c>
      <c r="G10" s="1"/>
    </row>
    <row r="11" spans="2:7">
      <c r="B11" s="90">
        <v>44378</v>
      </c>
      <c r="C11" s="1" t="s">
        <v>1676</v>
      </c>
      <c r="D11" s="1"/>
      <c r="E11" s="1">
        <v>436.8</v>
      </c>
      <c r="F11" s="1359">
        <f>F10+E11</f>
        <v>838303.63</v>
      </c>
      <c r="G11" s="34" t="s">
        <v>1910</v>
      </c>
    </row>
    <row r="12" spans="2:7">
      <c r="B12" s="90">
        <v>44379</v>
      </c>
      <c r="C12" s="1" t="s">
        <v>1677</v>
      </c>
      <c r="D12" s="1"/>
      <c r="E12" s="1">
        <v>922.63</v>
      </c>
      <c r="F12" s="1359">
        <f t="shared" ref="F12" si="0">F11+E12</f>
        <v>839226.26</v>
      </c>
      <c r="G12" s="18" t="s">
        <v>1702</v>
      </c>
    </row>
    <row r="13" spans="2:7">
      <c r="B13" s="90">
        <v>44379</v>
      </c>
      <c r="C13" s="1" t="s">
        <v>1678</v>
      </c>
      <c r="D13" s="1"/>
      <c r="E13" s="1">
        <v>379.8</v>
      </c>
      <c r="F13" s="1359">
        <f>F12+E13</f>
        <v>839606.06</v>
      </c>
      <c r="G13" s="34" t="s">
        <v>1910</v>
      </c>
    </row>
    <row r="14" spans="2:7">
      <c r="B14" s="90">
        <v>44384</v>
      </c>
      <c r="C14" s="1" t="s">
        <v>1679</v>
      </c>
      <c r="D14" s="1">
        <v>800000</v>
      </c>
      <c r="E14" s="1"/>
      <c r="F14" s="1359">
        <f>F13-D14</f>
        <v>39606.060000000056</v>
      </c>
      <c r="G14" s="34" t="s">
        <v>1919</v>
      </c>
    </row>
    <row r="15" spans="2:7">
      <c r="B15" s="90">
        <v>44392</v>
      </c>
      <c r="C15" s="1" t="s">
        <v>1680</v>
      </c>
      <c r="D15" s="1"/>
      <c r="E15" s="1">
        <v>922.63</v>
      </c>
      <c r="F15" s="1359">
        <f>F14+E15</f>
        <v>40528.690000000053</v>
      </c>
      <c r="G15" s="18" t="s">
        <v>1702</v>
      </c>
    </row>
    <row r="16" spans="2:7">
      <c r="B16" s="90">
        <v>44396</v>
      </c>
      <c r="C16" s="93" t="s">
        <v>1681</v>
      </c>
      <c r="D16" s="1">
        <v>1800</v>
      </c>
      <c r="E16" s="1"/>
      <c r="F16" s="1359">
        <f>F15-D16</f>
        <v>38728.690000000053</v>
      </c>
      <c r="G16" s="1" t="s">
        <v>1703</v>
      </c>
    </row>
    <row r="17" spans="2:8">
      <c r="B17" s="90">
        <v>44397</v>
      </c>
      <c r="C17" s="1" t="s">
        <v>1682</v>
      </c>
      <c r="D17" s="1"/>
      <c r="E17" s="1">
        <v>460.31</v>
      </c>
      <c r="F17" s="1359">
        <f t="shared" ref="F17:F38" si="1">F16+E17</f>
        <v>39189.000000000051</v>
      </c>
      <c r="G17" s="18" t="s">
        <v>1704</v>
      </c>
    </row>
    <row r="18" spans="2:8">
      <c r="B18" s="90">
        <v>44407</v>
      </c>
      <c r="C18" s="1" t="s">
        <v>1683</v>
      </c>
      <c r="D18" s="1"/>
      <c r="E18" s="1">
        <v>980.11</v>
      </c>
      <c r="F18" s="1359">
        <f t="shared" si="1"/>
        <v>40169.110000000052</v>
      </c>
      <c r="G18" s="18" t="s">
        <v>1702</v>
      </c>
    </row>
    <row r="19" spans="2:8">
      <c r="B19" s="90">
        <v>44417</v>
      </c>
      <c r="C19" s="1" t="s">
        <v>1684</v>
      </c>
      <c r="D19" s="1">
        <v>40000</v>
      </c>
      <c r="E19" s="1"/>
      <c r="F19" s="1359">
        <f>F18-D19</f>
        <v>169.11000000005151</v>
      </c>
      <c r="G19" s="34" t="s">
        <v>1919</v>
      </c>
    </row>
    <row r="20" spans="2:8">
      <c r="B20" s="90">
        <v>44419</v>
      </c>
      <c r="C20" s="45" t="s">
        <v>1685</v>
      </c>
      <c r="D20" s="1"/>
      <c r="E20" s="1">
        <v>17105.52</v>
      </c>
      <c r="F20" s="1359">
        <f t="shared" si="1"/>
        <v>17274.630000000052</v>
      </c>
      <c r="G20" s="34" t="s">
        <v>1911</v>
      </c>
    </row>
    <row r="21" spans="2:8">
      <c r="B21" s="90">
        <v>44419</v>
      </c>
      <c r="C21" s="45" t="s">
        <v>1686</v>
      </c>
      <c r="D21" s="1"/>
      <c r="E21" s="1">
        <v>18015.57</v>
      </c>
      <c r="F21" s="1359">
        <f t="shared" si="1"/>
        <v>35290.200000000055</v>
      </c>
      <c r="G21" s="34" t="s">
        <v>1911</v>
      </c>
    </row>
    <row r="22" spans="2:8">
      <c r="B22" s="90">
        <v>44420</v>
      </c>
      <c r="C22" s="1" t="s">
        <v>1687</v>
      </c>
      <c r="D22" s="1">
        <v>35000</v>
      </c>
      <c r="E22" s="1"/>
      <c r="F22" s="1359">
        <f>F21-D22</f>
        <v>290.2000000000553</v>
      </c>
      <c r="G22" s="34" t="s">
        <v>1919</v>
      </c>
    </row>
    <row r="23" spans="2:8">
      <c r="B23" s="90">
        <v>44421</v>
      </c>
      <c r="C23" s="1" t="s">
        <v>1688</v>
      </c>
      <c r="D23" s="1"/>
      <c r="E23" s="1">
        <v>1037.58</v>
      </c>
      <c r="F23" s="1359">
        <f t="shared" si="1"/>
        <v>1327.7800000000552</v>
      </c>
      <c r="G23" s="18" t="s">
        <v>1702</v>
      </c>
    </row>
    <row r="24" spans="2:8">
      <c r="B24" s="90">
        <v>44435</v>
      </c>
      <c r="C24" s="1" t="s">
        <v>1689</v>
      </c>
      <c r="D24" s="1"/>
      <c r="E24" s="1">
        <v>1037.58</v>
      </c>
      <c r="F24" s="1359">
        <f t="shared" si="1"/>
        <v>2365.3600000000552</v>
      </c>
      <c r="G24" s="18" t="s">
        <v>1702</v>
      </c>
    </row>
    <row r="25" spans="2:8">
      <c r="B25" s="90">
        <v>44439</v>
      </c>
      <c r="C25" s="1" t="s">
        <v>1690</v>
      </c>
      <c r="D25" s="1">
        <v>5</v>
      </c>
      <c r="E25" s="1"/>
      <c r="F25" s="1359">
        <f>F24-D25</f>
        <v>2360.3600000000552</v>
      </c>
      <c r="G25" s="34" t="s">
        <v>1912</v>
      </c>
      <c r="H25" s="51"/>
    </row>
    <row r="26" spans="2:8">
      <c r="B26" s="90">
        <v>44448</v>
      </c>
      <c r="C26" s="1" t="s">
        <v>1691</v>
      </c>
      <c r="D26" s="1"/>
      <c r="E26" s="1">
        <v>673.06</v>
      </c>
      <c r="F26" s="1359">
        <f t="shared" si="1"/>
        <v>3033.4200000000551</v>
      </c>
      <c r="G26" s="18" t="s">
        <v>1704</v>
      </c>
      <c r="H26" s="51"/>
    </row>
    <row r="27" spans="2:8">
      <c r="B27" s="90">
        <v>44449</v>
      </c>
      <c r="C27" s="1" t="s">
        <v>1692</v>
      </c>
      <c r="D27" s="1"/>
      <c r="E27" s="1">
        <v>1037.58</v>
      </c>
      <c r="F27" s="1359">
        <f t="shared" si="1"/>
        <v>4071.000000000055</v>
      </c>
      <c r="G27" s="18" t="s">
        <v>1702</v>
      </c>
      <c r="H27" s="51"/>
    </row>
    <row r="28" spans="2:8">
      <c r="B28" s="90">
        <v>44463</v>
      </c>
      <c r="C28" s="1" t="s">
        <v>1693</v>
      </c>
      <c r="D28" s="1"/>
      <c r="E28" s="1">
        <v>1037.58</v>
      </c>
      <c r="F28" s="1359">
        <f t="shared" si="1"/>
        <v>5108.5800000000545</v>
      </c>
      <c r="G28" s="18" t="s">
        <v>1702</v>
      </c>
      <c r="H28" s="51"/>
    </row>
    <row r="29" spans="2:8">
      <c r="B29" s="90">
        <v>44469</v>
      </c>
      <c r="C29" s="1" t="s">
        <v>1690</v>
      </c>
      <c r="D29" s="1">
        <v>5</v>
      </c>
      <c r="E29" s="1"/>
      <c r="F29" s="1359">
        <f>F28-D29</f>
        <v>5103.5800000000545</v>
      </c>
      <c r="G29" s="34" t="s">
        <v>1912</v>
      </c>
      <c r="H29" s="51"/>
    </row>
    <row r="30" spans="2:8">
      <c r="B30" s="90">
        <v>44469</v>
      </c>
      <c r="C30" s="1" t="s">
        <v>24</v>
      </c>
      <c r="D30" s="1"/>
      <c r="E30" s="1">
        <v>1.77</v>
      </c>
      <c r="F30" s="1359">
        <f t="shared" si="1"/>
        <v>5105.3500000000549</v>
      </c>
      <c r="G30" s="34" t="s">
        <v>1459</v>
      </c>
      <c r="H30" s="51"/>
    </row>
    <row r="31" spans="2:8">
      <c r="B31" s="90">
        <v>44477</v>
      </c>
      <c r="C31" s="1" t="s">
        <v>1694</v>
      </c>
      <c r="D31" s="1"/>
      <c r="E31" s="1">
        <v>1037.58</v>
      </c>
      <c r="F31" s="1359">
        <f>F30+E31</f>
        <v>6142.9300000000549</v>
      </c>
      <c r="G31" s="18" t="s">
        <v>1702</v>
      </c>
    </row>
    <row r="32" spans="2:8">
      <c r="B32" s="90">
        <v>44477</v>
      </c>
      <c r="C32" s="1" t="s">
        <v>1112</v>
      </c>
      <c r="D32" s="1"/>
      <c r="E32" s="1">
        <v>1026021.25</v>
      </c>
      <c r="F32" s="1359">
        <f>F31+E32</f>
        <v>1032164.18</v>
      </c>
      <c r="G32" s="34" t="s">
        <v>1921</v>
      </c>
      <c r="H32" s="51"/>
    </row>
    <row r="33" spans="2:8">
      <c r="B33" s="90">
        <v>44477</v>
      </c>
      <c r="C33" s="1" t="s">
        <v>1695</v>
      </c>
      <c r="D33" s="1">
        <v>172000</v>
      </c>
      <c r="E33" s="1"/>
      <c r="F33" s="1359">
        <f>F32-D33</f>
        <v>860164.18</v>
      </c>
      <c r="G33" s="34" t="s">
        <v>1920</v>
      </c>
      <c r="H33" s="51"/>
    </row>
    <row r="34" spans="2:8">
      <c r="B34" s="90">
        <v>44481</v>
      </c>
      <c r="C34" s="1" t="s">
        <v>1696</v>
      </c>
      <c r="D34" s="1"/>
      <c r="E34" s="1">
        <v>2291.67</v>
      </c>
      <c r="F34" s="1359">
        <f>F33+E34</f>
        <v>862455.85000000009</v>
      </c>
      <c r="G34" s="18" t="s">
        <v>1704</v>
      </c>
      <c r="H34" s="51"/>
    </row>
    <row r="35" spans="2:8">
      <c r="B35" s="90">
        <v>44489</v>
      </c>
      <c r="C35" s="1" t="s">
        <v>1697</v>
      </c>
      <c r="D35" s="1"/>
      <c r="E35" s="1">
        <v>3213.75</v>
      </c>
      <c r="F35" s="1359">
        <f t="shared" si="1"/>
        <v>865669.60000000009</v>
      </c>
      <c r="G35" s="18" t="s">
        <v>1704</v>
      </c>
      <c r="H35" s="51"/>
    </row>
    <row r="36" spans="2:8">
      <c r="B36" s="90">
        <v>44491</v>
      </c>
      <c r="C36" s="1" t="s">
        <v>1698</v>
      </c>
      <c r="D36" s="1"/>
      <c r="E36" s="1">
        <v>1037.58</v>
      </c>
      <c r="F36" s="1359">
        <f t="shared" si="1"/>
        <v>866707.18</v>
      </c>
      <c r="G36" s="18" t="s">
        <v>1702</v>
      </c>
      <c r="H36" s="51"/>
    </row>
    <row r="37" spans="2:8">
      <c r="B37" s="90">
        <v>44504</v>
      </c>
      <c r="C37" s="611" t="s">
        <v>1699</v>
      </c>
      <c r="D37" s="1">
        <v>1626</v>
      </c>
      <c r="E37" s="1"/>
      <c r="F37" s="1359">
        <f>F36-D37</f>
        <v>865081.18</v>
      </c>
      <c r="G37" s="1" t="s">
        <v>1703</v>
      </c>
    </row>
    <row r="38" spans="2:8">
      <c r="B38" s="90">
        <v>44505</v>
      </c>
      <c r="C38" s="1" t="s">
        <v>1700</v>
      </c>
      <c r="D38" s="1"/>
      <c r="E38" s="1">
        <v>1037.58</v>
      </c>
      <c r="F38" s="1359">
        <f t="shared" si="1"/>
        <v>866118.76</v>
      </c>
      <c r="G38" s="18" t="s">
        <v>1702</v>
      </c>
      <c r="H38" s="51"/>
    </row>
    <row r="39" spans="2:8">
      <c r="B39" s="90">
        <v>44508</v>
      </c>
      <c r="C39" s="1" t="s">
        <v>1823</v>
      </c>
      <c r="D39" s="89">
        <v>832164.22</v>
      </c>
      <c r="E39" s="4"/>
      <c r="F39" s="1359">
        <f t="shared" ref="F39:F40" si="2">F38-D39</f>
        <v>33954.540000000037</v>
      </c>
      <c r="G39" s="1521" t="s">
        <v>1914</v>
      </c>
      <c r="H39" s="51"/>
    </row>
    <row r="40" spans="2:8">
      <c r="B40" s="90">
        <v>44511</v>
      </c>
      <c r="C40" s="1" t="s">
        <v>1824</v>
      </c>
      <c r="D40" s="4">
        <v>157.80000000000001</v>
      </c>
      <c r="E40" s="4"/>
      <c r="F40" s="1359">
        <f t="shared" si="2"/>
        <v>33796.740000000034</v>
      </c>
      <c r="G40" s="34" t="s">
        <v>139</v>
      </c>
      <c r="H40" s="51"/>
    </row>
    <row r="41" spans="2:8">
      <c r="B41" s="90">
        <v>44511</v>
      </c>
      <c r="C41" s="1" t="s">
        <v>1825</v>
      </c>
      <c r="D41" s="4"/>
      <c r="E41" s="4">
        <v>1000</v>
      </c>
      <c r="F41" s="1359">
        <f t="shared" ref="F41:F43" si="3">F40+E41</f>
        <v>34796.740000000034</v>
      </c>
      <c r="G41" s="34" t="s">
        <v>1914</v>
      </c>
      <c r="H41" s="51"/>
    </row>
    <row r="42" spans="2:8">
      <c r="B42" s="90">
        <v>44519</v>
      </c>
      <c r="C42" s="1" t="s">
        <v>1826</v>
      </c>
      <c r="D42" s="4"/>
      <c r="E42" s="4">
        <v>1037.58</v>
      </c>
      <c r="F42" s="1359">
        <f t="shared" si="3"/>
        <v>35834.320000000036</v>
      </c>
      <c r="G42" s="18" t="s">
        <v>1702</v>
      </c>
      <c r="H42" s="51"/>
    </row>
    <row r="43" spans="2:8">
      <c r="B43" s="90">
        <v>44522</v>
      </c>
      <c r="C43" s="1" t="s">
        <v>1827</v>
      </c>
      <c r="D43" s="4"/>
      <c r="E43" s="4">
        <v>2291.67</v>
      </c>
      <c r="F43" s="1359">
        <f t="shared" si="3"/>
        <v>38125.990000000034</v>
      </c>
      <c r="G43" s="18" t="s">
        <v>1704</v>
      </c>
      <c r="H43" s="51"/>
    </row>
    <row r="44" spans="2:8">
      <c r="B44" s="90">
        <v>44525</v>
      </c>
      <c r="C44" s="1" t="s">
        <v>1828</v>
      </c>
      <c r="D44" s="4">
        <v>1913.15</v>
      </c>
      <c r="E44" s="4"/>
      <c r="F44" s="1359">
        <f>F43-D44</f>
        <v>36212.840000000033</v>
      </c>
      <c r="G44" s="34" t="s">
        <v>1915</v>
      </c>
      <c r="H44" s="51"/>
    </row>
    <row r="45" spans="2:8">
      <c r="B45" s="90">
        <v>44536</v>
      </c>
      <c r="C45" s="1" t="s">
        <v>1829</v>
      </c>
      <c r="D45" s="4"/>
      <c r="E45" s="4">
        <v>1037.58</v>
      </c>
      <c r="F45" s="1359">
        <f t="shared" ref="F45" si="4">F44+E45</f>
        <v>37250.420000000035</v>
      </c>
      <c r="G45" s="18" t="s">
        <v>1702</v>
      </c>
      <c r="H45" s="51"/>
    </row>
    <row r="46" spans="2:8">
      <c r="B46" s="90">
        <v>44539</v>
      </c>
      <c r="C46" s="1" t="s">
        <v>1828</v>
      </c>
      <c r="D46" s="4">
        <v>1913.15</v>
      </c>
      <c r="E46" s="4"/>
      <c r="F46" s="1359">
        <f t="shared" ref="F46:F47" si="5">F45-D46</f>
        <v>35337.270000000033</v>
      </c>
      <c r="G46" s="34" t="s">
        <v>1915</v>
      </c>
      <c r="H46" s="51"/>
    </row>
    <row r="47" spans="2:8">
      <c r="B47" s="90">
        <v>44543</v>
      </c>
      <c r="C47" s="1" t="s">
        <v>1830</v>
      </c>
      <c r="D47" s="4">
        <v>157.80000000000001</v>
      </c>
      <c r="E47" s="4"/>
      <c r="F47" s="1359">
        <f t="shared" si="5"/>
        <v>35179.47000000003</v>
      </c>
      <c r="G47" s="34" t="s">
        <v>696</v>
      </c>
      <c r="H47" s="51"/>
    </row>
    <row r="48" spans="2:8">
      <c r="B48" s="90">
        <v>44545</v>
      </c>
      <c r="C48" s="1" t="s">
        <v>1831</v>
      </c>
      <c r="D48" s="4"/>
      <c r="E48" s="4">
        <v>2291.67</v>
      </c>
      <c r="F48" s="1359">
        <f t="shared" ref="F48:F50" si="6">F47+E48</f>
        <v>37471.140000000029</v>
      </c>
      <c r="G48" s="18" t="s">
        <v>1704</v>
      </c>
    </row>
    <row r="49" spans="2:7">
      <c r="B49" s="90">
        <v>44547</v>
      </c>
      <c r="C49" s="1" t="s">
        <v>1832</v>
      </c>
      <c r="D49" s="4"/>
      <c r="E49" s="4">
        <v>1037.58</v>
      </c>
      <c r="F49" s="1359">
        <f t="shared" si="6"/>
        <v>38508.72000000003</v>
      </c>
      <c r="G49" s="18" t="s">
        <v>1702</v>
      </c>
    </row>
    <row r="50" spans="2:7">
      <c r="B50" s="90">
        <v>44551</v>
      </c>
      <c r="C50" s="1" t="s">
        <v>1833</v>
      </c>
      <c r="D50" s="4"/>
      <c r="E50" s="4">
        <v>382.8</v>
      </c>
      <c r="F50" s="1359">
        <f t="shared" si="6"/>
        <v>38891.520000000033</v>
      </c>
      <c r="G50" s="34" t="s">
        <v>1910</v>
      </c>
    </row>
    <row r="51" spans="2:7">
      <c r="B51" s="90">
        <v>44553</v>
      </c>
      <c r="C51" s="1" t="s">
        <v>1828</v>
      </c>
      <c r="D51" s="4">
        <v>1913.15</v>
      </c>
      <c r="E51" s="4"/>
      <c r="F51" s="1359">
        <f>F50-D51</f>
        <v>36978.370000000032</v>
      </c>
      <c r="G51" s="34" t="s">
        <v>1915</v>
      </c>
    </row>
    <row r="52" spans="2:7">
      <c r="B52" s="90">
        <v>44561</v>
      </c>
      <c r="C52" s="1" t="s">
        <v>24</v>
      </c>
      <c r="D52" s="4"/>
      <c r="E52" s="4">
        <v>4.26</v>
      </c>
      <c r="F52" s="1359">
        <f t="shared" ref="F52:F53" si="7">F51+E52</f>
        <v>36982.630000000034</v>
      </c>
      <c r="G52" s="34" t="s">
        <v>1459</v>
      </c>
    </row>
    <row r="53" spans="2:7">
      <c r="B53" s="90">
        <v>44561</v>
      </c>
      <c r="C53" s="1" t="s">
        <v>1834</v>
      </c>
      <c r="D53" s="4"/>
      <c r="E53" s="4">
        <v>1445.22</v>
      </c>
      <c r="F53" s="1359">
        <f t="shared" si="7"/>
        <v>38427.850000000035</v>
      </c>
      <c r="G53" s="18" t="s">
        <v>1702</v>
      </c>
    </row>
    <row r="54" spans="2:7">
      <c r="B54" s="90">
        <v>44567</v>
      </c>
      <c r="C54" s="1" t="s">
        <v>1828</v>
      </c>
      <c r="D54" s="4">
        <v>1913.15</v>
      </c>
      <c r="E54" s="4"/>
      <c r="F54" s="1359">
        <f t="shared" ref="F54:F55" si="8">F53-D54</f>
        <v>36514.700000000033</v>
      </c>
      <c r="G54" s="34" t="s">
        <v>1915</v>
      </c>
    </row>
    <row r="55" spans="2:7">
      <c r="B55" s="90">
        <v>44572</v>
      </c>
      <c r="C55" s="1" t="s">
        <v>1835</v>
      </c>
      <c r="D55" s="4">
        <v>157.80000000000001</v>
      </c>
      <c r="E55" s="4"/>
      <c r="F55" s="1359">
        <f t="shared" si="8"/>
        <v>36356.900000000031</v>
      </c>
      <c r="G55" s="34" t="s">
        <v>696</v>
      </c>
    </row>
    <row r="56" spans="2:7">
      <c r="B56" s="90">
        <v>44575</v>
      </c>
      <c r="C56" s="1" t="s">
        <v>1836</v>
      </c>
      <c r="D56" s="4"/>
      <c r="E56" s="4">
        <v>1048.96</v>
      </c>
      <c r="F56" s="1359">
        <f t="shared" ref="F56" si="9">F55+E56</f>
        <v>37405.86000000003</v>
      </c>
      <c r="G56" s="18" t="s">
        <v>1702</v>
      </c>
    </row>
    <row r="57" spans="2:7">
      <c r="B57" s="90">
        <v>44576</v>
      </c>
      <c r="C57" s="1" t="s">
        <v>1837</v>
      </c>
      <c r="D57" s="4">
        <v>57.91</v>
      </c>
      <c r="E57" s="4"/>
      <c r="F57" s="1359">
        <f>F56-D57</f>
        <v>37347.950000000026</v>
      </c>
      <c r="G57" s="34" t="s">
        <v>1916</v>
      </c>
    </row>
    <row r="58" spans="2:7">
      <c r="B58" s="90">
        <v>44580</v>
      </c>
      <c r="C58" s="1" t="s">
        <v>1838</v>
      </c>
      <c r="D58" s="4"/>
      <c r="E58" s="4">
        <v>2675.67</v>
      </c>
      <c r="F58" s="1359">
        <f>F57+E58</f>
        <v>40023.620000000024</v>
      </c>
      <c r="G58" s="34" t="s">
        <v>1704</v>
      </c>
    </row>
    <row r="59" spans="2:7">
      <c r="B59" s="90">
        <v>44581</v>
      </c>
      <c r="C59" s="1" t="s">
        <v>1828</v>
      </c>
      <c r="D59" s="4">
        <v>1913.15</v>
      </c>
      <c r="E59" s="4"/>
      <c r="F59" s="1359">
        <f>F58-D59</f>
        <v>38110.470000000023</v>
      </c>
      <c r="G59" s="34" t="s">
        <v>1915</v>
      </c>
    </row>
    <row r="60" spans="2:7">
      <c r="B60" s="90">
        <v>44589</v>
      </c>
      <c r="C60" s="1" t="s">
        <v>1839</v>
      </c>
      <c r="D60" s="4"/>
      <c r="E60" s="4">
        <v>1050.0899999999999</v>
      </c>
      <c r="F60" s="1359">
        <f t="shared" ref="F60" si="10">F59+E60</f>
        <v>39160.560000000019</v>
      </c>
      <c r="G60" s="18" t="s">
        <v>1702</v>
      </c>
    </row>
    <row r="61" spans="2:7">
      <c r="B61" s="90">
        <v>44595</v>
      </c>
      <c r="C61" s="1" t="s">
        <v>1828</v>
      </c>
      <c r="D61" s="4">
        <v>1913.15</v>
      </c>
      <c r="E61" s="4"/>
      <c r="F61" s="1359">
        <f>F60-D61</f>
        <v>37247.410000000018</v>
      </c>
      <c r="G61" s="34" t="s">
        <v>1915</v>
      </c>
    </row>
    <row r="62" spans="2:7">
      <c r="B62" s="90">
        <v>44602</v>
      </c>
      <c r="C62" s="1" t="s">
        <v>1840</v>
      </c>
      <c r="D62" s="4"/>
      <c r="E62" s="4">
        <v>2291.67</v>
      </c>
      <c r="F62" s="1359">
        <f t="shared" ref="F62" si="11">F61+E62</f>
        <v>39539.080000000016</v>
      </c>
      <c r="G62" s="34" t="s">
        <v>1704</v>
      </c>
    </row>
    <row r="63" spans="2:7">
      <c r="B63" s="90">
        <v>44603</v>
      </c>
      <c r="C63" s="1" t="s">
        <v>1841</v>
      </c>
      <c r="D63" s="4">
        <v>157.80000000000001</v>
      </c>
      <c r="E63" s="4"/>
      <c r="F63" s="1359">
        <f>F62-D63</f>
        <v>39381.280000000013</v>
      </c>
      <c r="G63" s="34" t="s">
        <v>696</v>
      </c>
    </row>
    <row r="64" spans="2:7">
      <c r="B64" s="90">
        <v>44603</v>
      </c>
      <c r="C64" s="1" t="s">
        <v>1842</v>
      </c>
      <c r="D64" s="4"/>
      <c r="E64" s="4">
        <v>1050.0899999999999</v>
      </c>
      <c r="F64" s="1359">
        <f t="shared" ref="F64" si="12">F63+E64</f>
        <v>40431.37000000001</v>
      </c>
      <c r="G64" s="18" t="s">
        <v>1702</v>
      </c>
    </row>
    <row r="65" spans="2:7">
      <c r="B65" s="90">
        <v>44609</v>
      </c>
      <c r="C65" s="1" t="s">
        <v>1828</v>
      </c>
      <c r="D65" s="4">
        <v>1913.15</v>
      </c>
      <c r="E65" s="4"/>
      <c r="F65" s="1359">
        <f>F64-D65</f>
        <v>38518.220000000008</v>
      </c>
      <c r="G65" s="34" t="s">
        <v>1915</v>
      </c>
    </row>
    <row r="66" spans="2:7">
      <c r="B66" s="90">
        <v>44610</v>
      </c>
      <c r="C66" s="1" t="s">
        <v>1843</v>
      </c>
      <c r="D66" s="4">
        <v>1100</v>
      </c>
      <c r="E66" s="4"/>
      <c r="F66" s="1359">
        <f>F65-D66</f>
        <v>37418.220000000008</v>
      </c>
      <c r="G66" s="34" t="s">
        <v>1918</v>
      </c>
    </row>
    <row r="67" spans="2:7">
      <c r="B67" s="90">
        <v>44617</v>
      </c>
      <c r="C67" s="1" t="s">
        <v>1844</v>
      </c>
      <c r="D67" s="4"/>
      <c r="E67" s="4">
        <v>1050.0899999999999</v>
      </c>
      <c r="F67" s="1359">
        <f t="shared" ref="F67" si="13">F66+E67</f>
        <v>38468.310000000005</v>
      </c>
      <c r="G67" s="18" t="s">
        <v>1702</v>
      </c>
    </row>
    <row r="68" spans="2:7">
      <c r="B68" s="90">
        <v>44622</v>
      </c>
      <c r="C68" s="1" t="s">
        <v>1845</v>
      </c>
      <c r="D68" s="4">
        <v>323.83</v>
      </c>
      <c r="E68" s="4"/>
      <c r="F68" s="1359">
        <f t="shared" ref="F68:F69" si="14">F67-D68</f>
        <v>38144.480000000003</v>
      </c>
      <c r="G68" s="34" t="s">
        <v>1922</v>
      </c>
    </row>
    <row r="69" spans="2:7">
      <c r="B69" s="90">
        <v>44623</v>
      </c>
      <c r="C69" s="1" t="s">
        <v>1828</v>
      </c>
      <c r="D69" s="4">
        <v>1913.15</v>
      </c>
      <c r="E69" s="4"/>
      <c r="F69" s="1359">
        <f t="shared" si="14"/>
        <v>36231.33</v>
      </c>
      <c r="G69" s="34" t="s">
        <v>1915</v>
      </c>
    </row>
    <row r="70" spans="2:7">
      <c r="B70" s="90">
        <v>44630</v>
      </c>
      <c r="C70" s="1" t="s">
        <v>1846</v>
      </c>
      <c r="D70" s="4"/>
      <c r="E70" s="4">
        <v>2291.67</v>
      </c>
      <c r="F70" s="1359">
        <f t="shared" ref="F70" si="15">F69+E70</f>
        <v>38523</v>
      </c>
      <c r="G70" s="34" t="s">
        <v>1704</v>
      </c>
    </row>
    <row r="71" spans="2:7">
      <c r="B71" s="90">
        <v>44631</v>
      </c>
      <c r="C71" s="1" t="s">
        <v>1847</v>
      </c>
      <c r="D71" s="4">
        <v>157.80000000000001</v>
      </c>
      <c r="E71" s="4"/>
      <c r="F71" s="1359">
        <f>F70-D71</f>
        <v>38365.199999999997</v>
      </c>
      <c r="G71" s="34" t="s">
        <v>696</v>
      </c>
    </row>
    <row r="72" spans="2:7">
      <c r="B72" s="90">
        <v>44631</v>
      </c>
      <c r="C72" s="1" t="s">
        <v>1848</v>
      </c>
      <c r="D72" s="4"/>
      <c r="E72" s="4">
        <v>1050.0899999999999</v>
      </c>
      <c r="F72" s="1359">
        <f t="shared" ref="F72:F76" si="16">F71+E72</f>
        <v>39415.289999999994</v>
      </c>
      <c r="G72" s="18" t="s">
        <v>1702</v>
      </c>
    </row>
    <row r="73" spans="2:7">
      <c r="B73" s="90">
        <v>44631</v>
      </c>
      <c r="C73" s="1" t="s">
        <v>1849</v>
      </c>
      <c r="D73" s="4"/>
      <c r="E73" s="4">
        <v>3250</v>
      </c>
      <c r="F73" s="1359">
        <f>F72+E73</f>
        <v>42665.289999999994</v>
      </c>
      <c r="G73" s="34" t="s">
        <v>1171</v>
      </c>
    </row>
    <row r="74" spans="2:7">
      <c r="B74" s="90">
        <v>44637</v>
      </c>
      <c r="C74" s="1" t="s">
        <v>1828</v>
      </c>
      <c r="D74" s="4">
        <v>1913.15</v>
      </c>
      <c r="E74" s="4"/>
      <c r="F74" s="1359">
        <f>F73-D74</f>
        <v>40752.139999999992</v>
      </c>
      <c r="G74" s="34" t="s">
        <v>1915</v>
      </c>
    </row>
    <row r="75" spans="2:7">
      <c r="B75" s="90">
        <v>44643</v>
      </c>
      <c r="C75" s="611" t="s">
        <v>1850</v>
      </c>
      <c r="D75" s="4">
        <v>14739.96</v>
      </c>
      <c r="E75" s="4"/>
      <c r="F75" s="1359">
        <f>F74-D75</f>
        <v>26012.179999999993</v>
      </c>
      <c r="G75" s="1" t="s">
        <v>1703</v>
      </c>
    </row>
    <row r="76" spans="2:7">
      <c r="B76" s="90">
        <v>44645</v>
      </c>
      <c r="C76" s="1" t="s">
        <v>1851</v>
      </c>
      <c r="D76" s="4"/>
      <c r="E76" s="4">
        <v>1050.0899999999999</v>
      </c>
      <c r="F76" s="1359">
        <f t="shared" si="16"/>
        <v>27062.269999999993</v>
      </c>
      <c r="G76" s="18" t="s">
        <v>1702</v>
      </c>
    </row>
    <row r="77" spans="2:7">
      <c r="B77" s="90">
        <v>44651</v>
      </c>
      <c r="C77" s="1" t="s">
        <v>1828</v>
      </c>
      <c r="D77" s="4">
        <v>1913.15</v>
      </c>
      <c r="E77" s="4"/>
      <c r="F77" s="1359">
        <f>F76-D77</f>
        <v>25149.119999999992</v>
      </c>
      <c r="G77" s="34" t="s">
        <v>1915</v>
      </c>
    </row>
    <row r="78" spans="2:7">
      <c r="B78" s="90">
        <v>44652</v>
      </c>
      <c r="C78" s="45" t="s">
        <v>1852</v>
      </c>
      <c r="D78" s="4"/>
      <c r="E78" s="4">
        <v>12105</v>
      </c>
      <c r="F78" s="1359">
        <f t="shared" ref="F78:F79" si="17">F77+E78</f>
        <v>37254.119999999995</v>
      </c>
      <c r="G78" s="34" t="s">
        <v>1924</v>
      </c>
    </row>
    <row r="79" spans="2:7">
      <c r="B79" s="90">
        <v>44659</v>
      </c>
      <c r="C79" s="1" t="s">
        <v>1853</v>
      </c>
      <c r="D79" s="4"/>
      <c r="E79" s="4">
        <v>1050.0899999999999</v>
      </c>
      <c r="F79" s="1359">
        <f t="shared" si="17"/>
        <v>38304.209999999992</v>
      </c>
      <c r="G79" s="34" t="s">
        <v>1702</v>
      </c>
    </row>
    <row r="80" spans="2:7">
      <c r="B80" s="90">
        <v>44662</v>
      </c>
      <c r="C80" s="1" t="s">
        <v>1854</v>
      </c>
      <c r="D80" s="4">
        <v>157.80000000000001</v>
      </c>
      <c r="E80" s="4"/>
      <c r="F80" s="1359">
        <f>F79-D80</f>
        <v>38146.409999999989</v>
      </c>
      <c r="G80" s="34" t="s">
        <v>696</v>
      </c>
    </row>
    <row r="81" spans="2:7">
      <c r="B81" s="90">
        <v>44662</v>
      </c>
      <c r="C81" s="1" t="s">
        <v>1855</v>
      </c>
      <c r="D81" s="4"/>
      <c r="E81" s="4">
        <v>3250</v>
      </c>
      <c r="F81" s="1359">
        <f t="shared" ref="F81:F82" si="18">F80+E81</f>
        <v>41396.409999999989</v>
      </c>
      <c r="G81" s="34" t="s">
        <v>1171</v>
      </c>
    </row>
    <row r="82" spans="2:7">
      <c r="B82" s="90">
        <v>44664</v>
      </c>
      <c r="C82" s="1" t="s">
        <v>1856</v>
      </c>
      <c r="D82" s="4"/>
      <c r="E82" s="4">
        <v>2291.67</v>
      </c>
      <c r="F82" s="1359">
        <f t="shared" si="18"/>
        <v>43688.079999999987</v>
      </c>
      <c r="G82" s="34" t="s">
        <v>1704</v>
      </c>
    </row>
    <row r="83" spans="2:7">
      <c r="B83" s="90">
        <v>44665</v>
      </c>
      <c r="C83" s="1" t="s">
        <v>1828</v>
      </c>
      <c r="D83" s="4">
        <v>1913.15</v>
      </c>
      <c r="E83" s="4"/>
      <c r="F83" s="1359">
        <f>F82-D83</f>
        <v>41774.929999999986</v>
      </c>
      <c r="G83" s="34" t="s">
        <v>1915</v>
      </c>
    </row>
    <row r="84" spans="2:7">
      <c r="B84" s="90">
        <v>44673</v>
      </c>
      <c r="C84" s="1" t="s">
        <v>1857</v>
      </c>
      <c r="D84" s="4"/>
      <c r="E84" s="4">
        <v>1050.0899999999999</v>
      </c>
      <c r="F84" s="1359">
        <f t="shared" ref="F84" si="19">F83+E84</f>
        <v>42825.019999999982</v>
      </c>
      <c r="G84" s="34" t="s">
        <v>1702</v>
      </c>
    </row>
    <row r="85" spans="2:7">
      <c r="B85" s="90">
        <v>44679</v>
      </c>
      <c r="C85" s="1" t="s">
        <v>1828</v>
      </c>
      <c r="D85" s="4">
        <v>1913.15</v>
      </c>
      <c r="E85" s="4"/>
      <c r="F85" s="1359">
        <f>F84-D85</f>
        <v>40911.869999999981</v>
      </c>
      <c r="G85" s="34" t="s">
        <v>1915</v>
      </c>
    </row>
    <row r="86" spans="2:7">
      <c r="B86" s="90">
        <v>44687</v>
      </c>
      <c r="C86" s="1" t="s">
        <v>1858</v>
      </c>
      <c r="D86" s="4"/>
      <c r="E86" s="4">
        <v>1050.0899999999999</v>
      </c>
      <c r="F86" s="1359">
        <f t="shared" ref="F86" si="20">F85+E86</f>
        <v>41961.959999999977</v>
      </c>
      <c r="G86" s="54" t="s">
        <v>1702</v>
      </c>
    </row>
    <row r="87" spans="2:7">
      <c r="B87" s="90">
        <v>44691</v>
      </c>
      <c r="C87" s="93" t="s">
        <v>1859</v>
      </c>
      <c r="D87" s="4">
        <v>1626</v>
      </c>
      <c r="E87" s="4"/>
      <c r="F87" s="1359">
        <f t="shared" ref="F87:F89" si="21">F86-D87</f>
        <v>40335.959999999977</v>
      </c>
      <c r="G87" s="34" t="s">
        <v>1925</v>
      </c>
    </row>
    <row r="88" spans="2:7">
      <c r="B88" s="90">
        <v>44691</v>
      </c>
      <c r="C88" s="45" t="s">
        <v>1860</v>
      </c>
      <c r="D88" s="4">
        <v>276</v>
      </c>
      <c r="E88" s="4"/>
      <c r="F88" s="1359">
        <f t="shared" si="21"/>
        <v>40059.959999999977</v>
      </c>
      <c r="G88" s="34" t="s">
        <v>926</v>
      </c>
    </row>
    <row r="89" spans="2:7">
      <c r="B89" s="90">
        <v>44692</v>
      </c>
      <c r="C89" s="1" t="s">
        <v>1861</v>
      </c>
      <c r="D89" s="4">
        <v>157.80000000000001</v>
      </c>
      <c r="E89" s="4"/>
      <c r="F89" s="1359">
        <f t="shared" si="21"/>
        <v>39902.159999999974</v>
      </c>
      <c r="G89" s="34" t="s">
        <v>696</v>
      </c>
    </row>
    <row r="90" spans="2:7">
      <c r="B90" s="90">
        <v>44692</v>
      </c>
      <c r="C90" s="1" t="s">
        <v>1862</v>
      </c>
      <c r="D90" s="4"/>
      <c r="E90" s="4">
        <v>2500</v>
      </c>
      <c r="F90" s="1359">
        <f t="shared" ref="F90:F91" si="22">F89+E90</f>
        <v>42402.159999999974</v>
      </c>
      <c r="G90" s="34" t="s">
        <v>1704</v>
      </c>
    </row>
    <row r="91" spans="2:7">
      <c r="B91" s="90">
        <v>44692</v>
      </c>
      <c r="C91" s="1" t="s">
        <v>1863</v>
      </c>
      <c r="D91" s="4"/>
      <c r="E91" s="4">
        <v>3250</v>
      </c>
      <c r="F91" s="1359">
        <f t="shared" si="22"/>
        <v>45652.159999999974</v>
      </c>
      <c r="G91" s="34" t="s">
        <v>1171</v>
      </c>
    </row>
    <row r="92" spans="2:7">
      <c r="B92" s="90">
        <v>44693</v>
      </c>
      <c r="C92" s="1" t="s">
        <v>1828</v>
      </c>
      <c r="D92" s="4">
        <v>1913.15</v>
      </c>
      <c r="E92" s="4"/>
      <c r="F92" s="1359">
        <f>F91-D92</f>
        <v>43739.009999999973</v>
      </c>
      <c r="G92" s="34" t="s">
        <v>1915</v>
      </c>
    </row>
    <row r="93" spans="2:7">
      <c r="B93" s="90">
        <v>44701</v>
      </c>
      <c r="C93" s="1" t="s">
        <v>1864</v>
      </c>
      <c r="D93" s="4"/>
      <c r="E93" s="4">
        <v>1050.0899999999999</v>
      </c>
      <c r="F93" s="1359">
        <f t="shared" ref="F93" si="23">F92+E93</f>
        <v>44789.099999999969</v>
      </c>
      <c r="G93" s="34" t="s">
        <v>1702</v>
      </c>
    </row>
    <row r="94" spans="2:7">
      <c r="B94" s="90">
        <v>44707</v>
      </c>
      <c r="C94" s="1" t="s">
        <v>1828</v>
      </c>
      <c r="D94" s="4">
        <v>1913.15</v>
      </c>
      <c r="E94" s="4"/>
      <c r="F94" s="1359">
        <f t="shared" ref="F94:F95" si="24">F93-D94</f>
        <v>42875.949999999968</v>
      </c>
      <c r="G94" s="34" t="s">
        <v>1915</v>
      </c>
    </row>
    <row r="95" spans="2:7">
      <c r="B95" s="90">
        <v>44712</v>
      </c>
      <c r="C95" s="1" t="s">
        <v>1865</v>
      </c>
      <c r="D95" s="4">
        <v>227.89</v>
      </c>
      <c r="E95" s="4"/>
      <c r="F95" s="1359">
        <f t="shared" si="24"/>
        <v>42648.059999999969</v>
      </c>
      <c r="G95" s="34" t="s">
        <v>1923</v>
      </c>
    </row>
    <row r="96" spans="2:7">
      <c r="B96" s="90">
        <v>44715</v>
      </c>
      <c r="C96" s="1" t="s">
        <v>1866</v>
      </c>
      <c r="D96" s="4"/>
      <c r="E96" s="4">
        <v>1050.0899999999999</v>
      </c>
      <c r="F96" s="1359">
        <f t="shared" ref="F96:F97" si="25">F95+E96</f>
        <v>43698.149999999965</v>
      </c>
      <c r="G96" s="34" t="s">
        <v>1702</v>
      </c>
    </row>
    <row r="97" spans="2:7">
      <c r="B97" s="90">
        <v>44720</v>
      </c>
      <c r="C97" s="1" t="s">
        <v>1867</v>
      </c>
      <c r="D97" s="4"/>
      <c r="E97" s="4">
        <v>2500</v>
      </c>
      <c r="F97" s="1359">
        <f t="shared" si="25"/>
        <v>46198.149999999965</v>
      </c>
      <c r="G97" s="34" t="s">
        <v>1704</v>
      </c>
    </row>
    <row r="98" spans="2:7">
      <c r="B98" s="90">
        <v>44721</v>
      </c>
      <c r="C98" s="1" t="s">
        <v>1828</v>
      </c>
      <c r="D98" s="4">
        <v>1970.19</v>
      </c>
      <c r="E98" s="4"/>
      <c r="F98" s="1359">
        <f>F97-D98</f>
        <v>44227.959999999963</v>
      </c>
      <c r="G98" s="34" t="s">
        <v>1915</v>
      </c>
    </row>
    <row r="99" spans="2:7">
      <c r="B99" s="90">
        <v>44723</v>
      </c>
      <c r="C99" s="1" t="s">
        <v>1868</v>
      </c>
      <c r="D99" s="4"/>
      <c r="E99" s="4">
        <v>3250</v>
      </c>
      <c r="F99" s="1359">
        <f t="shared" ref="F99" si="26">F98+E99</f>
        <v>47477.959999999963</v>
      </c>
      <c r="G99" s="34" t="s">
        <v>1171</v>
      </c>
    </row>
    <row r="100" spans="2:7">
      <c r="B100" s="90">
        <v>44725</v>
      </c>
      <c r="C100" s="1" t="s">
        <v>1869</v>
      </c>
      <c r="D100" s="4">
        <v>157.80000000000001</v>
      </c>
      <c r="E100" s="4"/>
      <c r="F100" s="1359">
        <f>F99-D100</f>
        <v>47320.15999999996</v>
      </c>
      <c r="G100" s="34" t="s">
        <v>696</v>
      </c>
    </row>
    <row r="101" spans="2:7">
      <c r="B101" s="90">
        <v>44729</v>
      </c>
      <c r="C101" s="1" t="s">
        <v>1870</v>
      </c>
      <c r="D101" s="4"/>
      <c r="E101" s="4">
        <v>1050.0899999999999</v>
      </c>
      <c r="F101" s="1359">
        <f t="shared" ref="F101" si="27">F100+E101</f>
        <v>48370.249999999956</v>
      </c>
      <c r="G101" s="34" t="s">
        <v>1702</v>
      </c>
    </row>
    <row r="102" spans="2:7">
      <c r="B102" s="90">
        <v>44735</v>
      </c>
      <c r="C102" s="1" t="s">
        <v>1828</v>
      </c>
      <c r="D102" s="4">
        <v>1970.19</v>
      </c>
      <c r="E102" s="4"/>
      <c r="F102" s="1359">
        <f>F101-D102</f>
        <v>46400.059999999954</v>
      </c>
      <c r="G102" s="34" t="s">
        <v>1915</v>
      </c>
    </row>
    <row r="103" spans="2:7">
      <c r="B103" s="90">
        <v>44736</v>
      </c>
      <c r="C103" s="1" t="s">
        <v>1871</v>
      </c>
      <c r="D103" s="4"/>
      <c r="E103" s="4">
        <v>389.18</v>
      </c>
      <c r="F103" s="1359">
        <f>F102+E103</f>
        <v>46789.239999999954</v>
      </c>
      <c r="G103" s="34" t="s">
        <v>1917</v>
      </c>
    </row>
    <row r="104" spans="2:7" ht="25.5">
      <c r="B104" s="1463" t="s">
        <v>1909</v>
      </c>
      <c r="C104" s="1520">
        <f>D104-E104-F10</f>
        <v>-46789.24000000197</v>
      </c>
      <c r="D104" s="1520">
        <f>SUM(D10:D103)</f>
        <v>1932938.6899999988</v>
      </c>
      <c r="E104" s="1520">
        <f>SUM(E10:E103)</f>
        <v>1141861.1000000008</v>
      </c>
      <c r="F104" s="1464">
        <f>F103</f>
        <v>46789.239999999954</v>
      </c>
      <c r="G104" s="1465" t="s">
        <v>1927</v>
      </c>
    </row>
    <row r="108" spans="2:7" ht="18">
      <c r="B108" s="1422" t="s">
        <v>1701</v>
      </c>
      <c r="C108" s="1423" t="s">
        <v>112</v>
      </c>
      <c r="D108" s="1378"/>
      <c r="E108" s="1379"/>
      <c r="F108" s="1378"/>
      <c r="G108" s="425"/>
    </row>
    <row r="109" spans="2:7" ht="18">
      <c r="B109" s="1422"/>
      <c r="C109" s="1380" t="s">
        <v>1170</v>
      </c>
      <c r="D109" s="1378"/>
      <c r="E109" s="1379"/>
      <c r="F109" s="1378"/>
      <c r="G109" s="425"/>
    </row>
    <row r="110" spans="2:7">
      <c r="B110" s="426" t="s">
        <v>8</v>
      </c>
      <c r="C110" s="29" t="s">
        <v>20</v>
      </c>
      <c r="D110" s="71" t="s">
        <v>21</v>
      </c>
      <c r="E110" s="71" t="s">
        <v>22</v>
      </c>
      <c r="F110" s="71" t="s">
        <v>23</v>
      </c>
      <c r="G110" s="428" t="s">
        <v>18</v>
      </c>
    </row>
    <row r="111" spans="2:7">
      <c r="B111" s="1461"/>
      <c r="C111" s="31" t="s">
        <v>1626</v>
      </c>
      <c r="D111" s="1360"/>
      <c r="E111" s="1360"/>
      <c r="F111" s="1462">
        <f>F104</f>
        <v>46789.239999999954</v>
      </c>
      <c r="G111" s="1"/>
    </row>
    <row r="112" spans="2:7">
      <c r="B112" s="90">
        <v>44743</v>
      </c>
      <c r="C112" s="1" t="s">
        <v>1872</v>
      </c>
      <c r="D112" s="4"/>
      <c r="E112" s="4">
        <v>2500</v>
      </c>
      <c r="F112" s="1359">
        <f>F103+E112</f>
        <v>49289.239999999954</v>
      </c>
      <c r="G112" s="34" t="s">
        <v>1704</v>
      </c>
    </row>
    <row r="113" spans="2:7">
      <c r="B113" s="90">
        <v>44743</v>
      </c>
      <c r="C113" s="1" t="s">
        <v>1873</v>
      </c>
      <c r="D113" s="4"/>
      <c r="E113" s="4">
        <v>1050.0899999999999</v>
      </c>
      <c r="F113" s="1359">
        <f>F112+E113</f>
        <v>50339.329999999951</v>
      </c>
      <c r="G113" s="34" t="s">
        <v>1702</v>
      </c>
    </row>
    <row r="114" spans="2:7">
      <c r="B114" s="90">
        <v>44749</v>
      </c>
      <c r="C114" s="1" t="s">
        <v>1828</v>
      </c>
      <c r="D114" s="4">
        <v>1970.19</v>
      </c>
      <c r="E114" s="4"/>
      <c r="F114" s="1359">
        <f>F113-D114</f>
        <v>48369.139999999948</v>
      </c>
      <c r="G114" s="34" t="s">
        <v>1915</v>
      </c>
    </row>
    <row r="115" spans="2:7">
      <c r="B115" s="90">
        <v>44753</v>
      </c>
      <c r="C115" s="1" t="s">
        <v>1874</v>
      </c>
      <c r="D115" s="4">
        <v>157.80000000000001</v>
      </c>
      <c r="E115" s="4"/>
      <c r="F115" s="1359">
        <f>F114-D115</f>
        <v>48211.339999999946</v>
      </c>
      <c r="G115" s="34" t="s">
        <v>696</v>
      </c>
    </row>
    <row r="116" spans="2:7">
      <c r="B116" s="90">
        <v>44753</v>
      </c>
      <c r="C116" s="1" t="s">
        <v>1875</v>
      </c>
      <c r="D116" s="4"/>
      <c r="E116" s="4">
        <v>3250</v>
      </c>
      <c r="F116" s="1359">
        <f>F115+E116</f>
        <v>51461.339999999946</v>
      </c>
      <c r="G116" s="34" t="s">
        <v>1171</v>
      </c>
    </row>
    <row r="117" spans="2:7">
      <c r="B117" s="90">
        <v>44757</v>
      </c>
      <c r="C117" s="1" t="s">
        <v>1876</v>
      </c>
      <c r="D117" s="4"/>
      <c r="E117" s="4">
        <v>1068.07</v>
      </c>
      <c r="F117" s="1359">
        <f>F116+E117</f>
        <v>52529.409999999945</v>
      </c>
      <c r="G117" s="34" t="s">
        <v>1702</v>
      </c>
    </row>
    <row r="118" spans="2:7">
      <c r="B118" s="90">
        <v>44763</v>
      </c>
      <c r="C118" s="1" t="s">
        <v>1828</v>
      </c>
      <c r="D118" s="4">
        <v>2087.4699999999998</v>
      </c>
      <c r="E118" s="4"/>
      <c r="F118" s="1359">
        <f>F117-D118</f>
        <v>50441.939999999944</v>
      </c>
      <c r="G118" s="34" t="s">
        <v>1915</v>
      </c>
    </row>
    <row r="119" spans="2:7">
      <c r="B119" s="90">
        <v>44764</v>
      </c>
      <c r="C119" s="93" t="s">
        <v>1877</v>
      </c>
      <c r="D119" s="4">
        <v>2700</v>
      </c>
      <c r="E119" s="4"/>
      <c r="F119" s="1359">
        <f>F118-D119</f>
        <v>47741.939999999944</v>
      </c>
      <c r="G119" s="34" t="s">
        <v>1925</v>
      </c>
    </row>
    <row r="120" spans="2:7">
      <c r="B120" s="90">
        <v>44768</v>
      </c>
      <c r="C120" s="45" t="s">
        <v>1935</v>
      </c>
      <c r="D120" s="4">
        <v>10940</v>
      </c>
      <c r="E120" s="4"/>
      <c r="F120" s="1359">
        <f>F119-D120</f>
        <v>36801.939999999944</v>
      </c>
      <c r="G120" s="54" t="s">
        <v>1926</v>
      </c>
    </row>
    <row r="121" spans="2:7">
      <c r="B121" s="90">
        <v>44771</v>
      </c>
      <c r="C121" s="1" t="s">
        <v>1878</v>
      </c>
      <c r="D121" s="4"/>
      <c r="E121" s="4">
        <v>1068.07</v>
      </c>
      <c r="F121" s="1359">
        <f>F120+E121</f>
        <v>37870.009999999944</v>
      </c>
      <c r="G121" s="34" t="s">
        <v>1702</v>
      </c>
    </row>
    <row r="122" spans="2:7">
      <c r="B122" s="90">
        <v>44777</v>
      </c>
      <c r="C122" s="1" t="s">
        <v>1828</v>
      </c>
      <c r="D122" s="4">
        <v>2087.4699999999998</v>
      </c>
      <c r="E122" s="4"/>
      <c r="F122" s="1359">
        <f>F121-D122</f>
        <v>35782.539999999943</v>
      </c>
      <c r="G122" s="12"/>
    </row>
    <row r="123" spans="2:7">
      <c r="B123" s="90">
        <v>44783</v>
      </c>
      <c r="C123" s="1" t="s">
        <v>1879</v>
      </c>
      <c r="D123" s="4"/>
      <c r="E123" s="4">
        <v>2291.67</v>
      </c>
      <c r="F123" s="1359">
        <f>F122+E123</f>
        <v>38074.209999999941</v>
      </c>
      <c r="G123" s="12"/>
    </row>
    <row r="124" spans="2:7">
      <c r="B124" s="90">
        <v>44784</v>
      </c>
      <c r="C124" s="1" t="s">
        <v>1880</v>
      </c>
      <c r="D124" s="4">
        <v>157.80000000000001</v>
      </c>
      <c r="E124" s="4"/>
      <c r="F124" s="1359">
        <f>F123-D124</f>
        <v>37916.409999999938</v>
      </c>
      <c r="G124" s="12"/>
    </row>
    <row r="125" spans="2:7">
      <c r="B125" s="90">
        <v>44784</v>
      </c>
      <c r="C125" s="1" t="s">
        <v>1881</v>
      </c>
      <c r="D125" s="4"/>
      <c r="E125" s="4">
        <v>3250</v>
      </c>
      <c r="F125" s="1359">
        <f>F124+E125</f>
        <v>41166.409999999938</v>
      </c>
      <c r="G125" s="12"/>
    </row>
    <row r="126" spans="2:7">
      <c r="B126" s="90">
        <v>44785</v>
      </c>
      <c r="C126" s="1" t="s">
        <v>1882</v>
      </c>
      <c r="D126" s="4"/>
      <c r="E126" s="4">
        <v>1068.07</v>
      </c>
      <c r="F126" s="1359">
        <f>F125+E126</f>
        <v>42234.479999999938</v>
      </c>
      <c r="G126" s="12"/>
    </row>
    <row r="127" spans="2:7">
      <c r="B127" s="90">
        <v>44791</v>
      </c>
      <c r="C127" s="1" t="s">
        <v>1828</v>
      </c>
      <c r="D127" s="4">
        <v>2207.71</v>
      </c>
      <c r="E127" s="4"/>
      <c r="F127" s="1359">
        <f>F126-D127</f>
        <v>40026.769999999939</v>
      </c>
      <c r="G127" s="12"/>
    </row>
    <row r="128" spans="2:7">
      <c r="B128" s="90">
        <v>44791</v>
      </c>
      <c r="C128" s="1" t="s">
        <v>1883</v>
      </c>
      <c r="D128" s="4">
        <v>1624.57</v>
      </c>
      <c r="E128" s="4"/>
      <c r="F128" s="1359">
        <f>F127-D128</f>
        <v>38402.199999999939</v>
      </c>
      <c r="G128" s="12"/>
    </row>
    <row r="129" spans="2:7">
      <c r="B129" s="90">
        <v>44799</v>
      </c>
      <c r="C129" s="1" t="s">
        <v>1884</v>
      </c>
      <c r="D129" s="4"/>
      <c r="E129" s="4">
        <v>1068.07</v>
      </c>
      <c r="F129" s="1359">
        <f>F128+E129</f>
        <v>39470.269999999939</v>
      </c>
      <c r="G129" s="12"/>
    </row>
    <row r="130" spans="2:7">
      <c r="B130" s="90">
        <v>44800</v>
      </c>
      <c r="C130" s="1" t="s">
        <v>1885</v>
      </c>
      <c r="D130" s="4">
        <v>252.66</v>
      </c>
      <c r="E130" s="4"/>
      <c r="F130" s="1359">
        <f t="shared" ref="F130:F132" si="28">F129-D130</f>
        <v>39217.609999999935</v>
      </c>
      <c r="G130" s="12"/>
    </row>
    <row r="131" spans="2:7">
      <c r="B131" s="90">
        <v>44802</v>
      </c>
      <c r="C131" s="1" t="s">
        <v>1886</v>
      </c>
      <c r="D131" s="4">
        <v>473.8</v>
      </c>
      <c r="E131" s="4"/>
      <c r="F131" s="1359">
        <f t="shared" si="28"/>
        <v>38743.809999999932</v>
      </c>
      <c r="G131" s="12"/>
    </row>
    <row r="132" spans="2:7">
      <c r="B132" s="90">
        <v>44805</v>
      </c>
      <c r="C132" s="1" t="s">
        <v>1828</v>
      </c>
      <c r="D132" s="4">
        <v>2207.71</v>
      </c>
      <c r="E132" s="4"/>
      <c r="F132" s="1359">
        <f t="shared" si="28"/>
        <v>36536.099999999933</v>
      </c>
      <c r="G132" s="12"/>
    </row>
    <row r="133" spans="2:7">
      <c r="B133" s="90">
        <v>44813</v>
      </c>
      <c r="C133" s="1" t="s">
        <v>1887</v>
      </c>
      <c r="D133" s="4"/>
      <c r="E133" s="4">
        <v>1054.6400000000001</v>
      </c>
      <c r="F133" s="1359">
        <f>F132+E133</f>
        <v>37590.739999999932</v>
      </c>
      <c r="G133" s="12"/>
    </row>
    <row r="134" spans="2:7">
      <c r="B134" s="90">
        <v>44816</v>
      </c>
      <c r="C134" s="1" t="s">
        <v>1888</v>
      </c>
      <c r="D134" s="4">
        <v>157.80000000000001</v>
      </c>
      <c r="E134" s="4"/>
      <c r="F134" s="1359">
        <f>F133-D134</f>
        <v>37432.93999999993</v>
      </c>
      <c r="G134" s="12"/>
    </row>
    <row r="135" spans="2:7">
      <c r="B135" s="90">
        <v>44816</v>
      </c>
      <c r="C135" s="1" t="s">
        <v>1889</v>
      </c>
      <c r="D135" s="4"/>
      <c r="E135" s="4">
        <v>3250</v>
      </c>
      <c r="F135" s="1359">
        <f>F134+E135</f>
        <v>40682.93999999993</v>
      </c>
      <c r="G135" s="12"/>
    </row>
    <row r="136" spans="2:7">
      <c r="B136" s="90">
        <v>44819</v>
      </c>
      <c r="C136" s="1" t="s">
        <v>1828</v>
      </c>
      <c r="D136" s="4">
        <v>2331.35</v>
      </c>
      <c r="E136" s="4"/>
      <c r="F136" s="1359">
        <f>F135-D136</f>
        <v>38351.589999999931</v>
      </c>
      <c r="G136" s="12"/>
    </row>
    <row r="137" spans="2:7">
      <c r="B137" s="90">
        <v>44830</v>
      </c>
      <c r="C137" s="1" t="s">
        <v>1890</v>
      </c>
      <c r="D137" s="4"/>
      <c r="E137" s="4">
        <v>1054.6400000000001</v>
      </c>
      <c r="F137" s="1359">
        <f>F136+E137</f>
        <v>39406.22999999993</v>
      </c>
      <c r="G137" s="12"/>
    </row>
    <row r="138" spans="2:7">
      <c r="B138" s="90">
        <v>44833</v>
      </c>
      <c r="C138" s="1" t="s">
        <v>1828</v>
      </c>
      <c r="D138" s="4">
        <v>2331.35</v>
      </c>
      <c r="E138" s="4"/>
      <c r="F138" s="1359">
        <f>F137-D138</f>
        <v>37074.879999999932</v>
      </c>
      <c r="G138" s="12"/>
    </row>
    <row r="139" spans="2:7">
      <c r="B139" s="90">
        <v>44833</v>
      </c>
      <c r="C139" s="1" t="s">
        <v>1891</v>
      </c>
      <c r="D139" s="4"/>
      <c r="E139" s="4">
        <v>2291.67</v>
      </c>
      <c r="F139" s="1359">
        <f t="shared" ref="F139:F140" si="29">F138+E139</f>
        <v>39366.54999999993</v>
      </c>
      <c r="G139" s="12"/>
    </row>
    <row r="140" spans="2:7">
      <c r="B140" s="90">
        <v>44841</v>
      </c>
      <c r="C140" s="1" t="s">
        <v>1892</v>
      </c>
      <c r="D140" s="4"/>
      <c r="E140" s="4">
        <v>1054.6400000000001</v>
      </c>
      <c r="F140" s="1359">
        <f t="shared" si="29"/>
        <v>40421.18999999993</v>
      </c>
      <c r="G140" s="12"/>
    </row>
    <row r="141" spans="2:7">
      <c r="B141" s="90">
        <v>44841</v>
      </c>
      <c r="C141" s="45" t="s">
        <v>1893</v>
      </c>
      <c r="D141" s="4">
        <v>5000</v>
      </c>
      <c r="E141" s="4"/>
      <c r="F141" s="1359">
        <f>F140-D141</f>
        <v>35421.18999999993</v>
      </c>
      <c r="G141" s="34" t="s">
        <v>1913</v>
      </c>
    </row>
    <row r="142" spans="2:7">
      <c r="B142" s="90">
        <v>44844</v>
      </c>
      <c r="C142" s="45" t="s">
        <v>1894</v>
      </c>
      <c r="D142" s="4">
        <v>5000</v>
      </c>
      <c r="E142" s="4"/>
      <c r="F142" s="1359">
        <f>F141-D142</f>
        <v>30421.18999999993</v>
      </c>
      <c r="G142" s="34" t="s">
        <v>1913</v>
      </c>
    </row>
    <row r="143" spans="2:7">
      <c r="B143" s="90">
        <v>44845</v>
      </c>
      <c r="C143" s="1" t="s">
        <v>1895</v>
      </c>
      <c r="D143" s="4">
        <v>157.80000000000001</v>
      </c>
      <c r="E143" s="4"/>
      <c r="F143" s="1359">
        <f>F142-D143</f>
        <v>30263.38999999993</v>
      </c>
      <c r="G143" s="34" t="s">
        <v>139</v>
      </c>
    </row>
    <row r="144" spans="2:7">
      <c r="B144" s="90">
        <v>44845</v>
      </c>
      <c r="C144" s="1" t="s">
        <v>1896</v>
      </c>
      <c r="D144" s="4"/>
      <c r="E144" s="4">
        <v>2291.67</v>
      </c>
      <c r="F144" s="1359">
        <f>F143+E144</f>
        <v>32555.059999999932</v>
      </c>
      <c r="G144" s="12"/>
    </row>
    <row r="145" spans="2:7">
      <c r="B145" s="90">
        <v>44845</v>
      </c>
      <c r="C145" s="1" t="s">
        <v>1897</v>
      </c>
      <c r="D145" s="4"/>
      <c r="E145" s="4">
        <v>3250</v>
      </c>
      <c r="F145" s="1359">
        <f>F144+E145</f>
        <v>35805.059999999932</v>
      </c>
      <c r="G145" s="12"/>
    </row>
    <row r="146" spans="2:7">
      <c r="B146" s="90">
        <v>44847</v>
      </c>
      <c r="C146" s="1" t="s">
        <v>1828</v>
      </c>
      <c r="D146" s="4">
        <v>2457.7800000000002</v>
      </c>
      <c r="E146" s="4"/>
      <c r="F146" s="1359">
        <f>F145-D146</f>
        <v>33347.279999999933</v>
      </c>
      <c r="G146" s="12"/>
    </row>
    <row r="147" spans="2:7">
      <c r="B147" s="90">
        <v>44855</v>
      </c>
      <c r="C147" s="1" t="s">
        <v>1898</v>
      </c>
      <c r="D147" s="4"/>
      <c r="E147" s="4">
        <v>1054.6400000000001</v>
      </c>
      <c r="F147" s="1359">
        <f>F146+E147</f>
        <v>34401.919999999933</v>
      </c>
      <c r="G147" s="12"/>
    </row>
    <row r="148" spans="2:7">
      <c r="B148" s="90">
        <v>44856</v>
      </c>
      <c r="C148" s="45" t="s">
        <v>1899</v>
      </c>
      <c r="D148" s="4">
        <v>5000</v>
      </c>
      <c r="E148" s="4"/>
      <c r="F148" s="1359">
        <f>F147-D148</f>
        <v>29401.919999999933</v>
      </c>
      <c r="G148" s="34" t="s">
        <v>1913</v>
      </c>
    </row>
    <row r="149" spans="2:7">
      <c r="B149" s="90">
        <v>44861</v>
      </c>
      <c r="C149" s="1" t="s">
        <v>1828</v>
      </c>
      <c r="D149" s="4">
        <v>2457.7800000000002</v>
      </c>
      <c r="E149" s="4"/>
      <c r="F149" s="1359">
        <f>F148-D149</f>
        <v>26944.139999999934</v>
      </c>
      <c r="G149" s="12"/>
    </row>
    <row r="150" spans="2:7">
      <c r="B150" s="90">
        <v>44861</v>
      </c>
      <c r="C150" s="93" t="s">
        <v>1900</v>
      </c>
      <c r="D150" s="4">
        <v>3525</v>
      </c>
      <c r="E150" s="4"/>
      <c r="F150" s="1359">
        <f>F149-D150</f>
        <v>23419.139999999934</v>
      </c>
      <c r="G150" s="12"/>
    </row>
    <row r="151" spans="2:7">
      <c r="B151" s="90">
        <v>44869</v>
      </c>
      <c r="C151" s="1" t="s">
        <v>1901</v>
      </c>
      <c r="D151" s="4"/>
      <c r="E151" s="4">
        <v>1054.6400000000001</v>
      </c>
      <c r="F151" s="1359">
        <f>F150+E151</f>
        <v>24473.779999999933</v>
      </c>
      <c r="G151" s="12"/>
    </row>
    <row r="152" spans="2:7">
      <c r="B152" s="90">
        <v>44875</v>
      </c>
      <c r="C152" s="1" t="s">
        <v>1828</v>
      </c>
      <c r="D152" s="4">
        <v>2521.81</v>
      </c>
      <c r="E152" s="4"/>
      <c r="F152" s="1359">
        <f>F151-D152</f>
        <v>21951.969999999932</v>
      </c>
      <c r="G152" s="12"/>
    </row>
    <row r="153" spans="2:7">
      <c r="B153" s="90">
        <v>44876</v>
      </c>
      <c r="C153" s="1" t="s">
        <v>1902</v>
      </c>
      <c r="D153" s="4">
        <v>157.79</v>
      </c>
      <c r="E153" s="4"/>
      <c r="F153" s="1359">
        <f>F152-D153</f>
        <v>21794.179999999931</v>
      </c>
      <c r="G153" s="12"/>
    </row>
    <row r="154" spans="2:7">
      <c r="B154" s="90">
        <v>44876</v>
      </c>
      <c r="C154" s="1" t="s">
        <v>1903</v>
      </c>
      <c r="D154" s="4"/>
      <c r="E154" s="4">
        <v>3250</v>
      </c>
      <c r="F154" s="1359">
        <f>F153+E154</f>
        <v>25044.179999999931</v>
      </c>
      <c r="G154" s="12"/>
    </row>
    <row r="155" spans="2:7">
      <c r="B155" s="90">
        <v>44879</v>
      </c>
      <c r="C155" s="1" t="s">
        <v>1904</v>
      </c>
      <c r="D155" s="4"/>
      <c r="E155" s="4">
        <v>2200.14</v>
      </c>
      <c r="F155" s="1359">
        <f t="shared" ref="F155:F156" si="30">F154+E155</f>
        <v>27244.319999999931</v>
      </c>
      <c r="G155" s="12"/>
    </row>
    <row r="156" spans="2:7">
      <c r="B156" s="90">
        <v>44883</v>
      </c>
      <c r="C156" s="1" t="s">
        <v>1905</v>
      </c>
      <c r="D156" s="4"/>
      <c r="E156" s="4">
        <v>1054.6400000000001</v>
      </c>
      <c r="F156" s="1359">
        <f t="shared" si="30"/>
        <v>28298.95999999993</v>
      </c>
      <c r="G156" s="12"/>
    </row>
    <row r="157" spans="2:7">
      <c r="B157" s="90">
        <v>44889</v>
      </c>
      <c r="C157" s="1" t="s">
        <v>1828</v>
      </c>
      <c r="D157" s="4">
        <v>2521.81</v>
      </c>
      <c r="E157" s="4"/>
      <c r="F157" s="1359">
        <f t="shared" ref="F157:F158" si="31">F156-D157</f>
        <v>25777.149999999929</v>
      </c>
      <c r="G157" s="12"/>
    </row>
    <row r="158" spans="2:7">
      <c r="B158" s="90">
        <v>44889</v>
      </c>
      <c r="C158" s="1" t="s">
        <v>1906</v>
      </c>
      <c r="D158" s="4">
        <v>242.68</v>
      </c>
      <c r="E158" s="4"/>
      <c r="F158" s="1359">
        <f t="shared" si="31"/>
        <v>25534.469999999928</v>
      </c>
      <c r="G158" s="12"/>
    </row>
    <row r="159" spans="2:7">
      <c r="B159" s="90">
        <v>44894</v>
      </c>
      <c r="C159" s="1" t="s">
        <v>1907</v>
      </c>
      <c r="D159" s="4">
        <v>474</v>
      </c>
      <c r="E159" s="4"/>
      <c r="F159" s="1359">
        <f>F158-D159</f>
        <v>25060.469999999928</v>
      </c>
      <c r="G159" s="12"/>
    </row>
    <row r="160" spans="2:7">
      <c r="B160" s="90">
        <v>44897</v>
      </c>
      <c r="C160" s="1" t="s">
        <v>1908</v>
      </c>
      <c r="D160" s="4"/>
      <c r="E160" s="4">
        <v>1054.6400000000001</v>
      </c>
      <c r="F160" s="4">
        <v>26115.11</v>
      </c>
      <c r="G160" s="12"/>
    </row>
    <row r="161" spans="2:7">
      <c r="B161" s="33"/>
      <c r="C161" s="30"/>
      <c r="D161" s="72"/>
      <c r="E161" s="904"/>
      <c r="F161" s="72"/>
      <c r="G161" s="12"/>
    </row>
    <row r="162" spans="2:7">
      <c r="B162" s="33"/>
      <c r="C162" s="30"/>
      <c r="D162" s="72"/>
      <c r="E162" s="904"/>
      <c r="F162" s="72"/>
      <c r="G162" s="12"/>
    </row>
    <row r="163" spans="2:7">
      <c r="B163" s="33"/>
      <c r="C163" s="30"/>
      <c r="D163" s="72"/>
      <c r="E163" s="904"/>
      <c r="F163" s="72"/>
      <c r="G163" s="12"/>
    </row>
    <row r="164" spans="2:7">
      <c r="B164" s="33"/>
      <c r="C164" s="30"/>
      <c r="D164" s="72"/>
      <c r="E164" s="904"/>
      <c r="F164" s="72"/>
      <c r="G164" s="12"/>
    </row>
    <row r="165" spans="2:7">
      <c r="B165" s="33"/>
      <c r="C165" s="30"/>
      <c r="D165" s="72"/>
      <c r="E165" s="904"/>
      <c r="F165" s="72"/>
      <c r="G165" s="12"/>
    </row>
    <row r="166" spans="2:7">
      <c r="B166" s="33"/>
      <c r="C166" s="30"/>
      <c r="D166" s="72"/>
      <c r="E166" s="904"/>
      <c r="F166" s="72"/>
      <c r="G166" s="12"/>
    </row>
    <row r="167" spans="2:7">
      <c r="B167" s="33"/>
      <c r="C167" s="30"/>
      <c r="D167" s="72"/>
      <c r="E167" s="904"/>
      <c r="F167" s="72"/>
      <c r="G167" s="12"/>
    </row>
    <row r="168" spans="2:7">
      <c r="B168" s="33"/>
      <c r="C168" s="30"/>
      <c r="D168" s="72"/>
      <c r="E168" s="904"/>
      <c r="F168" s="72"/>
      <c r="G168" s="12"/>
    </row>
    <row r="169" spans="2:7">
      <c r="B169" s="33"/>
      <c r="C169" s="30"/>
      <c r="D169" s="72"/>
      <c r="E169" s="904"/>
      <c r="F169" s="72"/>
      <c r="G169" s="12"/>
    </row>
    <row r="170" spans="2:7">
      <c r="B170" s="33"/>
      <c r="C170" s="30"/>
      <c r="D170" s="72"/>
      <c r="E170" s="904"/>
      <c r="F170" s="72"/>
      <c r="G170" s="12"/>
    </row>
    <row r="171" spans="2:7">
      <c r="B171" s="33"/>
      <c r="C171" s="30"/>
      <c r="D171" s="72"/>
      <c r="E171" s="904"/>
      <c r="F171" s="72"/>
      <c r="G171" s="12"/>
    </row>
    <row r="172" spans="2:7">
      <c r="B172" s="33"/>
      <c r="C172" s="30"/>
      <c r="D172" s="72"/>
      <c r="E172" s="904"/>
      <c r="F172" s="72"/>
      <c r="G172" s="12"/>
    </row>
    <row r="173" spans="2:7">
      <c r="B173" s="33"/>
      <c r="C173" s="30"/>
      <c r="D173" s="72"/>
      <c r="E173" s="904"/>
      <c r="F173" s="72"/>
      <c r="G173" s="12"/>
    </row>
    <row r="174" spans="2:7">
      <c r="B174" s="33"/>
      <c r="C174" s="30"/>
      <c r="D174" s="72"/>
      <c r="E174" s="904"/>
      <c r="F174" s="72"/>
      <c r="G174" s="12"/>
    </row>
    <row r="175" spans="2:7">
      <c r="B175" s="33"/>
      <c r="C175" s="30"/>
      <c r="D175" s="72"/>
      <c r="E175" s="904"/>
      <c r="F175" s="72"/>
      <c r="G175" s="12"/>
    </row>
    <row r="176" spans="2:7">
      <c r="B176" s="33"/>
      <c r="C176" s="30"/>
      <c r="D176" s="72"/>
      <c r="E176" s="904"/>
      <c r="F176" s="72"/>
      <c r="G176" s="12"/>
    </row>
    <row r="177" spans="2:7">
      <c r="B177" s="33"/>
      <c r="C177" s="30"/>
      <c r="D177" s="72"/>
      <c r="E177" s="904"/>
      <c r="F177" s="72"/>
      <c r="G177" s="12"/>
    </row>
    <row r="178" spans="2:7">
      <c r="B178" s="33"/>
      <c r="C178" s="30"/>
      <c r="D178" s="72"/>
      <c r="E178" s="904"/>
      <c r="F178" s="72"/>
      <c r="G178" s="12"/>
    </row>
    <row r="179" spans="2:7">
      <c r="B179" s="33"/>
      <c r="C179" s="30"/>
      <c r="D179" s="72"/>
      <c r="E179" s="904"/>
      <c r="F179" s="72"/>
      <c r="G179" s="12"/>
    </row>
    <row r="180" spans="2:7">
      <c r="B180" s="33"/>
      <c r="C180" s="30"/>
      <c r="D180" s="72"/>
      <c r="E180" s="904"/>
      <c r="F180" s="72"/>
      <c r="G180" s="12"/>
    </row>
    <row r="181" spans="2:7">
      <c r="B181" s="33"/>
      <c r="C181" s="30"/>
      <c r="D181" s="72"/>
      <c r="E181" s="904"/>
      <c r="F181" s="72"/>
      <c r="G181" s="12"/>
    </row>
    <row r="182" spans="2:7">
      <c r="B182" s="33"/>
      <c r="C182" s="30"/>
      <c r="D182" s="72"/>
      <c r="E182" s="904"/>
      <c r="F182" s="72"/>
      <c r="G182" s="12"/>
    </row>
    <row r="183" spans="2:7">
      <c r="B183" s="33"/>
      <c r="C183" s="30"/>
      <c r="D183" s="72"/>
      <c r="E183" s="904"/>
      <c r="F183" s="72"/>
      <c r="G183" s="12"/>
    </row>
    <row r="184" spans="2:7">
      <c r="B184" s="33"/>
      <c r="C184" s="30"/>
      <c r="D184" s="72"/>
      <c r="E184" s="904"/>
      <c r="F184" s="72"/>
      <c r="G184" s="12"/>
    </row>
    <row r="185" spans="2:7" ht="25.5">
      <c r="B185" s="1463" t="s">
        <v>1937</v>
      </c>
      <c r="C185" s="1520"/>
      <c r="D185" s="1520"/>
      <c r="E185" s="1520"/>
      <c r="F185" s="1464"/>
      <c r="G185" s="1465" t="s">
        <v>1927</v>
      </c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172"/>
  <sheetViews>
    <sheetView topLeftCell="A133" zoomScale="75" zoomScaleNormal="75" workbookViewId="0">
      <selection activeCell="A160" sqref="A160:XFD160"/>
    </sheetView>
  </sheetViews>
  <sheetFormatPr defaultColWidth="9.140625" defaultRowHeight="20.25"/>
  <cols>
    <col min="1" max="1" width="5.140625" style="27" customWidth="1"/>
    <col min="2" max="2" width="27" style="355" customWidth="1"/>
    <col min="3" max="3" width="28.7109375" style="38" customWidth="1"/>
    <col min="4" max="4" width="73" style="3" customWidth="1"/>
    <col min="5" max="5" width="19.5703125" style="39" customWidth="1"/>
    <col min="6" max="6" width="20.85546875" style="39" customWidth="1"/>
    <col min="7" max="7" width="15.140625" style="39" customWidth="1"/>
    <col min="8" max="8" width="31" style="3" customWidth="1"/>
    <col min="9" max="9" width="10.140625" style="27" customWidth="1"/>
    <col min="10" max="10" width="21.5703125" style="3" customWidth="1"/>
    <col min="11" max="11" width="45.85546875" style="3" customWidth="1"/>
    <col min="12" max="12" width="25.28515625" style="3" customWidth="1"/>
    <col min="13" max="13" width="26" style="13" customWidth="1"/>
    <col min="14" max="14" width="13.85546875" style="13" customWidth="1"/>
    <col min="15" max="15" width="24.7109375" style="3" customWidth="1"/>
    <col min="16" max="16" width="9.140625" style="27"/>
    <col min="17" max="17" width="18.42578125" style="27" customWidth="1"/>
    <col min="18" max="18" width="14.7109375" style="27" customWidth="1"/>
    <col min="19" max="19" width="9.140625" style="27"/>
    <col min="20" max="20" width="18.85546875" style="27" customWidth="1"/>
    <col min="21" max="21" width="10.7109375" style="27" customWidth="1"/>
    <col min="22" max="16384" width="9.140625" style="27"/>
  </cols>
  <sheetData>
    <row r="1" spans="2:21" s="257" customFormat="1">
      <c r="B1" s="355"/>
      <c r="D1" s="575"/>
      <c r="E1" s="592"/>
      <c r="F1" s="1335"/>
      <c r="G1" s="27"/>
      <c r="J1" s="3"/>
      <c r="K1" s="3"/>
      <c r="L1" s="3"/>
      <c r="M1" s="13"/>
      <c r="N1" s="13"/>
      <c r="O1" s="3"/>
      <c r="Q1" s="262"/>
      <c r="S1" s="348"/>
      <c r="T1" s="262"/>
      <c r="U1" s="351"/>
    </row>
    <row r="2" spans="2:21" s="257" customFormat="1">
      <c r="B2" s="1531" t="s">
        <v>1701</v>
      </c>
      <c r="C2" s="565"/>
      <c r="D2" s="566"/>
      <c r="E2" s="567"/>
      <c r="F2" s="567"/>
      <c r="G2" s="567"/>
      <c r="H2" s="566"/>
      <c r="I2" s="75"/>
      <c r="J2" s="566"/>
      <c r="K2" s="566"/>
      <c r="L2" s="568"/>
      <c r="M2" s="568"/>
      <c r="N2" s="568"/>
      <c r="O2" s="566"/>
      <c r="Q2" s="262"/>
      <c r="S2" s="348"/>
      <c r="T2" s="262"/>
      <c r="U2" s="351"/>
    </row>
    <row r="3" spans="2:21" s="257" customFormat="1" ht="21" thickBot="1">
      <c r="B3" s="355"/>
      <c r="C3" s="38"/>
      <c r="D3" s="3"/>
      <c r="E3" s="39"/>
      <c r="F3" s="39"/>
      <c r="G3" s="39"/>
      <c r="H3" s="3"/>
      <c r="J3" s="3"/>
      <c r="K3" s="3"/>
      <c r="L3" s="3"/>
      <c r="M3" s="13"/>
      <c r="N3" s="13"/>
      <c r="O3" s="3"/>
      <c r="Q3" s="262"/>
      <c r="S3" s="348"/>
      <c r="T3" s="262"/>
      <c r="U3" s="351"/>
    </row>
    <row r="4" spans="2:21" ht="21" customHeight="1" thickBot="1">
      <c r="B4" s="27"/>
      <c r="C4" s="1522" t="s">
        <v>27</v>
      </c>
      <c r="D4" s="1539"/>
      <c r="E4" s="1539"/>
      <c r="F4" s="1540"/>
      <c r="G4" s="1523"/>
      <c r="H4" s="1524"/>
      <c r="I4" s="564"/>
      <c r="J4" s="1543" t="s">
        <v>28</v>
      </c>
      <c r="K4" s="1544"/>
      <c r="L4" s="1544"/>
      <c r="M4" s="1545"/>
      <c r="N4" s="1544"/>
      <c r="O4" s="1546"/>
    </row>
    <row r="5" spans="2:21" s="531" customFormat="1" ht="42" customHeight="1">
      <c r="B5" s="1382"/>
      <c r="C5" s="1535" t="s">
        <v>3</v>
      </c>
      <c r="D5" s="1536" t="s">
        <v>29</v>
      </c>
      <c r="E5" s="1537" t="s">
        <v>21</v>
      </c>
      <c r="F5" s="1537" t="s">
        <v>4</v>
      </c>
      <c r="G5" s="1537" t="s">
        <v>1929</v>
      </c>
      <c r="H5" s="1538" t="s">
        <v>18</v>
      </c>
      <c r="I5" s="1382"/>
      <c r="J5" s="1547" t="s">
        <v>3</v>
      </c>
      <c r="K5" s="1381" t="s">
        <v>29</v>
      </c>
      <c r="L5" s="1381" t="s">
        <v>21</v>
      </c>
      <c r="M5" s="1381" t="s">
        <v>4</v>
      </c>
      <c r="N5" s="1381"/>
      <c r="O5" s="1548" t="s">
        <v>18</v>
      </c>
    </row>
    <row r="6" spans="2:21" s="531" customFormat="1" ht="15.75">
      <c r="B6" s="1382"/>
      <c r="C6" s="90">
        <v>44378</v>
      </c>
      <c r="D6" s="1533" t="s">
        <v>1676</v>
      </c>
      <c r="E6" s="1052"/>
      <c r="F6" s="1">
        <v>436.8</v>
      </c>
      <c r="G6" s="1052">
        <f>F6*0.15</f>
        <v>65.52</v>
      </c>
      <c r="H6" s="34" t="s">
        <v>1910</v>
      </c>
      <c r="I6" s="1382"/>
      <c r="J6" s="24"/>
      <c r="K6" s="4"/>
      <c r="L6" s="4"/>
      <c r="M6" s="4"/>
      <c r="N6" s="1466"/>
      <c r="O6" s="1541"/>
    </row>
    <row r="7" spans="2:21" s="531" customFormat="1" ht="15.75">
      <c r="B7" s="1382"/>
      <c r="C7" s="90">
        <v>44379</v>
      </c>
      <c r="D7" s="1533" t="s">
        <v>1678</v>
      </c>
      <c r="E7" s="1052"/>
      <c r="F7" s="1">
        <v>379.8</v>
      </c>
      <c r="G7" s="1052">
        <f t="shared" ref="G7" si="0">F7*0.15</f>
        <v>56.97</v>
      </c>
      <c r="H7" s="34" t="s">
        <v>1910</v>
      </c>
      <c r="I7" s="1382"/>
      <c r="J7" s="24">
        <v>44379</v>
      </c>
      <c r="K7" s="1" t="s">
        <v>1677</v>
      </c>
      <c r="L7" s="1"/>
      <c r="M7" s="4">
        <v>922.63</v>
      </c>
      <c r="N7" s="1052"/>
      <c r="O7" s="883" t="s">
        <v>1702</v>
      </c>
    </row>
    <row r="8" spans="2:21" s="531" customFormat="1" ht="15.75">
      <c r="B8" s="1382"/>
      <c r="C8" s="90">
        <v>44384</v>
      </c>
      <c r="D8" s="1533" t="s">
        <v>1679</v>
      </c>
      <c r="E8" s="1052">
        <v>800000</v>
      </c>
      <c r="F8" s="1"/>
      <c r="G8" s="1052"/>
      <c r="H8" s="34" t="s">
        <v>1919</v>
      </c>
      <c r="I8" s="1382"/>
      <c r="J8" s="24"/>
      <c r="K8" s="4"/>
      <c r="L8" s="4"/>
      <c r="M8" s="4"/>
      <c r="N8" s="1466"/>
      <c r="O8" s="1541"/>
    </row>
    <row r="9" spans="2:21" s="531" customFormat="1" ht="15.75">
      <c r="B9" s="1382"/>
      <c r="C9" s="90">
        <v>44396</v>
      </c>
      <c r="D9" s="1534" t="s">
        <v>1681</v>
      </c>
      <c r="E9" s="1534">
        <v>1800</v>
      </c>
      <c r="F9" s="1"/>
      <c r="G9" s="1052"/>
      <c r="H9" s="1" t="s">
        <v>1703</v>
      </c>
      <c r="I9" s="1382"/>
      <c r="J9" s="24"/>
      <c r="K9" s="4"/>
      <c r="L9" s="4"/>
      <c r="M9" s="4"/>
      <c r="N9" s="1466"/>
      <c r="O9" s="1541"/>
    </row>
    <row r="10" spans="2:21" s="531" customFormat="1" ht="15.75">
      <c r="B10" s="1382"/>
      <c r="C10" s="90">
        <v>44397</v>
      </c>
      <c r="D10" s="18" t="s">
        <v>1932</v>
      </c>
      <c r="E10" s="1"/>
      <c r="F10" s="49">
        <v>460.31</v>
      </c>
      <c r="G10" s="1532">
        <f>F10*0.15</f>
        <v>69.046499999999995</v>
      </c>
      <c r="H10" s="644" t="s">
        <v>1704</v>
      </c>
      <c r="I10" s="1382"/>
      <c r="J10" s="24">
        <v>44392</v>
      </c>
      <c r="K10" s="1" t="s">
        <v>1680</v>
      </c>
      <c r="L10" s="1"/>
      <c r="M10" s="4">
        <v>922.63</v>
      </c>
      <c r="N10" s="1052"/>
      <c r="O10" s="883" t="s">
        <v>1702</v>
      </c>
    </row>
    <row r="11" spans="2:21" s="531" customFormat="1" ht="15.75">
      <c r="B11" s="1382"/>
      <c r="C11" s="90">
        <v>44417</v>
      </c>
      <c r="D11" s="1" t="s">
        <v>1684</v>
      </c>
      <c r="E11" s="4">
        <v>40000</v>
      </c>
      <c r="F11" s="1"/>
      <c r="G11" s="1052"/>
      <c r="H11" s="34" t="s">
        <v>1919</v>
      </c>
      <c r="I11" s="1382"/>
      <c r="J11" s="24"/>
      <c r="K11" s="4"/>
      <c r="L11" s="4"/>
      <c r="M11" s="4"/>
      <c r="N11" s="1466"/>
      <c r="O11" s="1541"/>
    </row>
    <row r="12" spans="2:21" s="531" customFormat="1" ht="15.75">
      <c r="B12" s="1382"/>
      <c r="C12" s="90">
        <v>44419</v>
      </c>
      <c r="D12" s="18" t="s">
        <v>1931</v>
      </c>
      <c r="E12" s="4"/>
      <c r="F12" s="18">
        <v>17105.52</v>
      </c>
      <c r="G12" s="1705">
        <f>8072.13*0.1</f>
        <v>807.21300000000008</v>
      </c>
      <c r="H12" s="34" t="s">
        <v>1911</v>
      </c>
      <c r="I12" s="1382"/>
      <c r="J12" s="24">
        <v>44407</v>
      </c>
      <c r="K12" s="1" t="s">
        <v>1683</v>
      </c>
      <c r="L12" s="1"/>
      <c r="M12" s="4">
        <v>980.11</v>
      </c>
      <c r="N12" s="1052"/>
      <c r="O12" s="883" t="s">
        <v>1702</v>
      </c>
    </row>
    <row r="13" spans="2:21" s="531" customFormat="1" ht="15.75">
      <c r="B13" s="1382"/>
      <c r="C13" s="90">
        <v>44419</v>
      </c>
      <c r="D13" s="18" t="s">
        <v>1930</v>
      </c>
      <c r="E13" s="4"/>
      <c r="F13" s="18">
        <v>18015.57</v>
      </c>
      <c r="G13" s="1705">
        <f>7169.95*0.1</f>
        <v>716.995</v>
      </c>
      <c r="H13" s="34" t="s">
        <v>1911</v>
      </c>
      <c r="I13" s="1382"/>
      <c r="J13" s="24"/>
      <c r="K13" s="4"/>
      <c r="L13" s="4"/>
      <c r="M13" s="4"/>
      <c r="N13" s="1466"/>
      <c r="O13" s="1541"/>
    </row>
    <row r="14" spans="2:21" s="531" customFormat="1" ht="15.75">
      <c r="B14" s="1382"/>
      <c r="C14" s="90">
        <v>44420</v>
      </c>
      <c r="D14" s="18" t="s">
        <v>1933</v>
      </c>
      <c r="E14" s="4">
        <v>35000</v>
      </c>
      <c r="F14" s="1"/>
      <c r="G14" s="1052"/>
      <c r="H14" s="34" t="s">
        <v>1919</v>
      </c>
      <c r="I14" s="1382"/>
      <c r="J14" s="24"/>
      <c r="K14" s="4"/>
      <c r="L14" s="4"/>
      <c r="M14" s="4"/>
      <c r="N14" s="1466"/>
      <c r="O14" s="1541"/>
    </row>
    <row r="15" spans="2:21" s="531" customFormat="1" ht="15.75">
      <c r="B15" s="1382"/>
      <c r="C15" s="90">
        <v>44439</v>
      </c>
      <c r="D15" s="1" t="s">
        <v>1690</v>
      </c>
      <c r="E15" s="4">
        <v>5</v>
      </c>
      <c r="F15" s="1"/>
      <c r="G15" s="1052"/>
      <c r="H15" s="34" t="s">
        <v>1912</v>
      </c>
      <c r="I15" s="1382"/>
      <c r="J15" s="24">
        <v>44421</v>
      </c>
      <c r="K15" s="1" t="s">
        <v>1688</v>
      </c>
      <c r="L15" s="1"/>
      <c r="M15" s="4">
        <v>1037.58</v>
      </c>
      <c r="N15" s="1052"/>
      <c r="O15" s="883" t="s">
        <v>1702</v>
      </c>
    </row>
    <row r="16" spans="2:21" s="531" customFormat="1" ht="15.75">
      <c r="B16" s="1382"/>
      <c r="C16" s="90">
        <v>44448</v>
      </c>
      <c r="D16" s="1" t="s">
        <v>1691</v>
      </c>
      <c r="E16" s="4"/>
      <c r="F16" s="49">
        <v>673.06</v>
      </c>
      <c r="G16" s="1532">
        <f t="shared" ref="G16" si="1">F16*0.15</f>
        <v>100.95899999999999</v>
      </c>
      <c r="H16" s="644" t="s">
        <v>1704</v>
      </c>
      <c r="I16" s="1382"/>
      <c r="J16" s="24">
        <v>44435</v>
      </c>
      <c r="K16" s="1" t="s">
        <v>1689</v>
      </c>
      <c r="L16" s="1"/>
      <c r="M16" s="4">
        <v>1037.58</v>
      </c>
      <c r="N16" s="1052"/>
      <c r="O16" s="883" t="s">
        <v>1702</v>
      </c>
    </row>
    <row r="17" spans="2:15" s="531" customFormat="1" ht="15.75">
      <c r="B17" s="1382"/>
      <c r="C17" s="90">
        <v>44469</v>
      </c>
      <c r="D17" s="1" t="s">
        <v>1690</v>
      </c>
      <c r="E17" s="4">
        <v>5</v>
      </c>
      <c r="F17" s="1"/>
      <c r="G17" s="1052"/>
      <c r="H17" s="34" t="s">
        <v>1912</v>
      </c>
      <c r="I17" s="1382"/>
      <c r="J17" s="24">
        <v>44449</v>
      </c>
      <c r="K17" s="1" t="s">
        <v>1692</v>
      </c>
      <c r="L17" s="1"/>
      <c r="M17" s="4">
        <v>1037.58</v>
      </c>
      <c r="N17" s="1052"/>
      <c r="O17" s="883" t="s">
        <v>1702</v>
      </c>
    </row>
    <row r="18" spans="2:15" s="531" customFormat="1" ht="15.75">
      <c r="B18" s="1382"/>
      <c r="C18" s="90">
        <v>44469</v>
      </c>
      <c r="D18" s="1" t="s">
        <v>24</v>
      </c>
      <c r="E18" s="4"/>
      <c r="F18" s="1">
        <v>1.77</v>
      </c>
      <c r="G18" s="1052">
        <f t="shared" ref="G18" si="2">F18*0.15</f>
        <v>0.26550000000000001</v>
      </c>
      <c r="H18" s="34" t="s">
        <v>1459</v>
      </c>
      <c r="I18" s="1382"/>
      <c r="J18" s="24">
        <v>44463</v>
      </c>
      <c r="K18" s="1" t="s">
        <v>1693</v>
      </c>
      <c r="L18" s="1"/>
      <c r="M18" s="4">
        <v>1037.58</v>
      </c>
      <c r="N18" s="1052"/>
      <c r="O18" s="883" t="s">
        <v>1702</v>
      </c>
    </row>
    <row r="19" spans="2:15" s="531" customFormat="1" ht="15.75">
      <c r="B19" s="1382"/>
      <c r="C19" s="90">
        <v>44477</v>
      </c>
      <c r="D19" s="1" t="s">
        <v>1112</v>
      </c>
      <c r="E19" s="4"/>
      <c r="F19" s="1">
        <v>1026021.25</v>
      </c>
      <c r="G19" s="1052"/>
      <c r="H19" s="34" t="s">
        <v>1921</v>
      </c>
      <c r="I19" s="1382"/>
      <c r="J19" s="24"/>
      <c r="K19" s="4"/>
      <c r="L19" s="4"/>
      <c r="M19" s="4"/>
      <c r="N19" s="1466"/>
      <c r="O19" s="1541"/>
    </row>
    <row r="20" spans="2:15" s="531" customFormat="1" ht="15.75">
      <c r="B20" s="1382"/>
      <c r="C20" s="90">
        <v>44477</v>
      </c>
      <c r="D20" s="18" t="s">
        <v>1934</v>
      </c>
      <c r="E20" s="4">
        <v>172000</v>
      </c>
      <c r="F20" s="1"/>
      <c r="G20" s="1052"/>
      <c r="H20" s="34" t="s">
        <v>1920</v>
      </c>
      <c r="I20" s="1382"/>
      <c r="J20" s="24">
        <v>44477</v>
      </c>
      <c r="K20" s="1" t="s">
        <v>1694</v>
      </c>
      <c r="L20" s="1"/>
      <c r="M20" s="4">
        <v>1037.58</v>
      </c>
      <c r="N20" s="1052"/>
      <c r="O20" s="883" t="s">
        <v>1702</v>
      </c>
    </row>
    <row r="21" spans="2:15" s="531" customFormat="1" ht="15.75">
      <c r="B21" s="1382"/>
      <c r="C21" s="90">
        <v>44481</v>
      </c>
      <c r="D21" s="1" t="s">
        <v>1696</v>
      </c>
      <c r="E21" s="4"/>
      <c r="F21" s="49">
        <v>2291.67</v>
      </c>
      <c r="G21" s="1532">
        <f t="shared" ref="G21:G22" si="3">F21*0.15</f>
        <v>343.75049999999999</v>
      </c>
      <c r="H21" s="644" t="s">
        <v>1704</v>
      </c>
      <c r="I21" s="1382"/>
      <c r="J21" s="24"/>
      <c r="K21" s="4"/>
      <c r="L21" s="4"/>
      <c r="M21" s="4"/>
      <c r="N21" s="1466"/>
      <c r="O21" s="1541"/>
    </row>
    <row r="22" spans="2:15" s="531" customFormat="1" ht="15.75">
      <c r="B22" s="1382"/>
      <c r="C22" s="90">
        <v>44489</v>
      </c>
      <c r="D22" s="1" t="s">
        <v>1697</v>
      </c>
      <c r="E22" s="1"/>
      <c r="F22" s="49">
        <v>3213.75</v>
      </c>
      <c r="G22" s="1532">
        <f t="shared" si="3"/>
        <v>482.0625</v>
      </c>
      <c r="H22" s="644" t="s">
        <v>1704</v>
      </c>
      <c r="I22" s="1382"/>
      <c r="J22" s="24"/>
      <c r="K22" s="4"/>
      <c r="L22" s="4"/>
      <c r="M22" s="4"/>
      <c r="N22" s="1466"/>
      <c r="O22" s="1541"/>
    </row>
    <row r="23" spans="2:15" s="531" customFormat="1" ht="15.75">
      <c r="B23" s="1382"/>
      <c r="C23" s="90">
        <v>44504</v>
      </c>
      <c r="D23" s="611" t="s">
        <v>1699</v>
      </c>
      <c r="E23" s="611">
        <v>1626</v>
      </c>
      <c r="F23" s="1"/>
      <c r="G23" s="1052"/>
      <c r="H23" s="1" t="s">
        <v>1703</v>
      </c>
      <c r="I23" s="1382"/>
      <c r="J23" s="24"/>
      <c r="K23" s="4"/>
      <c r="L23" s="4"/>
      <c r="M23" s="4"/>
      <c r="N23" s="1466"/>
      <c r="O23" s="1541"/>
    </row>
    <row r="24" spans="2:15" s="531" customFormat="1" ht="15.75">
      <c r="B24" s="1382"/>
      <c r="C24" s="90">
        <v>44508</v>
      </c>
      <c r="D24" s="1" t="s">
        <v>1823</v>
      </c>
      <c r="E24" s="89">
        <v>832164.22</v>
      </c>
      <c r="F24" s="4"/>
      <c r="G24" s="1052"/>
      <c r="H24" s="1521" t="s">
        <v>1914</v>
      </c>
      <c r="I24" s="1382"/>
      <c r="J24" s="24">
        <v>44491</v>
      </c>
      <c r="K24" s="1" t="s">
        <v>1698</v>
      </c>
      <c r="L24" s="1"/>
      <c r="M24" s="4">
        <v>1037.58</v>
      </c>
      <c r="N24" s="1052"/>
      <c r="O24" s="883" t="s">
        <v>1702</v>
      </c>
    </row>
    <row r="25" spans="2:15" s="531" customFormat="1" ht="15.75">
      <c r="B25" s="1382"/>
      <c r="C25" s="90">
        <v>44511</v>
      </c>
      <c r="D25" s="1" t="s">
        <v>1824</v>
      </c>
      <c r="E25" s="4">
        <v>157.80000000000001</v>
      </c>
      <c r="F25" s="4"/>
      <c r="G25" s="1052"/>
      <c r="H25" s="34" t="s">
        <v>139</v>
      </c>
      <c r="I25" s="1382"/>
      <c r="J25" s="24"/>
      <c r="K25" s="4"/>
      <c r="L25" s="4"/>
      <c r="M25" s="4"/>
      <c r="N25" s="1466"/>
      <c r="O25" s="1541"/>
    </row>
    <row r="26" spans="2:15" s="531" customFormat="1" ht="15.75">
      <c r="B26" s="1382"/>
      <c r="C26" s="90">
        <v>44511</v>
      </c>
      <c r="D26" s="1" t="s">
        <v>1825</v>
      </c>
      <c r="E26" s="4"/>
      <c r="F26" s="4">
        <v>1000</v>
      </c>
      <c r="G26" s="1052"/>
      <c r="H26" s="34" t="s">
        <v>1914</v>
      </c>
      <c r="I26" s="1382"/>
      <c r="J26" s="24">
        <v>44505</v>
      </c>
      <c r="K26" s="1" t="s">
        <v>1700</v>
      </c>
      <c r="L26" s="1"/>
      <c r="M26" s="4">
        <v>1037.58</v>
      </c>
      <c r="N26" s="1052"/>
      <c r="O26" s="60" t="s">
        <v>1702</v>
      </c>
    </row>
    <row r="27" spans="2:15" s="531" customFormat="1" ht="15.75">
      <c r="B27" s="1382"/>
      <c r="C27" s="90">
        <v>44522</v>
      </c>
      <c r="D27" s="1" t="s">
        <v>1827</v>
      </c>
      <c r="E27" s="4"/>
      <c r="F27" s="1051">
        <v>2291.67</v>
      </c>
      <c r="G27" s="1532">
        <f>F27*0.15</f>
        <v>343.75049999999999</v>
      </c>
      <c r="H27" s="644" t="s">
        <v>1704</v>
      </c>
      <c r="I27" s="1382"/>
      <c r="J27" s="24"/>
      <c r="K27" s="4"/>
      <c r="L27" s="4"/>
      <c r="M27" s="4"/>
      <c r="N27" s="1466"/>
      <c r="O27" s="1541"/>
    </row>
    <row r="28" spans="2:15" s="531" customFormat="1" ht="15.75">
      <c r="B28" s="1382"/>
      <c r="C28" s="90">
        <v>44525</v>
      </c>
      <c r="D28" s="1" t="s">
        <v>1828</v>
      </c>
      <c r="E28" s="4">
        <v>1913.15</v>
      </c>
      <c r="F28" s="4"/>
      <c r="G28" s="1052"/>
      <c r="H28" s="34" t="s">
        <v>1915</v>
      </c>
      <c r="I28" s="1382"/>
      <c r="J28" s="24"/>
      <c r="K28" s="4"/>
      <c r="L28" s="4"/>
      <c r="M28" s="4"/>
      <c r="N28" s="1466"/>
      <c r="O28" s="1541"/>
    </row>
    <row r="29" spans="2:15" s="531" customFormat="1" ht="15.75">
      <c r="B29" s="1382"/>
      <c r="C29" s="90">
        <v>44539</v>
      </c>
      <c r="D29" s="1" t="s">
        <v>1828</v>
      </c>
      <c r="E29" s="4">
        <v>1913.15</v>
      </c>
      <c r="F29" s="4"/>
      <c r="G29" s="1052"/>
      <c r="H29" s="34" t="s">
        <v>1915</v>
      </c>
      <c r="I29" s="1382"/>
      <c r="J29" s="24"/>
      <c r="K29" s="4"/>
      <c r="L29" s="4"/>
      <c r="M29" s="4"/>
      <c r="N29" s="1466"/>
      <c r="O29" s="1541"/>
    </row>
    <row r="30" spans="2:15" s="531" customFormat="1" ht="15.75">
      <c r="B30" s="1382"/>
      <c r="C30" s="90">
        <v>44543</v>
      </c>
      <c r="D30" s="1" t="s">
        <v>1830</v>
      </c>
      <c r="E30" s="4">
        <v>157.80000000000001</v>
      </c>
      <c r="F30" s="4"/>
      <c r="G30" s="1052"/>
      <c r="H30" s="34" t="s">
        <v>696</v>
      </c>
      <c r="I30" s="1382"/>
      <c r="J30" s="24">
        <v>44519</v>
      </c>
      <c r="K30" s="1" t="s">
        <v>1826</v>
      </c>
      <c r="L30" s="4"/>
      <c r="M30" s="4">
        <v>1037.58</v>
      </c>
      <c r="N30" s="1052"/>
      <c r="O30" s="883" t="s">
        <v>1702</v>
      </c>
    </row>
    <row r="31" spans="2:15" s="531" customFormat="1" ht="15.75">
      <c r="B31" s="1382"/>
      <c r="C31" s="90">
        <v>44545</v>
      </c>
      <c r="D31" s="1" t="s">
        <v>1831</v>
      </c>
      <c r="E31" s="4"/>
      <c r="F31" s="1051">
        <v>2291.67</v>
      </c>
      <c r="G31" s="1532">
        <f t="shared" ref="G31" si="4">F31*0.15</f>
        <v>343.75049999999999</v>
      </c>
      <c r="H31" s="644" t="s">
        <v>1704</v>
      </c>
      <c r="I31" s="1382"/>
      <c r="J31" s="24"/>
      <c r="K31" s="4"/>
      <c r="L31" s="4"/>
      <c r="M31" s="4"/>
      <c r="N31" s="1466"/>
      <c r="O31" s="1541"/>
    </row>
    <row r="32" spans="2:15" s="531" customFormat="1" ht="15.75">
      <c r="B32" s="1382"/>
      <c r="C32" s="90">
        <v>44551</v>
      </c>
      <c r="D32" s="1" t="s">
        <v>1833</v>
      </c>
      <c r="E32" s="4"/>
      <c r="F32" s="4">
        <v>382.8</v>
      </c>
      <c r="G32" s="1052">
        <f>F32*0.15</f>
        <v>57.42</v>
      </c>
      <c r="H32" s="34" t="s">
        <v>1910</v>
      </c>
      <c r="I32" s="1382"/>
      <c r="J32" s="24">
        <v>44536</v>
      </c>
      <c r="K32" s="1" t="s">
        <v>1829</v>
      </c>
      <c r="L32" s="4"/>
      <c r="M32" s="4">
        <v>1037.58</v>
      </c>
      <c r="N32" s="1052"/>
      <c r="O32" s="883" t="s">
        <v>1702</v>
      </c>
    </row>
    <row r="33" spans="2:15" s="531" customFormat="1" ht="15.75">
      <c r="B33" s="1382"/>
      <c r="C33" s="90">
        <v>44553</v>
      </c>
      <c r="D33" s="1" t="s">
        <v>1828</v>
      </c>
      <c r="E33" s="4">
        <v>1913.15</v>
      </c>
      <c r="F33" s="4"/>
      <c r="G33" s="1052"/>
      <c r="H33" s="34" t="s">
        <v>1915</v>
      </c>
      <c r="I33" s="1382"/>
      <c r="J33" s="24"/>
      <c r="K33" s="4"/>
      <c r="L33" s="4"/>
      <c r="M33" s="4"/>
      <c r="N33" s="1466"/>
      <c r="O33" s="1541"/>
    </row>
    <row r="34" spans="2:15" s="531" customFormat="1" ht="15.75">
      <c r="B34" s="1382"/>
      <c r="C34" s="90">
        <v>44561</v>
      </c>
      <c r="D34" s="1" t="s">
        <v>24</v>
      </c>
      <c r="E34" s="4"/>
      <c r="F34" s="4">
        <v>4.26</v>
      </c>
      <c r="G34" s="1052">
        <f>F34*0.15</f>
        <v>0.6389999999999999</v>
      </c>
      <c r="H34" s="34" t="s">
        <v>1459</v>
      </c>
      <c r="I34" s="1382"/>
      <c r="J34" s="24"/>
      <c r="K34" s="4"/>
      <c r="L34" s="4"/>
      <c r="M34" s="4"/>
      <c r="N34" s="1466"/>
      <c r="O34" s="1541"/>
    </row>
    <row r="35" spans="2:15" s="531" customFormat="1" ht="15.75">
      <c r="B35" s="1382"/>
      <c r="C35" s="90">
        <v>44567</v>
      </c>
      <c r="D35" s="1" t="s">
        <v>1828</v>
      </c>
      <c r="E35" s="4">
        <v>1913.15</v>
      </c>
      <c r="F35" s="4"/>
      <c r="G35" s="1052"/>
      <c r="H35" s="34" t="s">
        <v>1915</v>
      </c>
      <c r="I35" s="1382"/>
      <c r="J35" s="24"/>
      <c r="K35" s="4"/>
      <c r="L35" s="4"/>
      <c r="M35" s="4"/>
      <c r="N35" s="1466"/>
      <c r="O35" s="1541"/>
    </row>
    <row r="36" spans="2:15" s="531" customFormat="1" ht="15.75">
      <c r="B36" s="1382"/>
      <c r="C36" s="90">
        <v>44572</v>
      </c>
      <c r="D36" s="1" t="s">
        <v>1835</v>
      </c>
      <c r="E36" s="4">
        <v>157.80000000000001</v>
      </c>
      <c r="F36" s="4"/>
      <c r="G36" s="1052"/>
      <c r="H36" s="34" t="s">
        <v>696</v>
      </c>
      <c r="I36" s="1382"/>
      <c r="J36" s="24">
        <v>44547</v>
      </c>
      <c r="K36" s="1" t="s">
        <v>1832</v>
      </c>
      <c r="L36" s="4"/>
      <c r="M36" s="4">
        <v>1037.58</v>
      </c>
      <c r="N36" s="1052"/>
      <c r="O36" s="883" t="s">
        <v>1702</v>
      </c>
    </row>
    <row r="37" spans="2:15" s="531" customFormat="1" ht="15.75">
      <c r="B37" s="1382"/>
      <c r="C37" s="90">
        <v>44576</v>
      </c>
      <c r="D37" s="1" t="s">
        <v>1837</v>
      </c>
      <c r="E37" s="4">
        <v>57.91</v>
      </c>
      <c r="F37" s="4"/>
      <c r="G37" s="1052"/>
      <c r="H37" s="34" t="s">
        <v>1916</v>
      </c>
      <c r="I37" s="1382"/>
      <c r="J37" s="24"/>
      <c r="K37" s="4"/>
      <c r="L37" s="4"/>
      <c r="M37" s="4"/>
      <c r="N37" s="1466"/>
      <c r="O37" s="1541"/>
    </row>
    <row r="38" spans="2:15" s="531" customFormat="1" ht="15.75">
      <c r="B38" s="1382"/>
      <c r="C38" s="90">
        <v>44580</v>
      </c>
      <c r="D38" s="1" t="s">
        <v>1838</v>
      </c>
      <c r="E38" s="4"/>
      <c r="F38" s="1051">
        <v>2675.67</v>
      </c>
      <c r="G38" s="1532">
        <f t="shared" ref="G38" si="5">F38*0.15</f>
        <v>401.35050000000001</v>
      </c>
      <c r="H38" s="40" t="s">
        <v>1704</v>
      </c>
      <c r="I38" s="1382"/>
      <c r="J38" s="24"/>
      <c r="K38" s="4"/>
      <c r="L38" s="4"/>
      <c r="M38" s="4"/>
      <c r="N38" s="1466"/>
      <c r="O38" s="1541"/>
    </row>
    <row r="39" spans="2:15" s="531" customFormat="1" ht="15.75">
      <c r="B39" s="1382"/>
      <c r="C39" s="90">
        <v>44581</v>
      </c>
      <c r="D39" s="1" t="s">
        <v>1828</v>
      </c>
      <c r="E39" s="4">
        <v>1913.15</v>
      </c>
      <c r="F39" s="4"/>
      <c r="G39" s="1052"/>
      <c r="H39" s="34" t="s">
        <v>1915</v>
      </c>
      <c r="I39" s="1382"/>
      <c r="J39" s="24"/>
      <c r="K39" s="4"/>
      <c r="L39" s="4"/>
      <c r="M39" s="4"/>
      <c r="N39" s="1466"/>
      <c r="O39" s="1541"/>
    </row>
    <row r="40" spans="2:15" s="531" customFormat="1" ht="15.75">
      <c r="B40" s="1382"/>
      <c r="C40" s="90">
        <v>44595</v>
      </c>
      <c r="D40" s="1" t="s">
        <v>1828</v>
      </c>
      <c r="E40" s="4">
        <v>1913.15</v>
      </c>
      <c r="F40" s="4"/>
      <c r="G40" s="1052"/>
      <c r="H40" s="34" t="s">
        <v>1915</v>
      </c>
      <c r="I40" s="1382"/>
      <c r="J40" s="24">
        <v>44561</v>
      </c>
      <c r="K40" s="1" t="s">
        <v>1834</v>
      </c>
      <c r="L40" s="4"/>
      <c r="M40" s="4">
        <v>1445.22</v>
      </c>
      <c r="N40" s="1052"/>
      <c r="O40" s="883" t="s">
        <v>1702</v>
      </c>
    </row>
    <row r="41" spans="2:15" s="531" customFormat="1" ht="15.75">
      <c r="B41" s="1382"/>
      <c r="C41" s="90">
        <v>44602</v>
      </c>
      <c r="D41" s="1" t="s">
        <v>1840</v>
      </c>
      <c r="E41" s="4"/>
      <c r="F41" s="1051">
        <v>2291.67</v>
      </c>
      <c r="G41" s="1532">
        <f t="shared" ref="G41" si="6">F41*0.15</f>
        <v>343.75049999999999</v>
      </c>
      <c r="H41" s="40" t="s">
        <v>1704</v>
      </c>
      <c r="I41" s="1382"/>
      <c r="J41" s="24"/>
      <c r="K41" s="4"/>
      <c r="L41" s="4"/>
      <c r="M41" s="4"/>
      <c r="N41" s="1466"/>
      <c r="O41" s="1541"/>
    </row>
    <row r="42" spans="2:15" s="531" customFormat="1" ht="15.75">
      <c r="B42" s="1382"/>
      <c r="C42" s="90">
        <v>44603</v>
      </c>
      <c r="D42" s="1" t="s">
        <v>1841</v>
      </c>
      <c r="E42" s="4">
        <v>157.80000000000001</v>
      </c>
      <c r="F42" s="4"/>
      <c r="G42" s="1052"/>
      <c r="H42" s="34" t="s">
        <v>696</v>
      </c>
      <c r="I42" s="1382"/>
      <c r="J42" s="24"/>
      <c r="K42" s="4"/>
      <c r="L42" s="4"/>
      <c r="M42" s="4"/>
      <c r="N42" s="1466"/>
      <c r="O42" s="1541"/>
    </row>
    <row r="43" spans="2:15" s="531" customFormat="1" ht="15.75">
      <c r="B43" s="1382"/>
      <c r="C43" s="90">
        <v>44609</v>
      </c>
      <c r="D43" s="1" t="s">
        <v>1828</v>
      </c>
      <c r="E43" s="4">
        <v>1913.15</v>
      </c>
      <c r="F43" s="4"/>
      <c r="G43" s="1052"/>
      <c r="H43" s="34" t="s">
        <v>1915</v>
      </c>
      <c r="I43" s="1382"/>
      <c r="J43" s="24">
        <v>44575</v>
      </c>
      <c r="K43" s="1" t="s">
        <v>1836</v>
      </c>
      <c r="L43" s="4"/>
      <c r="M43" s="4">
        <v>1048.96</v>
      </c>
      <c r="N43" s="1052"/>
      <c r="O43" s="883" t="s">
        <v>1702</v>
      </c>
    </row>
    <row r="44" spans="2:15" s="531" customFormat="1" ht="15.75">
      <c r="B44" s="1382"/>
      <c r="C44" s="90">
        <v>44610</v>
      </c>
      <c r="D44" s="1" t="s">
        <v>1843</v>
      </c>
      <c r="E44" s="4">
        <v>1100</v>
      </c>
      <c r="F44" s="4"/>
      <c r="G44" s="1052"/>
      <c r="H44" s="34" t="s">
        <v>1918</v>
      </c>
      <c r="I44" s="1382"/>
      <c r="J44" s="24"/>
      <c r="K44" s="4"/>
      <c r="L44" s="4"/>
      <c r="M44" s="4"/>
      <c r="N44" s="1466"/>
      <c r="O44" s="1541"/>
    </row>
    <row r="45" spans="2:15" s="531" customFormat="1" ht="15.75">
      <c r="B45" s="1382"/>
      <c r="C45" s="90">
        <v>44622</v>
      </c>
      <c r="D45" s="1" t="s">
        <v>1845</v>
      </c>
      <c r="E45" s="4">
        <v>323.83</v>
      </c>
      <c r="F45" s="4"/>
      <c r="G45" s="1052"/>
      <c r="H45" s="1530" t="s">
        <v>1922</v>
      </c>
      <c r="I45" s="1382"/>
      <c r="J45" s="24"/>
      <c r="K45" s="4"/>
      <c r="L45" s="4"/>
      <c r="M45" s="4"/>
      <c r="N45" s="1466"/>
      <c r="O45" s="1541"/>
    </row>
    <row r="46" spans="2:15" s="531" customFormat="1" ht="15.75">
      <c r="B46" s="1382"/>
      <c r="C46" s="90">
        <v>44623</v>
      </c>
      <c r="D46" s="1" t="s">
        <v>1828</v>
      </c>
      <c r="E46" s="4">
        <v>1913.15</v>
      </c>
      <c r="F46" s="4"/>
      <c r="G46" s="1052"/>
      <c r="H46" s="34" t="s">
        <v>1915</v>
      </c>
      <c r="I46" s="1382"/>
      <c r="J46" s="24"/>
      <c r="K46" s="4"/>
      <c r="L46" s="4"/>
      <c r="M46" s="4"/>
      <c r="N46" s="1466"/>
      <c r="O46" s="1541"/>
    </row>
    <row r="47" spans="2:15" s="531" customFormat="1" ht="15.75">
      <c r="B47" s="1382"/>
      <c r="C47" s="90">
        <v>44630</v>
      </c>
      <c r="D47" s="1" t="s">
        <v>1846</v>
      </c>
      <c r="E47" s="4"/>
      <c r="F47" s="1051">
        <v>2291.67</v>
      </c>
      <c r="G47" s="1532">
        <f t="shared" ref="G47" si="7">F47*0.15</f>
        <v>343.75049999999999</v>
      </c>
      <c r="H47" s="40" t="s">
        <v>1704</v>
      </c>
      <c r="I47" s="1382"/>
      <c r="J47" s="24">
        <v>44589</v>
      </c>
      <c r="K47" s="1" t="s">
        <v>1839</v>
      </c>
      <c r="L47" s="4"/>
      <c r="M47" s="4">
        <v>1050.0899999999999</v>
      </c>
      <c r="N47" s="1052"/>
      <c r="O47" s="883" t="s">
        <v>1702</v>
      </c>
    </row>
    <row r="48" spans="2:15" s="531" customFormat="1" ht="15.75">
      <c r="B48" s="1382"/>
      <c r="C48" s="90">
        <v>44631</v>
      </c>
      <c r="D48" s="1" t="s">
        <v>1847</v>
      </c>
      <c r="E48" s="4">
        <v>157.80000000000001</v>
      </c>
      <c r="F48" s="4"/>
      <c r="G48" s="1052"/>
      <c r="H48" s="34" t="s">
        <v>696</v>
      </c>
      <c r="I48" s="1382"/>
      <c r="J48" s="24"/>
      <c r="K48" s="4"/>
      <c r="L48" s="4"/>
      <c r="M48" s="4"/>
      <c r="N48" s="1466"/>
      <c r="O48" s="1541"/>
    </row>
    <row r="49" spans="2:15" s="531" customFormat="1" ht="15.75">
      <c r="B49" s="1382"/>
      <c r="C49" s="90">
        <v>44631</v>
      </c>
      <c r="D49" s="1" t="s">
        <v>1849</v>
      </c>
      <c r="E49" s="4"/>
      <c r="F49" s="4">
        <v>3250</v>
      </c>
      <c r="G49" s="1052">
        <f t="shared" ref="G49" si="8">F49*0.15</f>
        <v>487.5</v>
      </c>
      <c r="H49" s="34" t="s">
        <v>1171</v>
      </c>
      <c r="I49" s="1382"/>
      <c r="J49" s="24"/>
      <c r="K49" s="4"/>
      <c r="L49" s="4"/>
      <c r="M49" s="4"/>
      <c r="N49" s="1466"/>
      <c r="O49" s="1541"/>
    </row>
    <row r="50" spans="2:15" s="531" customFormat="1" ht="15.75">
      <c r="B50" s="1382"/>
      <c r="C50" s="90">
        <v>44637</v>
      </c>
      <c r="D50" s="1" t="s">
        <v>1828</v>
      </c>
      <c r="E50" s="4">
        <v>1913.15</v>
      </c>
      <c r="F50" s="4"/>
      <c r="G50" s="1052"/>
      <c r="H50" s="34" t="s">
        <v>1915</v>
      </c>
      <c r="I50" s="1382"/>
      <c r="J50" s="24">
        <v>44603</v>
      </c>
      <c r="K50" s="1" t="s">
        <v>1842</v>
      </c>
      <c r="L50" s="4"/>
      <c r="M50" s="4">
        <v>1050.0899999999999</v>
      </c>
      <c r="N50" s="1052"/>
      <c r="O50" s="883" t="s">
        <v>1702</v>
      </c>
    </row>
    <row r="51" spans="2:15" s="531" customFormat="1" ht="15.75">
      <c r="B51" s="1382"/>
      <c r="C51" s="90">
        <v>44643</v>
      </c>
      <c r="D51" s="611" t="s">
        <v>1850</v>
      </c>
      <c r="E51" s="4">
        <v>14739.96</v>
      </c>
      <c r="F51" s="4"/>
      <c r="G51" s="1052"/>
      <c r="H51" s="1" t="s">
        <v>1703</v>
      </c>
      <c r="I51" s="1382"/>
      <c r="J51" s="24"/>
      <c r="K51" s="4"/>
      <c r="L51" s="4"/>
      <c r="M51" s="4"/>
      <c r="N51" s="1466"/>
      <c r="O51" s="1541"/>
    </row>
    <row r="52" spans="2:15" s="531" customFormat="1" ht="15.75">
      <c r="B52" s="1382"/>
      <c r="C52" s="90">
        <v>44651</v>
      </c>
      <c r="D52" s="1" t="s">
        <v>1828</v>
      </c>
      <c r="E52" s="4">
        <v>1913.15</v>
      </c>
      <c r="F52" s="4"/>
      <c r="G52" s="1052"/>
      <c r="H52" s="34" t="s">
        <v>1915</v>
      </c>
      <c r="I52" s="1382"/>
      <c r="J52" s="24">
        <v>44645</v>
      </c>
      <c r="K52" s="1" t="s">
        <v>1851</v>
      </c>
      <c r="L52" s="4"/>
      <c r="M52" s="4">
        <v>1050.0899999999999</v>
      </c>
      <c r="N52" s="1052"/>
      <c r="O52" s="883" t="s">
        <v>1702</v>
      </c>
    </row>
    <row r="53" spans="2:15" s="531" customFormat="1" ht="15.75">
      <c r="B53" s="1382"/>
      <c r="C53" s="90">
        <v>44652</v>
      </c>
      <c r="D53" s="1" t="s">
        <v>1852</v>
      </c>
      <c r="E53" s="4"/>
      <c r="F53" s="4">
        <v>12105</v>
      </c>
      <c r="G53" s="1052"/>
      <c r="H53" s="34" t="s">
        <v>1924</v>
      </c>
      <c r="I53" s="1382"/>
      <c r="J53" s="24">
        <v>44617</v>
      </c>
      <c r="K53" s="1" t="s">
        <v>1844</v>
      </c>
      <c r="L53" s="4"/>
      <c r="M53" s="4">
        <v>1050.0899999999999</v>
      </c>
      <c r="N53" s="1052"/>
      <c r="O53" s="883" t="s">
        <v>1702</v>
      </c>
    </row>
    <row r="54" spans="2:15" s="531" customFormat="1" ht="15.75">
      <c r="B54" s="1382"/>
      <c r="C54" s="90">
        <v>44662</v>
      </c>
      <c r="D54" s="1" t="s">
        <v>1854</v>
      </c>
      <c r="E54" s="4">
        <v>157.80000000000001</v>
      </c>
      <c r="F54" s="4"/>
      <c r="G54" s="1052"/>
      <c r="H54" s="34" t="s">
        <v>696</v>
      </c>
      <c r="I54" s="1382"/>
      <c r="J54" s="24"/>
      <c r="K54" s="4"/>
      <c r="L54" s="4"/>
      <c r="M54" s="4"/>
      <c r="N54" s="1466"/>
      <c r="O54" s="1541"/>
    </row>
    <row r="55" spans="2:15" s="531" customFormat="1" ht="15.75">
      <c r="B55" s="1382"/>
      <c r="C55" s="90">
        <v>44662</v>
      </c>
      <c r="D55" s="1" t="s">
        <v>1855</v>
      </c>
      <c r="E55" s="4"/>
      <c r="F55" s="4">
        <v>3250</v>
      </c>
      <c r="G55" s="1052">
        <f>F55*0.15</f>
        <v>487.5</v>
      </c>
      <c r="H55" s="34" t="s">
        <v>1171</v>
      </c>
      <c r="I55" s="1382"/>
      <c r="J55" s="24"/>
      <c r="K55" s="4"/>
      <c r="L55" s="4"/>
      <c r="M55" s="4"/>
      <c r="N55" s="1466"/>
      <c r="O55" s="1541"/>
    </row>
    <row r="56" spans="2:15" s="531" customFormat="1" ht="15.75">
      <c r="B56" s="1382"/>
      <c r="C56" s="90">
        <v>44664</v>
      </c>
      <c r="D56" s="1" t="s">
        <v>1856</v>
      </c>
      <c r="E56" s="4"/>
      <c r="F56" s="1051">
        <v>2291.67</v>
      </c>
      <c r="G56" s="1532"/>
      <c r="H56" s="40" t="s">
        <v>1704</v>
      </c>
      <c r="I56" s="1382"/>
      <c r="J56" s="24"/>
      <c r="K56" s="4"/>
      <c r="L56" s="4"/>
      <c r="M56" s="4"/>
      <c r="N56" s="1466"/>
      <c r="O56" s="1541"/>
    </row>
    <row r="57" spans="2:15" s="531" customFormat="1" ht="15.75">
      <c r="B57" s="1382"/>
      <c r="C57" s="90">
        <v>44665</v>
      </c>
      <c r="D57" s="1" t="s">
        <v>1828</v>
      </c>
      <c r="E57" s="4">
        <v>1913.15</v>
      </c>
      <c r="F57" s="4"/>
      <c r="G57" s="1052"/>
      <c r="H57" s="34" t="s">
        <v>1915</v>
      </c>
      <c r="I57" s="1382"/>
      <c r="J57" s="24">
        <v>44631</v>
      </c>
      <c r="K57" s="1" t="s">
        <v>1848</v>
      </c>
      <c r="L57" s="4"/>
      <c r="M57" s="4">
        <v>1050.0899999999999</v>
      </c>
      <c r="N57" s="1052"/>
      <c r="O57" s="883" t="s">
        <v>1702</v>
      </c>
    </row>
    <row r="58" spans="2:15" s="531" customFormat="1" ht="15.75">
      <c r="B58" s="1382"/>
      <c r="C58" s="90">
        <v>44679</v>
      </c>
      <c r="D58" s="1" t="s">
        <v>1828</v>
      </c>
      <c r="E58" s="4">
        <v>1913.15</v>
      </c>
      <c r="F58" s="4"/>
      <c r="G58" s="1052"/>
      <c r="H58" s="34" t="s">
        <v>1915</v>
      </c>
      <c r="I58" s="1382"/>
      <c r="J58" s="24"/>
      <c r="K58" s="4"/>
      <c r="L58" s="4"/>
      <c r="M58" s="4"/>
      <c r="N58" s="1466"/>
      <c r="O58" s="1541"/>
    </row>
    <row r="59" spans="2:15" s="531" customFormat="1" ht="15.75">
      <c r="B59" s="1382"/>
      <c r="C59" s="90">
        <v>44691</v>
      </c>
      <c r="D59" s="93" t="s">
        <v>1859</v>
      </c>
      <c r="E59" s="4">
        <v>1626</v>
      </c>
      <c r="F59" s="4"/>
      <c r="G59" s="1052"/>
      <c r="H59" s="34" t="s">
        <v>1925</v>
      </c>
      <c r="I59" s="1382"/>
      <c r="J59" s="24"/>
      <c r="K59" s="4"/>
      <c r="L59" s="4"/>
      <c r="M59" s="4"/>
      <c r="N59" s="1466"/>
      <c r="O59" s="1541"/>
    </row>
    <row r="60" spans="2:15" s="531" customFormat="1" ht="15.75">
      <c r="B60" s="1382"/>
      <c r="C60" s="90">
        <v>44691</v>
      </c>
      <c r="D60" s="1" t="s">
        <v>1860</v>
      </c>
      <c r="E60" s="4">
        <v>276</v>
      </c>
      <c r="F60" s="4"/>
      <c r="H60" s="34" t="s">
        <v>926</v>
      </c>
      <c r="I60" s="1382"/>
      <c r="J60" s="24"/>
      <c r="K60" s="4"/>
      <c r="L60" s="4"/>
      <c r="M60" s="4"/>
      <c r="N60" s="1466"/>
      <c r="O60" s="1541"/>
    </row>
    <row r="61" spans="2:15" s="531" customFormat="1" ht="15.75">
      <c r="B61" s="1382"/>
      <c r="C61" s="90">
        <v>44692</v>
      </c>
      <c r="D61" s="1" t="s">
        <v>1861</v>
      </c>
      <c r="E61" s="4">
        <v>157.80000000000001</v>
      </c>
      <c r="F61" s="4"/>
      <c r="G61" s="1052"/>
      <c r="H61" s="34" t="s">
        <v>696</v>
      </c>
      <c r="I61" s="1382"/>
      <c r="J61" s="24">
        <v>44659</v>
      </c>
      <c r="K61" s="1" t="s">
        <v>1853</v>
      </c>
      <c r="L61" s="4"/>
      <c r="M61" s="4">
        <v>1050.0899999999999</v>
      </c>
      <c r="N61" s="1052"/>
      <c r="O61" s="1542" t="s">
        <v>1702</v>
      </c>
    </row>
    <row r="62" spans="2:15" s="531" customFormat="1" ht="15.75">
      <c r="B62" s="1382"/>
      <c r="C62" s="90">
        <v>44692</v>
      </c>
      <c r="D62" s="1" t="s">
        <v>1862</v>
      </c>
      <c r="E62" s="4"/>
      <c r="F62" s="1051">
        <v>2500</v>
      </c>
      <c r="G62" s="1532">
        <f t="shared" ref="G62:G63" si="9">F62*0.15</f>
        <v>375</v>
      </c>
      <c r="H62" s="40" t="s">
        <v>1704</v>
      </c>
      <c r="I62" s="1382"/>
      <c r="J62" s="24"/>
      <c r="K62" s="4"/>
      <c r="L62" s="4"/>
      <c r="M62" s="4"/>
      <c r="N62" s="1466"/>
      <c r="O62" s="1541"/>
    </row>
    <row r="63" spans="2:15" s="531" customFormat="1" ht="15.75">
      <c r="B63" s="1382"/>
      <c r="C63" s="90">
        <v>44692</v>
      </c>
      <c r="D63" s="1" t="s">
        <v>1863</v>
      </c>
      <c r="E63" s="4"/>
      <c r="F63" s="4">
        <v>3250</v>
      </c>
      <c r="G63" s="1052">
        <f t="shared" si="9"/>
        <v>487.5</v>
      </c>
      <c r="H63" s="34" t="s">
        <v>1171</v>
      </c>
      <c r="I63" s="1382"/>
      <c r="J63" s="24"/>
      <c r="K63" s="4"/>
      <c r="L63" s="4"/>
      <c r="M63" s="4"/>
      <c r="N63" s="1466"/>
      <c r="O63" s="1541"/>
    </row>
    <row r="64" spans="2:15" s="531" customFormat="1" ht="15.75">
      <c r="B64" s="1382"/>
      <c r="C64" s="90">
        <v>44693</v>
      </c>
      <c r="D64" s="1" t="s">
        <v>1828</v>
      </c>
      <c r="E64" s="4">
        <v>1913.15</v>
      </c>
      <c r="F64" s="4"/>
      <c r="G64" s="1052"/>
      <c r="H64" s="34" t="s">
        <v>1915</v>
      </c>
      <c r="I64" s="1382"/>
      <c r="J64" s="24">
        <v>44673</v>
      </c>
      <c r="K64" s="1" t="s">
        <v>1857</v>
      </c>
      <c r="L64" s="4"/>
      <c r="M64" s="4">
        <v>1050.0899999999999</v>
      </c>
      <c r="N64" s="1052"/>
      <c r="O64" s="1542" t="s">
        <v>1702</v>
      </c>
    </row>
    <row r="65" spans="2:15" s="531" customFormat="1" ht="15.75">
      <c r="B65" s="1382"/>
      <c r="C65" s="90">
        <v>44707</v>
      </c>
      <c r="D65" s="1" t="s">
        <v>1828</v>
      </c>
      <c r="E65" s="4">
        <v>1913.15</v>
      </c>
      <c r="F65" s="4"/>
      <c r="G65" s="1052"/>
      <c r="H65" s="34" t="s">
        <v>1915</v>
      </c>
      <c r="I65" s="1382"/>
      <c r="J65" s="24"/>
      <c r="K65" s="4"/>
      <c r="L65" s="4"/>
      <c r="M65" s="4"/>
      <c r="N65" s="1466"/>
      <c r="O65" s="1541"/>
    </row>
    <row r="66" spans="2:15" s="531" customFormat="1" ht="15.75">
      <c r="B66" s="1382"/>
      <c r="C66" s="90">
        <v>44712</v>
      </c>
      <c r="D66" s="1" t="s">
        <v>1865</v>
      </c>
      <c r="E66" s="4">
        <v>227.89</v>
      </c>
      <c r="F66" s="4"/>
      <c r="G66" s="1052"/>
      <c r="H66" s="1530" t="s">
        <v>1923</v>
      </c>
      <c r="I66" s="1382"/>
      <c r="J66" s="24">
        <v>44687</v>
      </c>
      <c r="K66" s="1" t="s">
        <v>1858</v>
      </c>
      <c r="L66" s="4"/>
      <c r="M66" s="4">
        <v>1050.0899999999999</v>
      </c>
      <c r="N66" s="1052"/>
      <c r="O66" s="1542" t="s">
        <v>1702</v>
      </c>
    </row>
    <row r="67" spans="2:15" s="531" customFormat="1" ht="15.75">
      <c r="B67" s="1382"/>
      <c r="C67" s="90">
        <v>44720</v>
      </c>
      <c r="D67" s="1" t="s">
        <v>1867</v>
      </c>
      <c r="E67" s="4"/>
      <c r="F67" s="1051">
        <v>2500</v>
      </c>
      <c r="G67" s="1532">
        <f t="shared" ref="G67" si="10">F67*0.15</f>
        <v>375</v>
      </c>
      <c r="H67" s="40" t="s">
        <v>1704</v>
      </c>
      <c r="I67" s="1382"/>
      <c r="J67" s="24"/>
      <c r="K67" s="4"/>
      <c r="L67" s="4"/>
      <c r="M67" s="4"/>
      <c r="N67" s="1466"/>
      <c r="O67" s="1541"/>
    </row>
    <row r="68" spans="2:15" s="531" customFormat="1" ht="15.75">
      <c r="B68" s="1382"/>
      <c r="C68" s="90">
        <v>44721</v>
      </c>
      <c r="D68" s="1" t="s">
        <v>1828</v>
      </c>
      <c r="E68" s="4">
        <v>1970.19</v>
      </c>
      <c r="F68" s="4"/>
      <c r="G68" s="1052"/>
      <c r="H68" s="34" t="s">
        <v>1915</v>
      </c>
      <c r="I68" s="1382"/>
      <c r="J68" s="24">
        <v>44701</v>
      </c>
      <c r="K68" s="1" t="s">
        <v>1864</v>
      </c>
      <c r="L68" s="4"/>
      <c r="M68" s="4">
        <v>1050.0899999999999</v>
      </c>
      <c r="N68" s="1052"/>
      <c r="O68" s="1542" t="s">
        <v>1702</v>
      </c>
    </row>
    <row r="69" spans="2:15" s="531" customFormat="1" ht="15.75">
      <c r="B69" s="1382"/>
      <c r="C69" s="90">
        <v>44723</v>
      </c>
      <c r="D69" s="1" t="s">
        <v>1868</v>
      </c>
      <c r="E69" s="4"/>
      <c r="F69" s="4">
        <v>3250</v>
      </c>
      <c r="G69" s="1052">
        <f t="shared" ref="G69" si="11">F69*0.15</f>
        <v>487.5</v>
      </c>
      <c r="H69" s="34" t="s">
        <v>1171</v>
      </c>
      <c r="I69" s="1382"/>
      <c r="J69" s="24"/>
      <c r="K69" s="4"/>
      <c r="L69" s="4"/>
      <c r="M69" s="4"/>
      <c r="N69" s="1466"/>
      <c r="O69" s="1541"/>
    </row>
    <row r="70" spans="2:15" s="531" customFormat="1" ht="15.75">
      <c r="B70" s="1382"/>
      <c r="C70" s="90">
        <v>44725</v>
      </c>
      <c r="D70" s="1" t="s">
        <v>1869</v>
      </c>
      <c r="E70" s="4">
        <v>157.80000000000001</v>
      </c>
      <c r="F70" s="4"/>
      <c r="G70" s="1052"/>
      <c r="H70" s="34" t="s">
        <v>696</v>
      </c>
      <c r="I70" s="1382"/>
      <c r="J70" s="24"/>
      <c r="K70" s="4"/>
      <c r="L70" s="4"/>
      <c r="M70" s="4"/>
      <c r="N70" s="1466"/>
      <c r="O70" s="1541"/>
    </row>
    <row r="71" spans="2:15" s="531" customFormat="1" ht="15.75">
      <c r="B71" s="1382"/>
      <c r="C71" s="90">
        <v>44735</v>
      </c>
      <c r="D71" s="1" t="s">
        <v>1828</v>
      </c>
      <c r="E71" s="4">
        <v>1970.19</v>
      </c>
      <c r="F71" s="4"/>
      <c r="G71" s="1052"/>
      <c r="H71" s="34" t="s">
        <v>1915</v>
      </c>
      <c r="I71" s="1382"/>
      <c r="J71" s="24">
        <v>44715</v>
      </c>
      <c r="K71" s="1" t="s">
        <v>1866</v>
      </c>
      <c r="L71" s="4"/>
      <c r="M71" s="4">
        <v>1050.0899999999999</v>
      </c>
      <c r="N71" s="1052"/>
      <c r="O71" s="1542" t="s">
        <v>1702</v>
      </c>
    </row>
    <row r="72" spans="2:15" s="531" customFormat="1" ht="15.75">
      <c r="B72" s="1382"/>
      <c r="C72" s="90">
        <v>44736</v>
      </c>
      <c r="D72" s="1" t="s">
        <v>1871</v>
      </c>
      <c r="E72" s="4"/>
      <c r="F72" s="4">
        <v>389.18</v>
      </c>
      <c r="G72" s="1052">
        <f>F72*0.15</f>
        <v>58.376999999999995</v>
      </c>
      <c r="H72" s="34" t="s">
        <v>1917</v>
      </c>
      <c r="I72" s="1382"/>
      <c r="J72" s="24">
        <v>44729</v>
      </c>
      <c r="K72" s="1" t="s">
        <v>1870</v>
      </c>
      <c r="L72" s="4"/>
      <c r="M72" s="4">
        <v>1050.0899999999999</v>
      </c>
      <c r="N72" s="1052"/>
      <c r="O72" s="1542" t="s">
        <v>1702</v>
      </c>
    </row>
    <row r="73" spans="2:15" s="531" customFormat="1" ht="15.75">
      <c r="B73" s="1382"/>
      <c r="C73" s="1526" t="s">
        <v>7</v>
      </c>
      <c r="D73" s="1384"/>
      <c r="E73" s="1385">
        <f>SUM(E6:E72)</f>
        <v>1932938.6899999988</v>
      </c>
      <c r="F73" s="1385">
        <f>SUM(F6:F72)</f>
        <v>1114614.7599999995</v>
      </c>
      <c r="G73" s="1385">
        <f>SUM(G6:G72)</f>
        <v>7235.5705000000007</v>
      </c>
      <c r="H73" s="689"/>
      <c r="I73" s="1382"/>
      <c r="J73" s="1467"/>
      <c r="K73" s="1439"/>
      <c r="L73" s="1385">
        <f>SUM(L6:L72)</f>
        <v>0</v>
      </c>
      <c r="M73" s="1385">
        <f>SUM(M6:M72)</f>
        <v>27246.34</v>
      </c>
      <c r="N73" s="1385"/>
      <c r="O73" s="1468"/>
    </row>
    <row r="74" spans="2:15" s="531" customFormat="1" ht="15.75">
      <c r="B74" s="1382"/>
      <c r="C74" s="1527" t="s">
        <v>5</v>
      </c>
      <c r="D74" s="571"/>
      <c r="E74" s="1387"/>
      <c r="F74" s="1388"/>
      <c r="G74" s="1389"/>
      <c r="H74" s="1390"/>
      <c r="I74" s="1382"/>
      <c r="J74" s="1469"/>
      <c r="K74" s="1388"/>
      <c r="L74" s="1391"/>
      <c r="M74" s="1446"/>
      <c r="N74" s="1388"/>
      <c r="O74" s="1470"/>
    </row>
    <row r="75" spans="2:15" s="531" customFormat="1" ht="15.75">
      <c r="B75" s="1382"/>
      <c r="C75" s="1528"/>
      <c r="D75" s="584" t="s">
        <v>67</v>
      </c>
      <c r="E75" s="1394">
        <f>E73-F73</f>
        <v>818323.92999999924</v>
      </c>
      <c r="F75" s="610"/>
      <c r="G75" s="1393"/>
      <c r="H75" s="533"/>
      <c r="I75" s="1382"/>
      <c r="J75" s="1392"/>
      <c r="K75" s="610" t="s">
        <v>67</v>
      </c>
      <c r="L75" s="1394">
        <f>M73-L73</f>
        <v>27246.34</v>
      </c>
      <c r="M75" s="610"/>
      <c r="N75" s="1395"/>
      <c r="O75" s="1471"/>
    </row>
    <row r="76" spans="2:15" s="531" customFormat="1" ht="15.75">
      <c r="B76" s="1382"/>
      <c r="C76" s="1528"/>
      <c r="D76" s="584" t="s">
        <v>55</v>
      </c>
      <c r="E76" s="1406"/>
      <c r="F76" s="690"/>
      <c r="G76" s="1383"/>
      <c r="H76" s="533"/>
      <c r="I76" s="1382"/>
      <c r="J76" s="1392"/>
      <c r="K76" s="610" t="s">
        <v>55</v>
      </c>
      <c r="L76" s="1396">
        <v>0</v>
      </c>
      <c r="M76" s="610"/>
      <c r="N76" s="610"/>
      <c r="O76" s="691"/>
    </row>
    <row r="77" spans="2:15" s="531" customFormat="1" ht="15.75">
      <c r="B77" s="1382"/>
      <c r="C77" s="1528"/>
      <c r="D77" s="534" t="s">
        <v>143</v>
      </c>
      <c r="E77" s="535"/>
      <c r="F77" s="1397">
        <f>SUM(F67,F62,F56,F47,F41,F31,F38,F21:F22,F16,F10,F27)</f>
        <v>25772.809999999998</v>
      </c>
      <c r="G77" s="610"/>
      <c r="H77" s="533"/>
      <c r="I77" s="1382"/>
      <c r="J77" s="1392"/>
      <c r="K77" s="1472" t="s">
        <v>772</v>
      </c>
      <c r="L77" s="1398">
        <f>SUM(L75:L76)</f>
        <v>27246.34</v>
      </c>
      <c r="M77" s="532"/>
      <c r="N77" s="610"/>
      <c r="O77" s="691"/>
    </row>
    <row r="78" spans="2:15" s="531" customFormat="1" ht="16.5" thickBot="1">
      <c r="B78" s="1382"/>
      <c r="C78" s="1529"/>
      <c r="D78" s="775"/>
      <c r="E78" s="1447"/>
      <c r="F78" s="1399"/>
      <c r="G78" s="1399"/>
      <c r="H78" s="1401"/>
      <c r="I78" s="1382"/>
      <c r="J78" s="1473"/>
      <c r="K78" s="1399"/>
      <c r="L78" s="1399"/>
      <c r="M78" s="1399"/>
      <c r="N78" s="1400"/>
      <c r="O78" s="1474"/>
    </row>
    <row r="79" spans="2:15" s="531" customFormat="1" ht="15.75">
      <c r="B79" s="1382"/>
      <c r="C79" s="256"/>
      <c r="D79" s="348"/>
      <c r="E79" s="350"/>
      <c r="F79" s="262"/>
      <c r="G79" s="256"/>
      <c r="H79" s="256"/>
      <c r="I79" s="1382"/>
      <c r="J79" s="261"/>
      <c r="K79" s="261"/>
      <c r="L79" s="261"/>
      <c r="M79" s="261"/>
      <c r="N79" s="261"/>
      <c r="O79" s="262"/>
    </row>
    <row r="80" spans="2:15" s="531" customFormat="1" ht="15.75">
      <c r="B80" s="1382"/>
      <c r="C80" s="257"/>
      <c r="D80" s="257"/>
      <c r="E80" s="262"/>
      <c r="F80" s="262"/>
      <c r="G80" s="256"/>
      <c r="H80" s="256"/>
      <c r="I80" s="1382"/>
      <c r="J80" s="261"/>
      <c r="K80" s="261"/>
      <c r="L80" s="261"/>
      <c r="M80" s="346"/>
      <c r="N80" s="261"/>
      <c r="O80" s="261"/>
    </row>
    <row r="81" spans="2:15" s="531" customFormat="1" ht="15.75">
      <c r="B81" s="1382"/>
      <c r="C81" s="256"/>
      <c r="D81" s="348"/>
      <c r="E81" s="350"/>
      <c r="F81" s="262"/>
      <c r="G81" s="256"/>
      <c r="H81" s="256"/>
      <c r="I81" s="1382"/>
      <c r="J81" s="572"/>
      <c r="K81" s="257"/>
      <c r="L81" s="257"/>
      <c r="M81" s="262"/>
      <c r="N81" s="257"/>
      <c r="O81" s="267"/>
    </row>
    <row r="82" spans="2:15" s="531" customFormat="1" ht="15.75">
      <c r="B82" s="1382"/>
      <c r="C82" s="257"/>
      <c r="D82" s="598" t="s">
        <v>796</v>
      </c>
      <c r="E82" s="599" t="s">
        <v>838</v>
      </c>
      <c r="F82" s="599" t="s">
        <v>839</v>
      </c>
      <c r="G82" s="54"/>
      <c r="H82" s="257"/>
      <c r="I82" s="1382"/>
      <c r="J82" s="572"/>
      <c r="K82" s="257"/>
      <c r="L82" s="257"/>
      <c r="M82" s="262"/>
      <c r="N82" s="257"/>
      <c r="O82" s="267"/>
    </row>
    <row r="83" spans="2:15" s="531" customFormat="1" ht="15.75">
      <c r="B83" s="1382"/>
      <c r="C83" s="257"/>
      <c r="D83" s="1312" t="s">
        <v>1393</v>
      </c>
      <c r="E83" s="576" t="s">
        <v>782</v>
      </c>
      <c r="F83" s="577"/>
      <c r="G83" s="54"/>
      <c r="H83" s="257"/>
      <c r="I83" s="1382"/>
      <c r="J83" s="572"/>
      <c r="K83" s="257"/>
      <c r="L83" s="257"/>
      <c r="M83" s="262"/>
      <c r="N83" s="257"/>
      <c r="O83" s="267"/>
    </row>
    <row r="84" spans="2:15" s="531" customFormat="1" ht="15.75">
      <c r="B84" s="1382"/>
      <c r="C84" s="257"/>
      <c r="D84" s="586" t="s">
        <v>788</v>
      </c>
      <c r="E84" s="1437" t="s">
        <v>783</v>
      </c>
      <c r="F84" s="1043"/>
      <c r="G84" s="54"/>
      <c r="H84" s="6"/>
      <c r="I84" s="1382"/>
      <c r="J84" s="572"/>
      <c r="K84" s="257"/>
      <c r="L84" s="257"/>
      <c r="M84" s="262"/>
      <c r="N84" s="257"/>
      <c r="O84" s="262"/>
    </row>
    <row r="85" spans="2:15" s="531" customFormat="1" ht="15.75">
      <c r="B85" s="1382"/>
      <c r="C85" s="257"/>
      <c r="D85" s="586" t="s">
        <v>1394</v>
      </c>
      <c r="E85" s="1437" t="s">
        <v>1395</v>
      </c>
      <c r="F85" s="1043"/>
      <c r="G85" s="54"/>
      <c r="H85" s="6"/>
      <c r="I85" s="1382"/>
      <c r="J85" s="572"/>
      <c r="K85" s="257"/>
      <c r="L85" s="257"/>
      <c r="M85" s="262"/>
      <c r="N85" s="257"/>
      <c r="O85" s="262"/>
    </row>
    <row r="86" spans="2:15" s="531" customFormat="1" ht="15.75">
      <c r="B86" s="1382"/>
      <c r="C86" s="257"/>
      <c r="D86" s="578" t="s">
        <v>789</v>
      </c>
      <c r="E86" s="577" t="s">
        <v>790</v>
      </c>
      <c r="F86" s="615"/>
      <c r="G86" s="74"/>
      <c r="H86" s="6"/>
      <c r="I86" s="1382"/>
      <c r="J86" s="572"/>
      <c r="K86" s="257"/>
      <c r="L86" s="257"/>
      <c r="M86" s="262"/>
      <c r="N86" s="257"/>
      <c r="O86" s="262"/>
    </row>
    <row r="87" spans="2:15" s="531" customFormat="1" ht="15.75">
      <c r="B87" s="1382"/>
      <c r="C87" s="257"/>
      <c r="D87" s="578" t="s">
        <v>791</v>
      </c>
      <c r="E87" s="577" t="s">
        <v>784</v>
      </c>
      <c r="F87" s="615"/>
      <c r="G87" s="74"/>
      <c r="H87" s="6"/>
      <c r="I87" s="1382"/>
      <c r="J87" s="572"/>
      <c r="K87" s="257"/>
      <c r="L87" s="257"/>
      <c r="M87" s="262"/>
      <c r="N87" s="257"/>
      <c r="O87" s="262"/>
    </row>
    <row r="88" spans="2:15" s="531" customFormat="1" ht="15.75">
      <c r="B88" s="1382"/>
      <c r="C88" s="257"/>
      <c r="D88" s="587" t="s">
        <v>792</v>
      </c>
      <c r="E88" s="577" t="s">
        <v>825</v>
      </c>
      <c r="F88" s="607"/>
      <c r="G88" s="1319"/>
      <c r="H88" s="53"/>
      <c r="I88" s="1382"/>
      <c r="J88" s="3"/>
      <c r="K88" s="3"/>
      <c r="L88" s="572"/>
      <c r="M88" s="73"/>
      <c r="N88" s="257"/>
      <c r="O88" s="262"/>
    </row>
    <row r="89" spans="2:15" s="531" customFormat="1" ht="15.75">
      <c r="B89" s="1382"/>
      <c r="C89" s="257"/>
      <c r="D89" s="578" t="s">
        <v>794</v>
      </c>
      <c r="E89" s="577" t="s">
        <v>795</v>
      </c>
      <c r="F89" s="696">
        <f>SUM(F83:F88)</f>
        <v>0</v>
      </c>
      <c r="G89" s="39"/>
      <c r="H89" s="54"/>
      <c r="I89" s="1382"/>
      <c r="J89" s="3"/>
      <c r="K89" s="3"/>
      <c r="L89" s="572"/>
      <c r="M89" s="73"/>
      <c r="N89" s="257"/>
      <c r="O89" s="262"/>
    </row>
    <row r="90" spans="2:15" s="531" customFormat="1" ht="15.75">
      <c r="B90" s="1382"/>
      <c r="C90" s="257"/>
      <c r="E90" s="592"/>
      <c r="F90" s="574"/>
      <c r="G90" s="573"/>
      <c r="H90" s="54"/>
      <c r="I90" s="1382"/>
      <c r="J90" s="3"/>
      <c r="K90" s="3"/>
      <c r="L90" s="572"/>
      <c r="M90" s="73"/>
      <c r="N90" s="257"/>
      <c r="O90" s="262"/>
    </row>
    <row r="91" spans="2:15" s="531" customFormat="1" ht="15.75">
      <c r="B91" s="1382"/>
      <c r="C91" s="257"/>
      <c r="D91" s="614" t="s">
        <v>806</v>
      </c>
      <c r="E91" s="1438"/>
      <c r="F91" s="1196"/>
      <c r="G91" s="27"/>
      <c r="H91" s="6"/>
      <c r="I91" s="1382"/>
      <c r="J91" s="3"/>
      <c r="K91" s="3"/>
      <c r="L91" s="572"/>
      <c r="M91" s="73"/>
      <c r="N91" s="257"/>
      <c r="O91" s="262"/>
    </row>
    <row r="92" spans="2:15" s="531" customFormat="1" ht="15.75">
      <c r="B92" s="1382"/>
      <c r="C92" s="257"/>
      <c r="D92" s="579" t="s">
        <v>798</v>
      </c>
      <c r="E92" s="590" t="s">
        <v>799</v>
      </c>
      <c r="F92" s="601"/>
      <c r="G92" s="27"/>
      <c r="H92" s="6"/>
      <c r="I92" s="1382"/>
      <c r="J92" s="27"/>
      <c r="K92" s="3"/>
      <c r="L92" s="572"/>
      <c r="M92" s="73"/>
      <c r="N92" s="257"/>
      <c r="O92" s="262"/>
    </row>
    <row r="93" spans="2:15" s="531" customFormat="1" ht="15.75">
      <c r="B93" s="1382"/>
      <c r="C93" s="257"/>
      <c r="D93" s="588" t="s">
        <v>808</v>
      </c>
      <c r="E93" s="590" t="s">
        <v>800</v>
      </c>
      <c r="F93" s="602"/>
      <c r="G93" s="27"/>
      <c r="H93" s="6"/>
      <c r="I93" s="1382"/>
      <c r="J93" s="27"/>
      <c r="K93" s="3"/>
      <c r="L93" s="572"/>
      <c r="M93" s="73"/>
      <c r="N93" s="91"/>
      <c r="O93" s="267"/>
    </row>
    <row r="94" spans="2:15" s="531" customFormat="1" ht="15.75">
      <c r="B94" s="1382"/>
      <c r="C94" s="257"/>
      <c r="D94" s="588" t="s">
        <v>1581</v>
      </c>
      <c r="E94" s="590" t="s">
        <v>1580</v>
      </c>
      <c r="F94" s="602"/>
      <c r="G94" s="27"/>
      <c r="H94" s="6"/>
      <c r="I94" s="1382"/>
      <c r="J94" s="27"/>
      <c r="K94" s="3"/>
      <c r="L94" s="572"/>
      <c r="M94" s="73"/>
      <c r="N94" s="91"/>
      <c r="O94" s="267"/>
    </row>
    <row r="95" spans="2:15" s="531" customFormat="1" ht="15.75">
      <c r="B95" s="1382"/>
      <c r="C95" s="257"/>
      <c r="D95" s="588" t="s">
        <v>803</v>
      </c>
      <c r="E95" s="590" t="s">
        <v>804</v>
      </c>
      <c r="F95" s="1045"/>
      <c r="G95" s="27"/>
      <c r="H95" s="257"/>
      <c r="I95" s="1382"/>
      <c r="J95" s="27"/>
      <c r="K95" s="3"/>
      <c r="L95" s="572"/>
      <c r="M95" s="73"/>
      <c r="N95" s="91"/>
      <c r="O95" s="267"/>
    </row>
    <row r="96" spans="2:15" s="531" customFormat="1" ht="15.75">
      <c r="B96" s="1382"/>
      <c r="C96" s="257"/>
      <c r="D96" s="588" t="s">
        <v>802</v>
      </c>
      <c r="E96" s="590" t="s">
        <v>801</v>
      </c>
      <c r="F96" s="1046"/>
      <c r="G96" s="27"/>
      <c r="H96" s="257"/>
      <c r="I96" s="1382"/>
      <c r="J96" s="27"/>
      <c r="K96" s="3"/>
      <c r="L96" s="572"/>
      <c r="M96" s="73"/>
      <c r="N96" s="91"/>
      <c r="O96" s="267"/>
    </row>
    <row r="97" spans="2:15" s="531" customFormat="1" ht="15.75">
      <c r="B97" s="1382"/>
      <c r="C97" s="257"/>
      <c r="D97" s="588" t="s">
        <v>1047</v>
      </c>
      <c r="E97" s="590" t="s">
        <v>850</v>
      </c>
      <c r="F97" s="1046"/>
      <c r="G97" s="27"/>
      <c r="H97" s="257"/>
      <c r="I97" s="1382"/>
      <c r="J97" s="27"/>
      <c r="K97" s="3"/>
      <c r="L97" s="572"/>
      <c r="M97" s="73"/>
      <c r="N97" s="91"/>
      <c r="O97" s="267"/>
    </row>
    <row r="98" spans="2:15" s="531" customFormat="1" ht="15.75">
      <c r="B98" s="1382"/>
      <c r="C98" s="257"/>
      <c r="D98" s="589" t="s">
        <v>797</v>
      </c>
      <c r="E98" s="590" t="s">
        <v>805</v>
      </c>
      <c r="F98" s="876">
        <f>SUM(F92:F97)</f>
        <v>0</v>
      </c>
      <c r="G98" s="778"/>
      <c r="H98" s="257"/>
      <c r="I98" s="1382"/>
      <c r="J98" s="778"/>
      <c r="K98" s="3"/>
      <c r="L98" s="572"/>
      <c r="M98" s="73"/>
      <c r="N98" s="91"/>
      <c r="O98" s="267"/>
    </row>
    <row r="99" spans="2:15" s="531" customFormat="1" ht="15.75">
      <c r="B99" s="1382"/>
      <c r="C99" s="257"/>
      <c r="D99" s="580" t="s">
        <v>807</v>
      </c>
      <c r="E99" s="591" t="s">
        <v>787</v>
      </c>
      <c r="F99" s="1313">
        <f>F89-F98</f>
        <v>0</v>
      </c>
      <c r="G99" s="257"/>
      <c r="H99" s="257"/>
      <c r="I99" s="1382"/>
      <c r="J99" s="27"/>
      <c r="K99" s="3"/>
      <c r="L99" s="572"/>
      <c r="M99" s="73"/>
      <c r="N99" s="91"/>
      <c r="O99" s="267"/>
    </row>
    <row r="100" spans="2:15" s="531" customFormat="1" ht="15.75">
      <c r="B100" s="1382"/>
      <c r="C100" s="257"/>
      <c r="D100" s="575"/>
      <c r="E100" s="592"/>
      <c r="F100" s="574"/>
      <c r="G100" s="39"/>
      <c r="H100" s="257"/>
      <c r="I100" s="1382"/>
      <c r="J100" s="27"/>
      <c r="K100" s="3"/>
      <c r="L100" s="572"/>
      <c r="M100" s="73"/>
      <c r="N100" s="91"/>
      <c r="O100" s="267"/>
    </row>
    <row r="101" spans="2:15" s="531" customFormat="1" ht="15.75">
      <c r="B101" s="1382"/>
      <c r="C101" s="257"/>
      <c r="D101" s="614" t="s">
        <v>810</v>
      </c>
      <c r="E101" s="599"/>
      <c r="F101" s="603"/>
      <c r="G101" s="39"/>
      <c r="H101" s="6"/>
      <c r="I101" s="1382"/>
      <c r="J101" s="27"/>
      <c r="K101" s="3"/>
      <c r="L101" s="572"/>
      <c r="M101" s="73"/>
      <c r="N101" s="91"/>
      <c r="O101" s="267"/>
    </row>
    <row r="102" spans="2:15" s="531" customFormat="1" ht="15.75">
      <c r="B102" s="1382"/>
      <c r="C102" s="257"/>
      <c r="D102" s="580" t="s">
        <v>807</v>
      </c>
      <c r="E102" s="591" t="s">
        <v>782</v>
      </c>
      <c r="F102" s="1313">
        <f>F99</f>
        <v>0</v>
      </c>
      <c r="G102" s="39"/>
      <c r="H102" s="6"/>
      <c r="I102" s="1382"/>
      <c r="J102" s="27"/>
      <c r="K102" s="3"/>
      <c r="L102" s="572"/>
      <c r="M102" s="73"/>
      <c r="N102" s="91"/>
      <c r="O102" s="267"/>
    </row>
    <row r="103" spans="2:15" s="531" customFormat="1" ht="15.75">
      <c r="B103" s="1382"/>
      <c r="C103" s="257"/>
      <c r="D103" s="571" t="s">
        <v>809</v>
      </c>
      <c r="E103" s="593" t="s">
        <v>783</v>
      </c>
      <c r="F103" s="1314">
        <f>F99*0.15</f>
        <v>0</v>
      </c>
      <c r="G103" s="39"/>
      <c r="H103" s="27"/>
      <c r="I103" s="1382"/>
      <c r="J103" s="27"/>
      <c r="K103" s="3"/>
      <c r="L103" s="572"/>
      <c r="M103" s="73"/>
      <c r="N103" s="91"/>
      <c r="O103" s="267"/>
    </row>
    <row r="104" spans="2:15" s="531" customFormat="1" ht="15.75">
      <c r="B104" s="1382"/>
      <c r="C104" s="257"/>
      <c r="D104" s="1047" t="s">
        <v>1169</v>
      </c>
      <c r="E104" s="1048" t="s">
        <v>1166</v>
      </c>
      <c r="F104" s="1405"/>
      <c r="G104" s="39"/>
      <c r="H104" s="73"/>
      <c r="I104" s="1382"/>
      <c r="J104" s="27"/>
      <c r="K104" s="3"/>
      <c r="L104" s="572"/>
      <c r="M104" s="73"/>
      <c r="N104" s="91"/>
      <c r="O104" s="267"/>
    </row>
    <row r="105" spans="2:15" s="531" customFormat="1" ht="15.75">
      <c r="B105" s="1382"/>
      <c r="C105" s="257"/>
      <c r="D105" s="571" t="s">
        <v>138</v>
      </c>
      <c r="E105" s="593" t="s">
        <v>786</v>
      </c>
      <c r="F105" s="1049"/>
      <c r="G105" s="39"/>
      <c r="H105" s="73"/>
      <c r="I105" s="1382"/>
      <c r="J105" s="27"/>
      <c r="K105" s="3"/>
      <c r="L105" s="572"/>
      <c r="M105" s="73"/>
      <c r="N105" s="91"/>
      <c r="O105" s="267"/>
    </row>
    <row r="106" spans="2:15" s="531" customFormat="1" ht="15.75">
      <c r="B106" s="1382"/>
      <c r="C106" s="257"/>
      <c r="D106" s="571" t="s">
        <v>811</v>
      </c>
      <c r="E106" s="593" t="s">
        <v>812</v>
      </c>
      <c r="F106" s="1449">
        <f>F103-F104+F105</f>
        <v>0</v>
      </c>
      <c r="G106" s="39"/>
      <c r="H106" s="27"/>
      <c r="I106" s="1382"/>
      <c r="J106" s="27"/>
      <c r="K106" s="3"/>
      <c r="L106" s="572"/>
      <c r="M106" s="73"/>
      <c r="N106" s="91"/>
      <c r="O106" s="267"/>
    </row>
    <row r="107" spans="2:15" s="531" customFormat="1" ht="15.75">
      <c r="B107" s="1382"/>
      <c r="C107" s="257"/>
      <c r="D107" s="575"/>
      <c r="E107" s="592"/>
      <c r="F107" s="574"/>
      <c r="G107" s="39"/>
      <c r="H107" s="13"/>
      <c r="I107" s="1382"/>
      <c r="J107" s="27"/>
      <c r="K107" s="3"/>
      <c r="L107" s="572"/>
      <c r="M107" s="73"/>
      <c r="N107" s="91"/>
      <c r="O107" s="267"/>
    </row>
    <row r="108" spans="2:15" s="531" customFormat="1" ht="15.75">
      <c r="B108" s="1382"/>
      <c r="C108" s="257"/>
      <c r="D108" s="598" t="s">
        <v>813</v>
      </c>
      <c r="E108" s="599"/>
      <c r="F108" s="603"/>
      <c r="G108" s="39"/>
      <c r="H108" s="13"/>
      <c r="I108" s="1382"/>
      <c r="J108" s="27"/>
      <c r="K108" s="3"/>
      <c r="L108" s="572"/>
      <c r="M108" s="73"/>
      <c r="N108" s="91"/>
      <c r="O108" s="267"/>
    </row>
    <row r="109" spans="2:15" s="531" customFormat="1" ht="15.75">
      <c r="B109" s="1382"/>
      <c r="C109" s="257"/>
      <c r="D109" s="581" t="s">
        <v>814</v>
      </c>
      <c r="E109" s="594" t="s">
        <v>815</v>
      </c>
      <c r="F109" s="582"/>
      <c r="G109" s="39"/>
      <c r="H109" s="13"/>
      <c r="I109" s="1382"/>
      <c r="J109" s="3"/>
      <c r="K109" s="3"/>
      <c r="L109" s="572"/>
      <c r="M109" s="73"/>
      <c r="N109" s="91"/>
      <c r="O109" s="267"/>
    </row>
    <row r="110" spans="2:15" s="531" customFormat="1" ht="15.75">
      <c r="B110" s="1382"/>
      <c r="C110" s="257"/>
      <c r="D110" s="575"/>
      <c r="E110" s="592"/>
      <c r="F110" s="574"/>
      <c r="G110" s="39"/>
      <c r="H110" s="257"/>
      <c r="I110" s="1382"/>
      <c r="J110" s="3"/>
      <c r="K110" s="3"/>
      <c r="L110" s="572"/>
      <c r="M110" s="73"/>
      <c r="N110" s="91"/>
      <c r="O110" s="267"/>
    </row>
    <row r="111" spans="2:15" s="531" customFormat="1" ht="15.75">
      <c r="B111" s="1382"/>
      <c r="C111" s="257"/>
      <c r="D111" s="598" t="s">
        <v>816</v>
      </c>
      <c r="E111" s="599"/>
      <c r="F111" s="603"/>
      <c r="G111" s="39"/>
      <c r="H111" s="257"/>
      <c r="I111" s="1382"/>
      <c r="J111" s="3"/>
      <c r="K111" s="3"/>
      <c r="L111" s="572"/>
      <c r="M111" s="73"/>
      <c r="N111" s="91"/>
      <c r="O111" s="267"/>
    </row>
    <row r="112" spans="2:15" s="531" customFormat="1" ht="15.75">
      <c r="B112" s="1382"/>
      <c r="C112" s="257"/>
      <c r="D112" s="583" t="s">
        <v>820</v>
      </c>
      <c r="E112" s="595" t="s">
        <v>826</v>
      </c>
      <c r="F112" s="777"/>
      <c r="G112" s="39"/>
      <c r="H112" s="257"/>
      <c r="I112" s="1382"/>
      <c r="J112" s="257"/>
      <c r="K112" s="3"/>
      <c r="L112" s="572"/>
      <c r="M112" s="73"/>
      <c r="N112" s="91"/>
      <c r="O112" s="267"/>
    </row>
    <row r="113" spans="2:15" s="531" customFormat="1" ht="15.75">
      <c r="B113" s="1382"/>
      <c r="C113" s="257"/>
      <c r="D113" s="583" t="s">
        <v>1165</v>
      </c>
      <c r="E113" s="595" t="s">
        <v>1166</v>
      </c>
      <c r="F113" s="699"/>
      <c r="G113" s="39"/>
      <c r="H113" s="257"/>
      <c r="I113" s="1382"/>
      <c r="J113" s="91"/>
      <c r="K113" s="3"/>
      <c r="L113" s="572"/>
      <c r="M113" s="73"/>
      <c r="N113" s="91"/>
      <c r="O113" s="267"/>
    </row>
    <row r="114" spans="2:15" s="531" customFormat="1" ht="15.75">
      <c r="B114" s="1382"/>
      <c r="C114" s="257"/>
      <c r="D114" s="583" t="s">
        <v>1628</v>
      </c>
      <c r="E114" s="595" t="s">
        <v>1637</v>
      </c>
      <c r="F114" s="699"/>
      <c r="G114" s="39"/>
      <c r="H114" s="257"/>
      <c r="I114" s="1382"/>
      <c r="J114" s="91"/>
      <c r="K114" s="3"/>
      <c r="L114" s="572"/>
      <c r="M114" s="73"/>
      <c r="N114" s="91"/>
      <c r="O114" s="267"/>
    </row>
    <row r="115" spans="2:15" s="531" customFormat="1" ht="15.75">
      <c r="B115" s="1382"/>
      <c r="C115" s="257"/>
      <c r="D115" s="583" t="s">
        <v>819</v>
      </c>
      <c r="E115" s="595" t="s">
        <v>786</v>
      </c>
      <c r="F115" s="699"/>
      <c r="G115" s="39"/>
      <c r="H115" s="257"/>
      <c r="I115" s="1382"/>
      <c r="J115" s="3"/>
      <c r="K115" s="3"/>
      <c r="L115" s="572"/>
      <c r="M115" s="73"/>
      <c r="N115" s="91"/>
      <c r="O115" s="267"/>
    </row>
    <row r="116" spans="2:15" s="531" customFormat="1" ht="15.75">
      <c r="B116" s="1382"/>
      <c r="C116" s="257"/>
      <c r="D116" s="583" t="s">
        <v>818</v>
      </c>
      <c r="E116" s="595" t="s">
        <v>793</v>
      </c>
      <c r="F116" s="699"/>
      <c r="G116" s="39"/>
      <c r="H116" s="257"/>
      <c r="I116" s="1382"/>
      <c r="J116" s="3"/>
      <c r="K116" s="3"/>
      <c r="L116" s="572"/>
      <c r="M116" s="73"/>
      <c r="N116" s="91"/>
      <c r="O116" s="267"/>
    </row>
    <row r="117" spans="2:15" s="531" customFormat="1" ht="15.75">
      <c r="B117" s="1382"/>
      <c r="C117" s="257"/>
      <c r="D117" s="583" t="s">
        <v>821</v>
      </c>
      <c r="E117" s="595" t="s">
        <v>787</v>
      </c>
      <c r="F117" s="699"/>
      <c r="G117" s="39"/>
      <c r="H117" s="575"/>
      <c r="I117" s="1382"/>
      <c r="J117" s="3"/>
      <c r="K117" s="3"/>
      <c r="L117" s="3"/>
      <c r="M117" s="13"/>
      <c r="N117" s="91"/>
      <c r="O117" s="267"/>
    </row>
    <row r="118" spans="2:15" s="531" customFormat="1" ht="15.75">
      <c r="B118" s="1382"/>
      <c r="C118" s="257"/>
      <c r="D118" s="583" t="s">
        <v>1167</v>
      </c>
      <c r="E118" s="595" t="s">
        <v>1168</v>
      </c>
      <c r="F118" s="699"/>
      <c r="G118" s="39"/>
      <c r="H118" s="575"/>
      <c r="I118" s="1382"/>
      <c r="J118" s="3"/>
      <c r="K118" s="3"/>
      <c r="L118" s="3"/>
      <c r="M118" s="13"/>
      <c r="N118" s="91"/>
      <c r="O118" s="267"/>
    </row>
    <row r="119" spans="2:15" s="531" customFormat="1" ht="15.75">
      <c r="B119" s="1382"/>
      <c r="C119" s="257"/>
      <c r="D119" s="604" t="s">
        <v>817</v>
      </c>
      <c r="E119" s="591" t="s">
        <v>785</v>
      </c>
      <c r="F119" s="779">
        <f>SUM(F112:F118)</f>
        <v>0</v>
      </c>
      <c r="G119" s="39"/>
      <c r="H119" s="575"/>
      <c r="I119" s="1382"/>
      <c r="J119" s="3"/>
      <c r="K119" s="3"/>
      <c r="L119" s="3"/>
      <c r="M119" s="13"/>
      <c r="N119" s="91"/>
      <c r="O119" s="267"/>
    </row>
    <row r="120" spans="2:15" s="531" customFormat="1" ht="15.75">
      <c r="B120" s="1382"/>
      <c r="C120" s="257"/>
      <c r="E120" s="592"/>
      <c r="F120" s="574"/>
      <c r="G120" s="39"/>
      <c r="H120" s="27"/>
      <c r="I120" s="1382"/>
      <c r="J120" s="3"/>
      <c r="K120" s="3"/>
      <c r="L120" s="3"/>
      <c r="M120" s="13"/>
      <c r="N120" s="91"/>
      <c r="O120" s="267"/>
    </row>
    <row r="121" spans="2:15" s="531" customFormat="1" ht="15.75">
      <c r="B121" s="1382"/>
      <c r="C121" s="257"/>
      <c r="D121" s="598" t="s">
        <v>822</v>
      </c>
      <c r="E121" s="599"/>
      <c r="F121" s="603"/>
      <c r="G121" s="39"/>
      <c r="H121" s="39"/>
      <c r="I121" s="1382"/>
      <c r="J121" s="3"/>
      <c r="K121" s="3"/>
      <c r="L121" s="3"/>
      <c r="M121" s="13"/>
      <c r="N121" s="91"/>
      <c r="O121" s="267"/>
    </row>
    <row r="122" spans="2:15" s="531" customFormat="1" ht="15.75">
      <c r="B122" s="1382"/>
      <c r="C122" s="257"/>
      <c r="D122" s="584" t="s">
        <v>823</v>
      </c>
      <c r="E122" s="596" t="s">
        <v>815</v>
      </c>
      <c r="F122" s="777"/>
      <c r="G122" s="39"/>
      <c r="H122" s="881"/>
      <c r="I122" s="1382"/>
      <c r="J122" s="3"/>
      <c r="K122" s="3"/>
      <c r="L122" s="3"/>
      <c r="M122" s="13"/>
      <c r="N122" s="91"/>
      <c r="O122" s="267"/>
    </row>
    <row r="123" spans="2:15" s="531" customFormat="1" ht="15.75">
      <c r="B123" s="1382"/>
      <c r="C123" s="257"/>
      <c r="D123" s="584" t="s">
        <v>824</v>
      </c>
      <c r="E123" s="596" t="s">
        <v>827</v>
      </c>
      <c r="F123" s="777"/>
      <c r="G123" s="609"/>
      <c r="H123" s="27"/>
      <c r="I123" s="1382"/>
      <c r="J123" s="3"/>
      <c r="K123" s="3"/>
      <c r="L123" s="3"/>
      <c r="M123" s="13"/>
      <c r="N123" s="91"/>
      <c r="O123" s="267"/>
    </row>
    <row r="124" spans="2:15" s="531" customFormat="1" ht="15.75">
      <c r="B124" s="1382"/>
      <c r="C124" s="257"/>
      <c r="D124" s="584" t="s">
        <v>828</v>
      </c>
      <c r="E124" s="596" t="s">
        <v>829</v>
      </c>
      <c r="F124" s="777"/>
      <c r="G124" s="39"/>
      <c r="H124" s="27"/>
      <c r="I124" s="1382"/>
      <c r="J124" s="3"/>
      <c r="K124" s="3"/>
      <c r="L124" s="3"/>
      <c r="M124" s="13"/>
      <c r="N124" s="91"/>
      <c r="O124" s="267"/>
    </row>
    <row r="125" spans="2:15" s="531" customFormat="1" ht="15.75">
      <c r="B125" s="1382"/>
      <c r="C125" s="257"/>
      <c r="D125" s="580" t="s">
        <v>830</v>
      </c>
      <c r="E125" s="591" t="s">
        <v>831</v>
      </c>
      <c r="F125" s="779">
        <f>SUM(F122:F124)</f>
        <v>0</v>
      </c>
      <c r="G125" s="39"/>
      <c r="H125" s="27"/>
      <c r="I125" s="1382"/>
      <c r="J125" s="3"/>
      <c r="K125" s="3"/>
      <c r="L125" s="3"/>
      <c r="M125" s="13"/>
      <c r="N125" s="91"/>
      <c r="O125" s="267"/>
    </row>
    <row r="126" spans="2:15" s="531" customFormat="1" ht="15.75">
      <c r="B126" s="1382"/>
      <c r="C126" s="257"/>
      <c r="D126" s="575"/>
      <c r="E126" s="592"/>
      <c r="F126" s="574"/>
      <c r="G126" s="39"/>
      <c r="H126" s="608"/>
      <c r="I126" s="1382"/>
      <c r="J126" s="3"/>
      <c r="K126" s="3"/>
      <c r="L126" s="3"/>
      <c r="M126" s="13"/>
      <c r="N126" s="13"/>
      <c r="O126" s="3"/>
    </row>
    <row r="127" spans="2:15" s="531" customFormat="1" ht="15.75">
      <c r="B127" s="1382"/>
      <c r="C127" s="257"/>
      <c r="D127" s="598" t="s">
        <v>833</v>
      </c>
      <c r="E127" s="599"/>
      <c r="F127" s="603"/>
      <c r="G127" s="27"/>
      <c r="H127" s="27"/>
      <c r="I127" s="1382"/>
      <c r="J127" s="3"/>
      <c r="K127" s="3"/>
      <c r="L127" s="3"/>
      <c r="M127" s="13"/>
      <c r="N127" s="13"/>
      <c r="O127" s="3"/>
    </row>
    <row r="128" spans="2:15" s="531" customFormat="1" ht="15.75">
      <c r="B128" s="1382"/>
      <c r="C128" s="257"/>
      <c r="D128" s="585" t="s">
        <v>832</v>
      </c>
      <c r="E128" s="597" t="s">
        <v>840</v>
      </c>
      <c r="F128" s="698"/>
      <c r="G128" s="27"/>
      <c r="H128" s="27"/>
      <c r="I128" s="1382"/>
      <c r="J128" s="3"/>
      <c r="K128" s="3"/>
      <c r="L128" s="3"/>
      <c r="M128" s="13"/>
      <c r="N128" s="13"/>
      <c r="O128" s="3"/>
    </row>
    <row r="129" spans="2:15" s="531" customFormat="1" ht="15.75">
      <c r="B129" s="1382"/>
      <c r="C129" s="257"/>
      <c r="D129" s="585" t="s">
        <v>834</v>
      </c>
      <c r="E129" s="597" t="s">
        <v>782</v>
      </c>
      <c r="F129" s="698"/>
      <c r="G129" s="27"/>
      <c r="H129" s="27"/>
      <c r="I129" s="1382"/>
      <c r="J129" s="3"/>
      <c r="K129" s="3"/>
      <c r="L129" s="3"/>
      <c r="M129" s="13"/>
      <c r="N129" s="13"/>
      <c r="O129" s="3"/>
    </row>
    <row r="130" spans="2:15" s="531" customFormat="1" ht="15.75">
      <c r="B130" s="1382"/>
      <c r="C130" s="257"/>
      <c r="D130" s="585" t="s">
        <v>842</v>
      </c>
      <c r="E130" s="597" t="s">
        <v>783</v>
      </c>
      <c r="F130" s="698"/>
      <c r="G130" s="27"/>
      <c r="H130" s="27"/>
      <c r="I130" s="1382"/>
      <c r="J130" s="3"/>
      <c r="K130" s="3"/>
      <c r="L130" s="3"/>
      <c r="M130" s="13"/>
      <c r="N130" s="13"/>
      <c r="O130" s="3"/>
    </row>
    <row r="131" spans="2:15" s="531" customFormat="1" ht="15.75">
      <c r="B131" s="1382"/>
      <c r="C131" s="257"/>
      <c r="D131" s="600" t="s">
        <v>835</v>
      </c>
      <c r="E131" s="597" t="s">
        <v>805</v>
      </c>
      <c r="F131" s="779">
        <f>SUM(F129:F130)</f>
        <v>0</v>
      </c>
      <c r="G131" s="27"/>
      <c r="H131" s="27"/>
      <c r="I131" s="1382"/>
      <c r="J131" s="3"/>
      <c r="K131" s="3"/>
      <c r="L131" s="3"/>
      <c r="M131" s="13"/>
      <c r="N131" s="13"/>
      <c r="O131" s="3"/>
    </row>
    <row r="132" spans="2:15" s="531" customFormat="1" ht="15.75">
      <c r="B132" s="1382"/>
      <c r="C132" s="257"/>
      <c r="D132" s="585" t="s">
        <v>836</v>
      </c>
      <c r="E132" s="597" t="s">
        <v>787</v>
      </c>
      <c r="F132" s="777"/>
      <c r="G132" s="27"/>
      <c r="H132" s="27"/>
      <c r="I132" s="1382"/>
      <c r="J132" s="3"/>
      <c r="K132" s="3"/>
      <c r="L132" s="3"/>
      <c r="M132" s="13"/>
      <c r="N132" s="13"/>
      <c r="O132" s="3"/>
    </row>
    <row r="133" spans="2:15" s="531" customFormat="1" ht="15.75">
      <c r="B133" s="1382"/>
      <c r="C133" s="257"/>
      <c r="D133" s="580" t="s">
        <v>837</v>
      </c>
      <c r="E133" s="591" t="s">
        <v>812</v>
      </c>
      <c r="F133" s="779">
        <f>F131+F128+F132</f>
        <v>0</v>
      </c>
      <c r="G133" s="27"/>
      <c r="H133" s="778"/>
      <c r="I133" s="1382"/>
      <c r="J133" s="3"/>
      <c r="K133" s="3"/>
      <c r="L133" s="3"/>
      <c r="M133" s="13"/>
      <c r="N133" s="13"/>
      <c r="O133" s="3"/>
    </row>
    <row r="134" spans="2:15" s="531" customFormat="1" ht="15.75">
      <c r="B134" s="1382"/>
      <c r="C134" s="257"/>
      <c r="D134" s="54"/>
      <c r="E134" s="91"/>
      <c r="F134" s="574"/>
      <c r="G134" s="27"/>
      <c r="H134" s="27"/>
      <c r="I134" s="1382"/>
      <c r="J134" s="3"/>
      <c r="K134" s="3"/>
      <c r="L134" s="3"/>
      <c r="M134" s="13"/>
      <c r="N134" s="13"/>
      <c r="O134" s="3"/>
    </row>
    <row r="135" spans="2:15" s="531" customFormat="1" ht="15.75">
      <c r="B135" s="1382"/>
      <c r="C135" s="257"/>
      <c r="D135" s="598" t="s">
        <v>833</v>
      </c>
      <c r="E135" s="599"/>
      <c r="F135" s="603"/>
      <c r="G135" s="27"/>
      <c r="H135" s="27"/>
      <c r="I135" s="1382"/>
      <c r="J135" s="3"/>
      <c r="K135" s="3"/>
      <c r="L135" s="3"/>
      <c r="M135" s="13"/>
      <c r="N135" s="13"/>
      <c r="O135" s="3"/>
    </row>
    <row r="136" spans="2:15" s="531" customFormat="1" ht="15.75">
      <c r="B136" s="1382"/>
      <c r="C136" s="257"/>
      <c r="D136" s="585" t="s">
        <v>832</v>
      </c>
      <c r="E136" s="597" t="s">
        <v>841</v>
      </c>
      <c r="F136" s="777"/>
      <c r="G136" s="27"/>
      <c r="H136" s="27"/>
      <c r="I136" s="1382"/>
      <c r="J136" s="3"/>
      <c r="K136" s="3"/>
      <c r="L136" s="3"/>
      <c r="M136" s="13"/>
      <c r="N136" s="13"/>
      <c r="O136" s="3"/>
    </row>
    <row r="137" spans="2:15" s="531" customFormat="1" ht="15.75">
      <c r="B137" s="1382"/>
      <c r="C137" s="257"/>
      <c r="D137" s="585" t="s">
        <v>834</v>
      </c>
      <c r="E137" s="597" t="s">
        <v>782</v>
      </c>
      <c r="F137" s="698"/>
      <c r="G137" s="27"/>
      <c r="H137" s="13"/>
      <c r="I137" s="1382"/>
      <c r="J137" s="3"/>
      <c r="K137" s="3"/>
      <c r="L137" s="3"/>
      <c r="M137" s="13"/>
      <c r="N137" s="13"/>
      <c r="O137" s="3"/>
    </row>
    <row r="138" spans="2:15" s="531" customFormat="1" ht="15.75">
      <c r="B138" s="1382"/>
      <c r="C138" s="257"/>
      <c r="D138" s="585" t="s">
        <v>842</v>
      </c>
      <c r="E138" s="597" t="s">
        <v>783</v>
      </c>
      <c r="F138" s="699"/>
      <c r="G138" s="27"/>
      <c r="H138" s="13"/>
      <c r="I138" s="1382"/>
      <c r="J138" s="3"/>
      <c r="K138" s="3"/>
      <c r="L138" s="3"/>
      <c r="M138" s="13"/>
      <c r="N138" s="13"/>
      <c r="O138" s="3"/>
    </row>
    <row r="139" spans="2:15" s="531" customFormat="1" ht="15.75">
      <c r="B139" s="1382"/>
      <c r="C139" s="257"/>
      <c r="D139" s="600" t="s">
        <v>835</v>
      </c>
      <c r="E139" s="597" t="s">
        <v>805</v>
      </c>
      <c r="F139" s="1311">
        <f>SUM(F137:F138)</f>
        <v>0</v>
      </c>
      <c r="G139" s="27"/>
      <c r="H139" s="13"/>
      <c r="I139" s="1382"/>
      <c r="J139" s="3"/>
      <c r="K139" s="3"/>
      <c r="L139" s="3"/>
      <c r="M139" s="13"/>
      <c r="N139" s="13"/>
      <c r="O139" s="3"/>
    </row>
    <row r="140" spans="2:15" s="531" customFormat="1" ht="15.75">
      <c r="B140" s="1382"/>
      <c r="C140" s="257"/>
      <c r="D140" s="585" t="s">
        <v>836</v>
      </c>
      <c r="E140" s="597" t="s">
        <v>787</v>
      </c>
      <c r="F140" s="697"/>
      <c r="G140" s="27"/>
      <c r="H140" s="352"/>
      <c r="I140" s="1382"/>
      <c r="J140" s="3"/>
      <c r="K140" s="3"/>
      <c r="L140" s="3"/>
      <c r="M140" s="13"/>
      <c r="N140" s="13"/>
      <c r="O140" s="3"/>
    </row>
    <row r="141" spans="2:15" s="531" customFormat="1" ht="15.75">
      <c r="B141" s="1382"/>
      <c r="C141" s="257"/>
      <c r="D141" s="605" t="s">
        <v>843</v>
      </c>
      <c r="E141" s="597" t="s">
        <v>844</v>
      </c>
      <c r="F141" s="697"/>
      <c r="G141" s="27"/>
      <c r="H141" s="352"/>
      <c r="I141" s="1382"/>
      <c r="J141" s="3"/>
      <c r="K141" s="3"/>
      <c r="L141" s="3"/>
      <c r="M141" s="13"/>
      <c r="N141" s="13"/>
      <c r="O141" s="3"/>
    </row>
    <row r="142" spans="2:15" s="531" customFormat="1" ht="15.75">
      <c r="B142" s="1382"/>
      <c r="C142" s="257"/>
      <c r="D142" s="580" t="s">
        <v>837</v>
      </c>
      <c r="E142" s="591" t="s">
        <v>812</v>
      </c>
      <c r="F142" s="1311">
        <f>SUM(F140,F139,F136)</f>
        <v>0</v>
      </c>
      <c r="G142" s="27"/>
      <c r="H142" s="257"/>
      <c r="I142" s="1382"/>
      <c r="J142" s="3"/>
      <c r="K142" s="3"/>
      <c r="L142" s="3"/>
      <c r="M142" s="13"/>
      <c r="N142" s="13"/>
      <c r="O142" s="3"/>
    </row>
    <row r="143" spans="2:15" s="531" customFormat="1" ht="16.5" thickBot="1">
      <c r="B143" s="1382"/>
      <c r="C143" s="257"/>
      <c r="D143" s="575"/>
      <c r="E143" s="592"/>
      <c r="F143" s="1335"/>
      <c r="G143" s="27"/>
      <c r="H143" s="257"/>
      <c r="I143" s="1382"/>
      <c r="J143" s="3"/>
      <c r="K143" s="3"/>
      <c r="L143" s="3"/>
      <c r="M143" s="13"/>
      <c r="N143" s="13"/>
      <c r="O143" s="3"/>
    </row>
    <row r="144" spans="2:15" s="531" customFormat="1" ht="15.75">
      <c r="B144" s="1382"/>
      <c r="C144" s="257"/>
      <c r="D144" s="1337" t="s">
        <v>1400</v>
      </c>
      <c r="E144" s="1338"/>
      <c r="F144" s="1339"/>
      <c r="G144" s="27"/>
      <c r="H144" s="257"/>
      <c r="I144" s="1382"/>
      <c r="J144" s="3"/>
      <c r="K144" s="3"/>
      <c r="L144" s="3"/>
      <c r="M144" s="13"/>
      <c r="N144" s="13"/>
      <c r="O144" s="3"/>
    </row>
    <row r="145" spans="2:17" s="531" customFormat="1" ht="15.75">
      <c r="B145" s="1382"/>
      <c r="C145" s="257"/>
      <c r="D145" s="1340" t="s">
        <v>1401</v>
      </c>
      <c r="E145" s="1336" t="s">
        <v>1402</v>
      </c>
      <c r="F145" s="1341">
        <v>0</v>
      </c>
      <c r="G145" s="27"/>
      <c r="H145" s="257"/>
      <c r="I145" s="1382"/>
      <c r="J145" s="3"/>
      <c r="K145" s="3"/>
      <c r="L145" s="3"/>
      <c r="M145" s="13"/>
      <c r="N145" s="13"/>
      <c r="O145" s="3"/>
    </row>
    <row r="146" spans="2:17" s="531" customFormat="1" ht="15.75">
      <c r="B146" s="1382"/>
      <c r="C146" s="257"/>
      <c r="D146" s="1340" t="s">
        <v>1404</v>
      </c>
      <c r="E146" s="1336" t="s">
        <v>1403</v>
      </c>
      <c r="F146" s="1341">
        <v>0</v>
      </c>
      <c r="G146" s="27"/>
      <c r="H146" s="257"/>
      <c r="I146" s="1382"/>
      <c r="J146" s="3"/>
      <c r="K146" s="3"/>
      <c r="L146" s="3"/>
      <c r="M146" s="13"/>
      <c r="N146" s="13"/>
      <c r="O146" s="3"/>
    </row>
    <row r="147" spans="2:17" s="531" customFormat="1" ht="16.5" thickBot="1">
      <c r="B147" s="1382"/>
      <c r="C147" s="257"/>
      <c r="D147" s="1342" t="s">
        <v>1406</v>
      </c>
      <c r="E147" s="1343" t="s">
        <v>1405</v>
      </c>
      <c r="F147" s="1344">
        <f>SUM(F145:F146)</f>
        <v>0</v>
      </c>
      <c r="G147" s="27"/>
      <c r="H147" s="257"/>
      <c r="I147" s="1382"/>
      <c r="J147" s="3"/>
      <c r="K147" s="3"/>
      <c r="L147" s="3"/>
      <c r="M147" s="13"/>
      <c r="N147" s="13"/>
      <c r="O147" s="3"/>
    </row>
    <row r="148" spans="2:17" s="531" customFormat="1" ht="15.75">
      <c r="B148" s="1382"/>
      <c r="C148" s="257"/>
      <c r="D148" s="575"/>
      <c r="E148" s="592"/>
      <c r="F148" s="1335"/>
      <c r="G148" s="27"/>
      <c r="H148" s="257"/>
      <c r="I148" s="1382"/>
      <c r="J148" s="3"/>
      <c r="K148" s="3"/>
      <c r="L148" s="3"/>
      <c r="M148" s="13"/>
      <c r="N148" s="13"/>
      <c r="O148" s="3"/>
    </row>
    <row r="149" spans="2:17" s="531" customFormat="1" ht="15.75">
      <c r="B149" s="1382"/>
      <c r="C149" s="38"/>
      <c r="D149" s="3"/>
      <c r="E149" s="39"/>
      <c r="F149" s="39"/>
      <c r="G149" s="39"/>
      <c r="H149" s="3"/>
      <c r="J149" s="3"/>
      <c r="K149" s="3"/>
      <c r="L149" s="3"/>
      <c r="M149" s="13"/>
      <c r="N149" s="13"/>
      <c r="O149" s="3"/>
    </row>
    <row r="150" spans="2:17" s="531" customFormat="1" ht="15.75">
      <c r="B150" s="1382"/>
      <c r="C150" s="38"/>
      <c r="D150" s="3"/>
      <c r="E150" s="39"/>
      <c r="F150" s="39"/>
      <c r="G150" s="39"/>
      <c r="H150" s="3"/>
      <c r="J150" s="3"/>
      <c r="K150" s="3"/>
      <c r="L150" s="3"/>
      <c r="M150" s="13"/>
      <c r="N150" s="13"/>
      <c r="O150" s="3"/>
    </row>
    <row r="151" spans="2:17" s="531" customFormat="1" ht="15.75">
      <c r="B151" s="1382"/>
      <c r="C151" s="38"/>
      <c r="D151" s="3"/>
      <c r="E151" s="39"/>
      <c r="F151" s="39"/>
      <c r="G151" s="39"/>
      <c r="H151" s="3"/>
      <c r="J151" s="3"/>
      <c r="K151" s="3"/>
      <c r="L151" s="3"/>
      <c r="M151" s="13"/>
      <c r="N151" s="13"/>
      <c r="O151" s="3"/>
    </row>
    <row r="152" spans="2:17" s="531" customFormat="1" ht="15">
      <c r="B152" s="575"/>
      <c r="C152" s="38"/>
      <c r="D152" s="3"/>
      <c r="E152" s="39"/>
      <c r="F152" s="39"/>
      <c r="G152" s="39"/>
      <c r="H152" s="3"/>
      <c r="J152" s="3"/>
      <c r="K152" s="3"/>
      <c r="L152" s="3"/>
      <c r="M152" s="13"/>
      <c r="N152" s="13"/>
      <c r="O152" s="3"/>
    </row>
    <row r="153" spans="2:17" s="531" customFormat="1" ht="15">
      <c r="B153" s="575"/>
      <c r="C153" s="38"/>
      <c r="D153" s="3"/>
      <c r="E153" s="39"/>
      <c r="F153" s="39"/>
      <c r="G153" s="39"/>
      <c r="H153" s="3"/>
      <c r="J153" s="3"/>
      <c r="K153" s="3"/>
      <c r="L153" s="3"/>
      <c r="M153" s="13"/>
      <c r="N153" s="13"/>
      <c r="O153" s="3"/>
      <c r="Q153" s="1386"/>
    </row>
    <row r="154" spans="2:17" s="531" customFormat="1" ht="15">
      <c r="B154" s="575"/>
      <c r="C154" s="38"/>
      <c r="D154" s="3"/>
      <c r="E154" s="39"/>
      <c r="F154" s="39"/>
      <c r="G154" s="39"/>
      <c r="H154" s="3"/>
      <c r="J154" s="3"/>
      <c r="K154" s="3"/>
      <c r="L154" s="3"/>
      <c r="M154" s="13"/>
      <c r="N154" s="13"/>
      <c r="O154" s="3"/>
      <c r="Q154" s="1386"/>
    </row>
    <row r="155" spans="2:17" s="531" customFormat="1" ht="15">
      <c r="B155" s="575"/>
      <c r="C155" s="38"/>
      <c r="D155" s="3"/>
      <c r="E155" s="39"/>
      <c r="F155" s="39"/>
      <c r="G155" s="39"/>
      <c r="H155" s="3"/>
      <c r="J155" s="3"/>
      <c r="K155" s="3"/>
      <c r="L155" s="3"/>
      <c r="M155" s="13"/>
      <c r="N155" s="13"/>
      <c r="O155" s="3"/>
    </row>
    <row r="156" spans="2:17" s="531" customFormat="1" ht="15">
      <c r="B156" s="575"/>
      <c r="C156" s="38"/>
      <c r="D156" s="3"/>
      <c r="E156" s="39"/>
      <c r="F156" s="39"/>
      <c r="G156" s="39"/>
      <c r="H156" s="3"/>
      <c r="I156" s="257"/>
      <c r="J156" s="3"/>
      <c r="K156" s="3"/>
      <c r="L156" s="3"/>
      <c r="M156" s="13"/>
      <c r="N156" s="13"/>
      <c r="O156" s="3"/>
    </row>
    <row r="157" spans="2:17" s="531" customFormat="1" ht="15">
      <c r="B157" s="575"/>
      <c r="C157" s="38"/>
      <c r="D157" s="3"/>
      <c r="E157" s="39"/>
      <c r="F157" s="39"/>
      <c r="G157" s="39"/>
      <c r="H157" s="3"/>
      <c r="I157" s="27"/>
      <c r="J157" s="3"/>
      <c r="K157" s="3"/>
      <c r="L157" s="3"/>
      <c r="M157" s="13"/>
      <c r="N157" s="13"/>
      <c r="O157" s="3"/>
    </row>
    <row r="158" spans="2:17" s="531" customFormat="1" ht="15">
      <c r="B158" s="575"/>
      <c r="C158" s="38"/>
      <c r="D158" s="3"/>
      <c r="E158" s="39"/>
      <c r="F158" s="39"/>
      <c r="G158" s="39"/>
      <c r="H158" s="3"/>
      <c r="I158" s="256"/>
      <c r="J158" s="3"/>
      <c r="K158" s="3"/>
      <c r="L158" s="3"/>
      <c r="M158" s="13"/>
      <c r="N158" s="13"/>
      <c r="O158" s="3"/>
      <c r="Q158" s="1440"/>
    </row>
    <row r="159" spans="2:17" s="531" customFormat="1" ht="15">
      <c r="B159" s="349"/>
      <c r="C159" s="38"/>
      <c r="D159" s="3"/>
      <c r="E159" s="39"/>
      <c r="F159" s="39"/>
      <c r="G159" s="39"/>
      <c r="H159" s="3"/>
      <c r="I159" s="256"/>
      <c r="J159" s="3"/>
      <c r="K159" s="3"/>
      <c r="L159" s="3"/>
      <c r="M159" s="13"/>
      <c r="N159" s="13"/>
      <c r="O159" s="3"/>
    </row>
    <row r="160" spans="2:17" s="257" customFormat="1">
      <c r="B160" s="353"/>
      <c r="C160" s="38"/>
      <c r="D160" s="3"/>
      <c r="E160" s="39"/>
      <c r="F160" s="39"/>
      <c r="G160" s="39"/>
      <c r="H160" s="3"/>
      <c r="I160" s="1402"/>
      <c r="J160" s="3"/>
      <c r="K160" s="3"/>
      <c r="L160" s="3"/>
      <c r="M160" s="13"/>
      <c r="N160" s="13"/>
      <c r="O160" s="3"/>
    </row>
    <row r="161" spans="2:20" s="257" customFormat="1" ht="14.25">
      <c r="C161" s="38"/>
      <c r="D161" s="3"/>
      <c r="E161" s="39"/>
      <c r="F161" s="39"/>
      <c r="G161" s="39"/>
      <c r="H161" s="3"/>
      <c r="I161" s="1402"/>
      <c r="J161" s="3"/>
      <c r="K161" s="3"/>
      <c r="L161" s="3"/>
      <c r="M161" s="13"/>
      <c r="N161" s="13"/>
      <c r="O161" s="3"/>
    </row>
    <row r="162" spans="2:20" ht="14.25">
      <c r="B162" s="257"/>
      <c r="I162" s="1050"/>
    </row>
    <row r="163" spans="2:20" ht="14.25">
      <c r="B163" s="257"/>
      <c r="I163" s="1402"/>
    </row>
    <row r="164" spans="2:20" ht="14.25">
      <c r="B164" s="257"/>
      <c r="I164" s="1402"/>
    </row>
    <row r="165" spans="2:20" s="257" customFormat="1" ht="14.25">
      <c r="C165" s="38"/>
      <c r="D165" s="3"/>
      <c r="E165" s="39"/>
      <c r="F165" s="39"/>
      <c r="G165" s="39"/>
      <c r="H165" s="3"/>
      <c r="I165" s="1044"/>
      <c r="J165" s="3"/>
      <c r="K165" s="3"/>
      <c r="L165" s="3"/>
      <c r="M165" s="13"/>
      <c r="N165" s="13"/>
      <c r="O165" s="3"/>
    </row>
    <row r="166" spans="2:20" s="257" customFormat="1" ht="14.25">
      <c r="C166" s="38"/>
      <c r="D166" s="3"/>
      <c r="E166" s="39"/>
      <c r="F166" s="39"/>
      <c r="G166" s="39"/>
      <c r="H166" s="3"/>
      <c r="I166" s="3"/>
      <c r="J166" s="3"/>
      <c r="K166" s="3"/>
      <c r="L166" s="3"/>
      <c r="M166" s="13"/>
      <c r="N166" s="13"/>
      <c r="O166" s="3"/>
    </row>
    <row r="167" spans="2:20" s="257" customFormat="1">
      <c r="B167" s="355"/>
      <c r="C167" s="38"/>
      <c r="D167" s="3"/>
      <c r="E167" s="39"/>
      <c r="F167" s="39"/>
      <c r="G167" s="39"/>
      <c r="H167" s="3"/>
      <c r="I167" s="606"/>
      <c r="J167" s="3"/>
      <c r="K167" s="3"/>
      <c r="L167" s="3"/>
      <c r="M167" s="13"/>
      <c r="N167" s="13"/>
      <c r="O167" s="3"/>
    </row>
    <row r="168" spans="2:20" s="257" customFormat="1">
      <c r="B168" s="355"/>
      <c r="C168" s="38"/>
      <c r="D168" s="3"/>
      <c r="E168" s="39"/>
      <c r="F168" s="39"/>
      <c r="G168" s="39"/>
      <c r="H168" s="3"/>
      <c r="I168" s="1403"/>
      <c r="J168" s="3"/>
      <c r="K168" s="3"/>
      <c r="L168" s="3"/>
      <c r="M168" s="13"/>
      <c r="N168" s="13"/>
      <c r="O168" s="3"/>
    </row>
    <row r="169" spans="2:20" s="257" customFormat="1" ht="21" customHeight="1">
      <c r="B169" s="355"/>
      <c r="C169" s="38"/>
      <c r="D169" s="3"/>
      <c r="E169" s="39"/>
      <c r="F169" s="39"/>
      <c r="G169" s="39"/>
      <c r="H169" s="3"/>
      <c r="I169" s="1050"/>
      <c r="J169" s="3"/>
      <c r="K169" s="3"/>
      <c r="L169" s="3"/>
      <c r="M169" s="13"/>
      <c r="N169" s="13"/>
      <c r="O169" s="3"/>
      <c r="T169" s="347"/>
    </row>
    <row r="170" spans="2:20" s="257" customFormat="1" ht="21" customHeight="1">
      <c r="B170" s="355"/>
      <c r="C170" s="38"/>
      <c r="D170" s="3"/>
      <c r="E170" s="39"/>
      <c r="F170" s="39"/>
      <c r="G170" s="39"/>
      <c r="H170" s="3"/>
      <c r="I170" s="1404"/>
      <c r="J170" s="3"/>
      <c r="K170" s="3"/>
      <c r="L170" s="3"/>
      <c r="M170" s="13"/>
      <c r="N170" s="13"/>
      <c r="O170" s="3"/>
    </row>
    <row r="171" spans="2:20" s="257" customFormat="1">
      <c r="B171" s="355"/>
      <c r="C171" s="38"/>
      <c r="D171" s="3"/>
      <c r="E171" s="39"/>
      <c r="F171" s="39"/>
      <c r="G171" s="39"/>
      <c r="H171" s="3"/>
      <c r="I171" s="1404"/>
      <c r="J171" s="3"/>
      <c r="K171" s="3"/>
      <c r="L171" s="3"/>
      <c r="M171" s="13"/>
      <c r="N171" s="13"/>
      <c r="O171" s="3"/>
      <c r="P171" s="262"/>
    </row>
    <row r="172" spans="2:20" s="257" customFormat="1">
      <c r="B172" s="355"/>
      <c r="C172" s="38"/>
      <c r="D172" s="3"/>
      <c r="E172" s="39"/>
      <c r="F172" s="39"/>
      <c r="G172" s="39"/>
      <c r="H172" s="3"/>
      <c r="J172" s="3"/>
      <c r="K172" s="3"/>
      <c r="L172" s="3"/>
      <c r="M172" s="13"/>
      <c r="N172" s="13"/>
      <c r="O172" s="3"/>
      <c r="P172" s="262"/>
      <c r="R172" s="348"/>
      <c r="S172" s="262"/>
      <c r="T172" s="351"/>
    </row>
  </sheetData>
  <phoneticPr fontId="5" type="noConversion"/>
  <pageMargins left="0.7" right="0.7" top="0.75" bottom="0.75" header="0.3" footer="0.3"/>
  <pageSetup paperSize="9" orientation="portrait" horizontalDpi="4294967293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M124"/>
  <sheetViews>
    <sheetView topLeftCell="CM1" zoomScale="89" zoomScaleNormal="89" workbookViewId="0">
      <selection activeCell="DF9" sqref="DF9"/>
    </sheetView>
  </sheetViews>
  <sheetFormatPr defaultColWidth="9.140625" defaultRowHeight="14.25"/>
  <cols>
    <col min="1" max="1" width="15.85546875" style="256" hidden="1" customWidth="1"/>
    <col min="2" max="2" width="44.85546875" style="256" hidden="1" customWidth="1"/>
    <col min="3" max="3" width="4.85546875" style="256" hidden="1" customWidth="1"/>
    <col min="4" max="4" width="37.5703125" style="256" hidden="1" customWidth="1"/>
    <col min="5" max="5" width="6" style="256" hidden="1" customWidth="1"/>
    <col min="6" max="6" width="38.85546875" style="256" hidden="1" customWidth="1"/>
    <col min="7" max="7" width="5.7109375" style="257" hidden="1" customWidth="1"/>
    <col min="8" max="8" width="36.42578125" style="256" hidden="1" customWidth="1"/>
    <col min="9" max="9" width="6.140625" style="256" hidden="1" customWidth="1"/>
    <col min="10" max="10" width="40.5703125" style="256" hidden="1" customWidth="1"/>
    <col min="11" max="11" width="5.28515625" style="256" hidden="1" customWidth="1"/>
    <col min="12" max="12" width="50" style="256" hidden="1" customWidth="1"/>
    <col min="13" max="13" width="5.28515625" style="256" hidden="1" customWidth="1"/>
    <col min="14" max="14" width="36.140625" style="256" hidden="1" customWidth="1"/>
    <col min="15" max="15" width="5.140625" style="256" hidden="1" customWidth="1"/>
    <col min="16" max="16" width="42.140625" style="256" hidden="1" customWidth="1"/>
    <col min="17" max="17" width="4" style="256" hidden="1" customWidth="1"/>
    <col min="18" max="18" width="37.7109375" style="256" hidden="1" customWidth="1"/>
    <col min="19" max="19" width="6.140625" style="256" hidden="1" customWidth="1"/>
    <col min="20" max="20" width="41.28515625" style="256" hidden="1" customWidth="1"/>
    <col min="21" max="21" width="5.28515625" style="256" hidden="1" customWidth="1"/>
    <col min="22" max="22" width="35" style="258" hidden="1" customWidth="1"/>
    <col min="23" max="23" width="6" style="259" hidden="1" customWidth="1"/>
    <col min="24" max="24" width="35.5703125" style="258" hidden="1" customWidth="1"/>
    <col min="25" max="25" width="4.7109375" style="260" hidden="1" customWidth="1"/>
    <col min="26" max="26" width="35.42578125" style="258" hidden="1" customWidth="1"/>
    <col min="27" max="27" width="3.85546875" style="260" hidden="1" customWidth="1"/>
    <col min="28" max="28" width="32.42578125" style="258" hidden="1" customWidth="1"/>
    <col min="29" max="29" width="5" style="260" hidden="1" customWidth="1"/>
    <col min="30" max="30" width="34.42578125" style="256" hidden="1" customWidth="1"/>
    <col min="31" max="31" width="8.7109375" style="256" hidden="1" customWidth="1"/>
    <col min="32" max="32" width="30.7109375" style="257" hidden="1" customWidth="1"/>
    <col min="33" max="33" width="4.42578125" style="257" hidden="1" customWidth="1"/>
    <col min="34" max="34" width="29.28515625" style="257" hidden="1" customWidth="1"/>
    <col min="35" max="35" width="4.140625" style="257" hidden="1" customWidth="1"/>
    <col min="36" max="36" width="23.7109375" style="257" hidden="1" customWidth="1"/>
    <col min="37" max="37" width="5.28515625" style="257" hidden="1" customWidth="1"/>
    <col min="38" max="38" width="35.42578125" style="257" hidden="1" customWidth="1"/>
    <col min="39" max="39" width="4.7109375" style="257" hidden="1" customWidth="1"/>
    <col min="40" max="40" width="22.7109375" style="256" hidden="1" customWidth="1"/>
    <col min="41" max="41" width="4.28515625" style="256" hidden="1" customWidth="1"/>
    <col min="42" max="42" width="32.7109375" style="256" hidden="1" customWidth="1"/>
    <col min="43" max="43" width="4.28515625" style="256" hidden="1" customWidth="1"/>
    <col min="44" max="44" width="25.28515625" style="256" hidden="1" customWidth="1"/>
    <col min="45" max="45" width="5.7109375" style="256" hidden="1" customWidth="1"/>
    <col min="46" max="46" width="22" style="256" hidden="1" customWidth="1"/>
    <col min="47" max="47" width="6.28515625" style="256" hidden="1" customWidth="1"/>
    <col min="48" max="48" width="25.42578125" style="256" hidden="1" customWidth="1"/>
    <col min="49" max="49" width="5.85546875" style="256" hidden="1" customWidth="1"/>
    <col min="50" max="50" width="23.85546875" style="256" hidden="1" customWidth="1"/>
    <col min="51" max="51" width="6.28515625" style="256" hidden="1" customWidth="1"/>
    <col min="52" max="52" width="28.7109375" style="256" hidden="1" customWidth="1"/>
    <col min="53" max="53" width="5.28515625" style="256" hidden="1" customWidth="1"/>
    <col min="54" max="54" width="26.28515625" style="256" hidden="1" customWidth="1"/>
    <col min="55" max="55" width="5.42578125" style="256" hidden="1" customWidth="1"/>
    <col min="56" max="56" width="34" style="256" hidden="1" customWidth="1"/>
    <col min="57" max="57" width="5.140625" style="256" hidden="1" customWidth="1"/>
    <col min="58" max="58" width="27.140625" style="256" hidden="1" customWidth="1"/>
    <col min="59" max="59" width="5.5703125" style="256" hidden="1" customWidth="1"/>
    <col min="60" max="60" width="34" style="256" hidden="1" customWidth="1"/>
    <col min="61" max="61" width="0" style="256" hidden="1" customWidth="1"/>
    <col min="62" max="62" width="30.140625" style="256" hidden="1" customWidth="1"/>
    <col min="63" max="63" width="0" style="256" hidden="1" customWidth="1"/>
    <col min="64" max="64" width="29.140625" style="256" hidden="1" customWidth="1"/>
    <col min="65" max="65" width="0" style="256" hidden="1" customWidth="1"/>
    <col min="66" max="66" width="41.28515625" style="256" hidden="1" customWidth="1"/>
    <col min="67" max="67" width="0" style="256" hidden="1" customWidth="1"/>
    <col min="68" max="68" width="36.28515625" style="256" hidden="1" customWidth="1"/>
    <col min="69" max="69" width="0" style="256" hidden="1" customWidth="1"/>
    <col min="70" max="70" width="27.42578125" style="256" hidden="1" customWidth="1"/>
    <col min="71" max="71" width="0" style="256" hidden="1" customWidth="1"/>
    <col min="72" max="72" width="25.5703125" style="256" hidden="1" customWidth="1"/>
    <col min="73" max="73" width="0" style="256" hidden="1" customWidth="1"/>
    <col min="74" max="74" width="22.85546875" style="256" hidden="1" customWidth="1"/>
    <col min="75" max="75" width="0" style="256" hidden="1" customWidth="1"/>
    <col min="76" max="76" width="30.85546875" style="256" hidden="1" customWidth="1"/>
    <col min="77" max="77" width="0" style="256" hidden="1" customWidth="1"/>
    <col min="78" max="78" width="36.7109375" style="256" hidden="1" customWidth="1"/>
    <col min="79" max="79" width="0" style="256" hidden="1" customWidth="1"/>
    <col min="80" max="80" width="32.140625" style="256" hidden="1" customWidth="1"/>
    <col min="81" max="81" width="0" style="256" hidden="1" customWidth="1"/>
    <col min="82" max="82" width="37.85546875" style="256" hidden="1" customWidth="1"/>
    <col min="83" max="83" width="0" style="256" hidden="1" customWidth="1"/>
    <col min="84" max="84" width="36.85546875" style="256" hidden="1" customWidth="1"/>
    <col min="85" max="85" width="0" style="256" hidden="1" customWidth="1"/>
    <col min="86" max="86" width="30.140625" style="256" hidden="1" customWidth="1"/>
    <col min="87" max="87" width="12.85546875" style="256" hidden="1" customWidth="1"/>
    <col min="88" max="88" width="28.5703125" style="256" hidden="1" customWidth="1"/>
    <col min="89" max="89" width="0" style="256" hidden="1" customWidth="1"/>
    <col min="90" max="90" width="43.28515625" style="256" hidden="1" customWidth="1"/>
    <col min="91" max="91" width="9.140625" style="256"/>
    <col min="92" max="92" width="40.28515625" style="256" customWidth="1"/>
    <col min="93" max="93" width="6.5703125" style="256" customWidth="1"/>
    <col min="94" max="94" width="32.7109375" style="256" customWidth="1"/>
    <col min="95" max="95" width="7.85546875" style="256" customWidth="1"/>
    <col min="96" max="96" width="36.28515625" style="256" customWidth="1"/>
    <col min="97" max="97" width="9.140625" style="256"/>
    <col min="98" max="98" width="36.140625" style="256" customWidth="1"/>
    <col min="99" max="99" width="7.42578125" style="256" customWidth="1"/>
    <col min="100" max="100" width="38.140625" style="256" customWidth="1"/>
    <col min="101" max="101" width="9.140625" style="256"/>
    <col min="102" max="102" width="33.7109375" style="256" customWidth="1"/>
    <col min="103" max="103" width="9.140625" style="256"/>
    <col min="104" max="104" width="21.85546875" style="256" customWidth="1"/>
    <col min="105" max="105" width="9.140625" style="256"/>
    <col min="106" max="106" width="27.28515625" style="256" customWidth="1"/>
    <col min="107" max="107" width="9.140625" style="256"/>
    <col min="108" max="108" width="15" style="256" customWidth="1"/>
    <col min="109" max="109" width="9.140625" style="256"/>
    <col min="110" max="110" width="25.85546875" style="256" customWidth="1"/>
    <col min="111" max="111" width="9.140625" style="256"/>
    <col min="112" max="112" width="14.42578125" style="256" customWidth="1"/>
    <col min="113" max="113" width="9.140625" style="256"/>
    <col min="114" max="114" width="33" style="256" customWidth="1"/>
    <col min="115" max="115" width="9.140625" style="256"/>
    <col min="116" max="116" width="31.5703125" style="256" customWidth="1"/>
    <col min="117" max="16384" width="9.140625" style="256"/>
  </cols>
  <sheetData>
    <row r="1" spans="2:117" ht="45.75" customHeight="1" thickBot="1">
      <c r="D1" s="456" t="s">
        <v>209</v>
      </c>
    </row>
    <row r="2" spans="2:117" s="355" customFormat="1" ht="21" thickBot="1">
      <c r="B2" s="255">
        <v>2010</v>
      </c>
      <c r="C2" s="353"/>
      <c r="D2" s="354">
        <v>2011</v>
      </c>
      <c r="F2" s="255">
        <v>2012</v>
      </c>
      <c r="G2" s="356"/>
      <c r="H2" s="255">
        <v>2012</v>
      </c>
      <c r="I2" s="353"/>
      <c r="J2" s="255">
        <v>2012</v>
      </c>
      <c r="L2" s="255">
        <v>2012</v>
      </c>
      <c r="N2" s="357">
        <v>2013</v>
      </c>
      <c r="O2" s="353"/>
      <c r="P2" s="358">
        <v>2013</v>
      </c>
      <c r="Q2" s="353"/>
      <c r="R2" s="358">
        <v>2013</v>
      </c>
      <c r="T2" s="358">
        <v>2013</v>
      </c>
      <c r="U2" s="514"/>
      <c r="V2" s="520">
        <v>2014</v>
      </c>
      <c r="W2" s="521"/>
      <c r="X2" s="520">
        <v>2014</v>
      </c>
      <c r="Y2" s="522"/>
      <c r="Z2" s="520">
        <v>2014</v>
      </c>
      <c r="AA2" s="522"/>
      <c r="AB2" s="520">
        <v>2014</v>
      </c>
      <c r="AC2" s="522"/>
      <c r="AD2" s="520">
        <v>2014</v>
      </c>
      <c r="AE2" s="528"/>
      <c r="AF2" s="666">
        <v>2015</v>
      </c>
      <c r="AG2" s="521"/>
      <c r="AH2" s="666">
        <v>2015</v>
      </c>
      <c r="AI2" s="522"/>
      <c r="AJ2" s="666">
        <v>2015</v>
      </c>
      <c r="AK2" s="522"/>
      <c r="AL2" s="666">
        <v>2015</v>
      </c>
      <c r="AM2" s="522"/>
      <c r="AN2" s="693">
        <v>2015</v>
      </c>
      <c r="AO2" s="528"/>
      <c r="AP2" s="776">
        <v>2016</v>
      </c>
      <c r="AQ2" s="528"/>
      <c r="AR2" s="664">
        <v>2016</v>
      </c>
      <c r="AS2" s="522"/>
      <c r="AT2" s="664">
        <v>2016</v>
      </c>
      <c r="AU2" s="522"/>
      <c r="AV2" s="664">
        <v>2016</v>
      </c>
      <c r="AW2" s="522"/>
      <c r="AX2" s="664">
        <v>2016</v>
      </c>
      <c r="AY2" s="522"/>
      <c r="AZ2" s="1041">
        <v>2017</v>
      </c>
      <c r="BA2" s="522"/>
      <c r="BB2" s="1041">
        <v>2017</v>
      </c>
      <c r="BC2" s="522"/>
      <c r="BD2" s="1041">
        <v>2018</v>
      </c>
      <c r="BE2" s="522"/>
      <c r="BF2" s="1041">
        <v>2018</v>
      </c>
      <c r="BG2" s="1195"/>
      <c r="BH2" s="1041">
        <v>2019</v>
      </c>
      <c r="BI2" s="522"/>
      <c r="BJ2" s="1041">
        <v>2019</v>
      </c>
      <c r="BK2" s="522"/>
      <c r="BL2" s="1041">
        <v>2019</v>
      </c>
      <c r="BM2" s="1195"/>
      <c r="BN2" s="1429">
        <v>2019</v>
      </c>
      <c r="BO2" s="1195"/>
      <c r="BP2" s="1429">
        <v>2019</v>
      </c>
      <c r="BQ2" s="1195"/>
      <c r="BR2" s="1041">
        <v>2020</v>
      </c>
      <c r="BS2" s="1195"/>
      <c r="BT2" s="1041">
        <v>2020</v>
      </c>
      <c r="BU2" s="1195"/>
      <c r="BV2" s="1041">
        <v>2020</v>
      </c>
      <c r="BW2" s="1195"/>
      <c r="BX2" s="1041">
        <v>2020</v>
      </c>
      <c r="BY2" s="1195"/>
      <c r="BZ2" s="1041">
        <v>2020</v>
      </c>
      <c r="CA2" s="1195"/>
      <c r="CB2" s="1041">
        <v>2021</v>
      </c>
      <c r="CC2" s="1195"/>
      <c r="CD2" s="1041">
        <v>2021</v>
      </c>
      <c r="CE2" s="1195"/>
      <c r="CF2" s="1041">
        <v>2021</v>
      </c>
      <c r="CG2" s="1195"/>
      <c r="CH2" s="1041">
        <v>2021</v>
      </c>
      <c r="CI2" s="1195"/>
      <c r="CJ2" s="1041">
        <v>2021</v>
      </c>
      <c r="CK2" s="1195"/>
      <c r="CL2" s="1694">
        <v>2021</v>
      </c>
      <c r="CM2" s="1692"/>
      <c r="CN2" s="1693">
        <v>2022</v>
      </c>
      <c r="CO2" s="1692"/>
      <c r="CP2" s="1693">
        <v>2022</v>
      </c>
      <c r="CQ2" s="1692"/>
      <c r="CR2" s="1693">
        <v>2022</v>
      </c>
      <c r="CS2" s="1692"/>
      <c r="CT2" s="1693">
        <v>2022</v>
      </c>
      <c r="CU2" s="1692"/>
      <c r="CV2" s="1693">
        <v>2022</v>
      </c>
      <c r="CW2" s="1692"/>
      <c r="CX2" s="1693">
        <v>2022</v>
      </c>
      <c r="CY2" s="1692"/>
      <c r="CZ2" s="1478">
        <v>2023</v>
      </c>
      <c r="DA2" s="1692"/>
      <c r="DB2" s="1478">
        <v>2023</v>
      </c>
      <c r="DC2" s="1701"/>
      <c r="DD2" s="1478">
        <v>2023</v>
      </c>
      <c r="DE2" s="1692"/>
      <c r="DF2" s="1478">
        <v>2023</v>
      </c>
      <c r="DG2" s="1692"/>
      <c r="DH2" s="1478">
        <v>2023</v>
      </c>
      <c r="DI2" s="1692"/>
      <c r="DJ2" s="1478">
        <v>2023</v>
      </c>
      <c r="DK2" s="1692"/>
      <c r="DL2" s="1478">
        <v>2023</v>
      </c>
      <c r="DM2" s="1692"/>
    </row>
    <row r="3" spans="2:117" ht="38.25" customHeight="1" thickBot="1">
      <c r="B3" s="264" t="s">
        <v>35</v>
      </c>
      <c r="D3" s="265" t="s">
        <v>116</v>
      </c>
      <c r="F3" s="266" t="s">
        <v>46</v>
      </c>
      <c r="G3" s="267"/>
      <c r="H3" s="268" t="s">
        <v>34</v>
      </c>
      <c r="I3" s="269"/>
      <c r="J3" s="270" t="s">
        <v>107</v>
      </c>
      <c r="L3" s="271" t="s">
        <v>50</v>
      </c>
      <c r="N3" s="272" t="s">
        <v>46</v>
      </c>
      <c r="O3" s="269"/>
      <c r="P3" s="273" t="s">
        <v>66</v>
      </c>
      <c r="Q3" s="269"/>
      <c r="R3" s="270" t="s">
        <v>107</v>
      </c>
      <c r="T3" s="265" t="s">
        <v>115</v>
      </c>
      <c r="U3" s="515"/>
      <c r="V3" s="273" t="s">
        <v>66</v>
      </c>
      <c r="W3" s="512"/>
      <c r="X3" s="272" t="s">
        <v>46</v>
      </c>
      <c r="Y3" s="512"/>
      <c r="Z3" s="272" t="s">
        <v>235</v>
      </c>
      <c r="AA3" s="512"/>
      <c r="AB3" s="359" t="s">
        <v>249</v>
      </c>
      <c r="AC3" s="512"/>
      <c r="AD3" s="265" t="s">
        <v>263</v>
      </c>
      <c r="AE3" s="512"/>
      <c r="AF3" s="667" t="s">
        <v>66</v>
      </c>
      <c r="AG3" s="521"/>
      <c r="AH3" s="668" t="s">
        <v>46</v>
      </c>
      <c r="AI3" s="569"/>
      <c r="AJ3" s="272" t="s">
        <v>235</v>
      </c>
      <c r="AK3" s="522"/>
      <c r="AL3" s="669" t="s">
        <v>249</v>
      </c>
      <c r="AM3" s="522"/>
      <c r="AN3" s="265" t="s">
        <v>263</v>
      </c>
      <c r="AO3" s="528"/>
      <c r="AP3" s="668" t="s">
        <v>66</v>
      </c>
      <c r="AQ3" s="528"/>
      <c r="AR3" s="272" t="s">
        <v>46</v>
      </c>
      <c r="AS3" s="512"/>
      <c r="AT3" s="272" t="s">
        <v>235</v>
      </c>
      <c r="AU3" s="522"/>
      <c r="AV3" s="880" t="s">
        <v>249</v>
      </c>
      <c r="AW3" s="522"/>
      <c r="AX3" s="272" t="s">
        <v>263</v>
      </c>
      <c r="AY3" s="522"/>
      <c r="AZ3" s="1042" t="s">
        <v>249</v>
      </c>
      <c r="BA3" s="522"/>
      <c r="BB3" s="1042" t="s">
        <v>263</v>
      </c>
      <c r="BC3" s="522"/>
      <c r="BD3" s="1042" t="s">
        <v>249</v>
      </c>
      <c r="BE3" s="522"/>
      <c r="BF3" s="1042" t="s">
        <v>263</v>
      </c>
      <c r="BG3" s="1195"/>
      <c r="BH3" s="1042" t="s">
        <v>249</v>
      </c>
      <c r="BI3" s="522"/>
      <c r="BJ3" s="1042" t="s">
        <v>1491</v>
      </c>
      <c r="BK3" s="522"/>
      <c r="BL3" s="1042" t="s">
        <v>263</v>
      </c>
      <c r="BM3" s="1195"/>
      <c r="BN3" s="1430" t="s">
        <v>34</v>
      </c>
      <c r="BO3" s="1431"/>
      <c r="BP3" s="1430" t="s">
        <v>1529</v>
      </c>
      <c r="BQ3" s="1195"/>
      <c r="BR3" s="1042" t="s">
        <v>263</v>
      </c>
      <c r="BS3" s="1434"/>
      <c r="BT3" s="1435" t="s">
        <v>34</v>
      </c>
      <c r="BU3" s="1436"/>
      <c r="BV3" s="1435" t="s">
        <v>1529</v>
      </c>
      <c r="BW3" s="1434"/>
      <c r="BX3" s="1042" t="s">
        <v>249</v>
      </c>
      <c r="BY3" s="1434"/>
      <c r="BZ3" s="1042" t="s">
        <v>33</v>
      </c>
      <c r="CA3" s="1195"/>
      <c r="CB3" s="1435" t="s">
        <v>34</v>
      </c>
      <c r="CC3" s="1436"/>
      <c r="CD3" s="1435" t="s">
        <v>1529</v>
      </c>
      <c r="CE3" s="1434"/>
      <c r="CF3" s="1042" t="s">
        <v>249</v>
      </c>
      <c r="CG3" s="1434"/>
      <c r="CH3" s="1042" t="s">
        <v>33</v>
      </c>
      <c r="CI3" s="1195"/>
      <c r="CJ3" s="1448" t="s">
        <v>1636</v>
      </c>
      <c r="CK3" s="1195"/>
      <c r="CL3" s="1042" t="s">
        <v>249</v>
      </c>
      <c r="CM3" s="1195"/>
      <c r="CN3" s="1566" t="s">
        <v>1956</v>
      </c>
      <c r="CO3" s="1195"/>
      <c r="CP3" s="1567" t="s">
        <v>1953</v>
      </c>
      <c r="CQ3" s="1692"/>
      <c r="CR3" s="1700" t="s">
        <v>1958</v>
      </c>
      <c r="CS3" s="1195"/>
      <c r="CT3" s="1566" t="s">
        <v>249</v>
      </c>
      <c r="CU3" s="1195"/>
      <c r="CV3" s="1514" t="s">
        <v>1769</v>
      </c>
      <c r="CW3" s="1195"/>
      <c r="CX3" s="261" t="s">
        <v>1798</v>
      </c>
      <c r="CY3" s="1195"/>
      <c r="CZ3" s="1702" t="s">
        <v>1956</v>
      </c>
      <c r="DA3" s="1195"/>
      <c r="DB3" s="1703" t="s">
        <v>1953</v>
      </c>
      <c r="DC3" s="1431"/>
      <c r="DD3" s="1703" t="s">
        <v>1957</v>
      </c>
      <c r="DE3" s="1692"/>
      <c r="DF3" s="1702" t="s">
        <v>1959</v>
      </c>
      <c r="DG3" s="1195"/>
      <c r="DH3" s="1702" t="s">
        <v>249</v>
      </c>
      <c r="DI3" s="1195"/>
      <c r="DJ3" s="1702" t="s">
        <v>1769</v>
      </c>
      <c r="DK3" s="1195"/>
      <c r="DL3" s="1704" t="s">
        <v>116</v>
      </c>
      <c r="DM3" s="1195"/>
    </row>
    <row r="4" spans="2:117" ht="39.75" customHeight="1" thickBot="1">
      <c r="B4" s="274" t="s">
        <v>414</v>
      </c>
      <c r="H4" s="275"/>
      <c r="I4" s="275"/>
      <c r="J4" s="276"/>
      <c r="L4" s="277" t="s">
        <v>51</v>
      </c>
      <c r="N4" s="278" t="s">
        <v>101</v>
      </c>
      <c r="P4" s="278" t="s">
        <v>105</v>
      </c>
      <c r="U4" s="512"/>
      <c r="V4" s="278" t="s">
        <v>105</v>
      </c>
      <c r="W4" s="512"/>
      <c r="X4" s="278" t="s">
        <v>101</v>
      </c>
      <c r="Y4" s="512"/>
      <c r="Z4" s="278" t="s">
        <v>101</v>
      </c>
      <c r="AA4" s="512"/>
      <c r="AB4" s="256"/>
      <c r="AC4" s="512"/>
      <c r="AD4" s="258"/>
      <c r="AE4" s="512"/>
      <c r="AG4" s="521"/>
      <c r="AI4" s="569"/>
      <c r="AK4" s="522"/>
      <c r="AM4" s="522"/>
      <c r="AO4" s="528"/>
      <c r="AP4" s="355"/>
      <c r="AQ4" s="528"/>
      <c r="AS4" s="512"/>
      <c r="AU4" s="522"/>
      <c r="AW4" s="522"/>
      <c r="AY4" s="522"/>
      <c r="BA4" s="522"/>
      <c r="BC4" s="522"/>
      <c r="BE4" s="522"/>
      <c r="BG4" s="1195"/>
      <c r="BI4" s="522"/>
      <c r="BJ4" s="1055"/>
      <c r="BK4" s="522"/>
      <c r="BM4" s="1195"/>
      <c r="BO4" s="1195"/>
      <c r="BQ4" s="1195"/>
      <c r="BS4" s="1195"/>
      <c r="BU4" s="1195"/>
      <c r="BW4" s="1195"/>
      <c r="BY4" s="1195"/>
      <c r="CA4" s="1195"/>
      <c r="CC4" s="1436"/>
      <c r="CE4" s="1434"/>
      <c r="CG4" s="1434"/>
      <c r="CI4" s="1195"/>
      <c r="CK4" s="1195"/>
      <c r="CL4" s="1457" t="s">
        <v>1642</v>
      </c>
      <c r="CM4" s="1195"/>
      <c r="CN4" s="1515" t="s">
        <v>1715</v>
      </c>
      <c r="CO4" s="1195"/>
      <c r="CP4" s="1516" t="s">
        <v>224</v>
      </c>
      <c r="CQ4" s="1195"/>
      <c r="CR4" s="1352" t="s">
        <v>224</v>
      </c>
      <c r="CS4" s="1195"/>
      <c r="CT4" s="1479" t="s">
        <v>1564</v>
      </c>
      <c r="CU4" s="1195"/>
      <c r="CV4" s="1352" t="s">
        <v>224</v>
      </c>
      <c r="CW4" s="1195"/>
      <c r="CX4" s="1507"/>
      <c r="CY4" s="1195"/>
      <c r="DA4" s="1195"/>
      <c r="DC4" s="1431"/>
      <c r="DE4" s="1692"/>
      <c r="DG4" s="1195"/>
      <c r="DI4" s="1195"/>
      <c r="DK4" s="1195"/>
      <c r="DM4" s="1195"/>
    </row>
    <row r="5" spans="2:117" ht="44.25" customHeight="1" thickBot="1">
      <c r="B5" s="274" t="s">
        <v>415</v>
      </c>
      <c r="D5" s="279" t="s">
        <v>416</v>
      </c>
      <c r="F5" s="160" t="s">
        <v>417</v>
      </c>
      <c r="G5" s="280"/>
      <c r="H5" s="160" t="s">
        <v>418</v>
      </c>
      <c r="I5" s="276"/>
      <c r="J5" s="160" t="s">
        <v>419</v>
      </c>
      <c r="K5" s="260"/>
      <c r="L5" s="160" t="s">
        <v>420</v>
      </c>
      <c r="M5" s="260"/>
      <c r="N5" s="160" t="s">
        <v>421</v>
      </c>
      <c r="O5" s="258"/>
      <c r="P5" s="160" t="s">
        <v>422</v>
      </c>
      <c r="R5" s="281" t="s">
        <v>106</v>
      </c>
      <c r="T5" s="160" t="s">
        <v>423</v>
      </c>
      <c r="U5" s="516"/>
      <c r="V5" s="160" t="s">
        <v>424</v>
      </c>
      <c r="W5" s="512"/>
      <c r="X5" s="160" t="s">
        <v>425</v>
      </c>
      <c r="Y5" s="512"/>
      <c r="Z5" s="160" t="s">
        <v>426</v>
      </c>
      <c r="AA5" s="512"/>
      <c r="AB5" s="160" t="s">
        <v>427</v>
      </c>
      <c r="AC5" s="512"/>
      <c r="AD5" s="160" t="s">
        <v>428</v>
      </c>
      <c r="AE5" s="512"/>
      <c r="AF5" s="670" t="s">
        <v>224</v>
      </c>
      <c r="AG5" s="665"/>
      <c r="AH5" s="670" t="s">
        <v>224</v>
      </c>
      <c r="AI5" s="671"/>
      <c r="AJ5" s="670" t="s">
        <v>959</v>
      </c>
      <c r="AK5" s="672"/>
      <c r="AL5" s="673" t="s">
        <v>224</v>
      </c>
      <c r="AM5" s="672"/>
      <c r="AN5" s="694" t="s">
        <v>224</v>
      </c>
      <c r="AO5" s="528"/>
      <c r="AP5" s="788" t="s">
        <v>1037</v>
      </c>
      <c r="AQ5" s="528"/>
      <c r="AR5" s="784" t="s">
        <v>224</v>
      </c>
      <c r="AS5" s="1177"/>
      <c r="AT5" s="784" t="s">
        <v>224</v>
      </c>
      <c r="AU5" s="1181"/>
      <c r="AV5" s="784" t="s">
        <v>224</v>
      </c>
      <c r="AW5" s="1181"/>
      <c r="AX5" s="784" t="s">
        <v>224</v>
      </c>
      <c r="AY5" s="522"/>
      <c r="AZ5" s="1171" t="s">
        <v>1163</v>
      </c>
      <c r="BA5" s="1181"/>
      <c r="BB5" s="1184" t="s">
        <v>224</v>
      </c>
      <c r="BC5" s="522"/>
      <c r="BD5" s="1345" t="s">
        <v>224</v>
      </c>
      <c r="BE5" s="1346"/>
      <c r="BF5" s="1347" t="s">
        <v>1407</v>
      </c>
      <c r="BG5" s="1195"/>
      <c r="BH5" s="1352" t="s">
        <v>224</v>
      </c>
      <c r="BI5" s="522"/>
      <c r="BJ5" s="1414" t="s">
        <v>1492</v>
      </c>
      <c r="BK5" s="522"/>
      <c r="BL5" s="1352" t="s">
        <v>224</v>
      </c>
      <c r="BM5" s="1195"/>
      <c r="BN5" s="1352" t="s">
        <v>224</v>
      </c>
      <c r="BO5" s="1195"/>
      <c r="BP5" s="1352" t="s">
        <v>224</v>
      </c>
      <c r="BQ5" s="1195"/>
      <c r="BR5" s="1352" t="s">
        <v>224</v>
      </c>
      <c r="BS5" s="1195"/>
      <c r="BT5" s="1352" t="s">
        <v>224</v>
      </c>
      <c r="BU5" s="1195"/>
      <c r="BV5" s="1352" t="s">
        <v>224</v>
      </c>
      <c r="BW5" s="1195"/>
      <c r="BX5" s="1352" t="s">
        <v>224</v>
      </c>
      <c r="BY5" s="1195"/>
      <c r="BZ5" s="1352" t="s">
        <v>224</v>
      </c>
      <c r="CA5" s="1195"/>
      <c r="CB5" s="1443"/>
      <c r="CC5" s="1436"/>
      <c r="CD5" s="1352" t="s">
        <v>224</v>
      </c>
      <c r="CE5" s="1434"/>
      <c r="CF5" s="1352" t="s">
        <v>224</v>
      </c>
      <c r="CG5" s="1434"/>
      <c r="CH5" s="1352" t="s">
        <v>224</v>
      </c>
      <c r="CI5" s="1195"/>
      <c r="CJ5" s="1352" t="s">
        <v>224</v>
      </c>
      <c r="CK5" s="1195"/>
      <c r="CL5" s="1458" t="s">
        <v>1643</v>
      </c>
      <c r="CM5" s="1195"/>
      <c r="CN5" s="1475" t="s">
        <v>224</v>
      </c>
      <c r="CO5" s="1195"/>
      <c r="CP5" s="1517" t="s">
        <v>1706</v>
      </c>
      <c r="CQ5" s="1195"/>
      <c r="CR5" s="633" t="s">
        <v>1747</v>
      </c>
      <c r="CS5" s="1195"/>
      <c r="CT5" s="1480" t="s">
        <v>224</v>
      </c>
      <c r="CU5" s="1195"/>
      <c r="CV5" s="633" t="s">
        <v>1764</v>
      </c>
      <c r="CW5" s="1195"/>
      <c r="CX5" s="1352" t="s">
        <v>224</v>
      </c>
      <c r="CY5" s="1195"/>
      <c r="DA5" s="1195"/>
      <c r="DC5" s="1431"/>
      <c r="DE5" s="1692"/>
      <c r="DG5" s="1195"/>
      <c r="DI5" s="1195"/>
      <c r="DK5" s="1195"/>
      <c r="DM5" s="1195"/>
    </row>
    <row r="6" spans="2:117" ht="15.6" customHeight="1" thickBot="1">
      <c r="B6" s="274" t="s">
        <v>429</v>
      </c>
      <c r="D6" s="282" t="s">
        <v>430</v>
      </c>
      <c r="F6" s="283" t="s">
        <v>431</v>
      </c>
      <c r="G6" s="280"/>
      <c r="H6" s="283" t="s">
        <v>432</v>
      </c>
      <c r="I6" s="276"/>
      <c r="J6" s="283" t="s">
        <v>433</v>
      </c>
      <c r="K6" s="260"/>
      <c r="L6" s="283" t="s">
        <v>434</v>
      </c>
      <c r="M6" s="260"/>
      <c r="N6" s="284" t="s">
        <v>435</v>
      </c>
      <c r="O6" s="258"/>
      <c r="P6" s="285" t="s">
        <v>436</v>
      </c>
      <c r="R6" s="67" t="s">
        <v>437</v>
      </c>
      <c r="T6" s="284" t="s">
        <v>438</v>
      </c>
      <c r="U6" s="516"/>
      <c r="V6" s="283" t="s">
        <v>439</v>
      </c>
      <c r="W6" s="512"/>
      <c r="X6" s="286" t="s">
        <v>234</v>
      </c>
      <c r="Y6" s="512"/>
      <c r="Z6" s="286" t="s">
        <v>236</v>
      </c>
      <c r="AA6" s="512"/>
      <c r="AB6" s="287" t="s">
        <v>260</v>
      </c>
      <c r="AC6" s="512"/>
      <c r="AD6" s="284" t="s">
        <v>440</v>
      </c>
      <c r="AE6" s="512"/>
      <c r="AF6" s="675" t="s">
        <v>960</v>
      </c>
      <c r="AG6" s="665"/>
      <c r="AH6" s="675" t="s">
        <v>961</v>
      </c>
      <c r="AI6" s="671"/>
      <c r="AJ6" s="675" t="s">
        <v>962</v>
      </c>
      <c r="AK6" s="672"/>
      <c r="AL6" s="676" t="s">
        <v>851</v>
      </c>
      <c r="AM6" s="672"/>
      <c r="AN6" s="633" t="s">
        <v>864</v>
      </c>
      <c r="AO6" s="528"/>
      <c r="AP6" s="789" t="s">
        <v>1038</v>
      </c>
      <c r="AQ6" s="528"/>
      <c r="AR6" s="785" t="s">
        <v>1275</v>
      </c>
      <c r="AS6" s="1177"/>
      <c r="AT6" s="785" t="s">
        <v>1018</v>
      </c>
      <c r="AU6" s="1181"/>
      <c r="AV6" s="785" t="s">
        <v>1276</v>
      </c>
      <c r="AW6" s="1181"/>
      <c r="AX6" s="785" t="s">
        <v>1277</v>
      </c>
      <c r="AY6" s="522"/>
      <c r="AZ6" s="1172" t="s">
        <v>1164</v>
      </c>
      <c r="BA6" s="1181"/>
      <c r="BB6" s="1185" t="s">
        <v>1343</v>
      </c>
      <c r="BC6" s="522"/>
      <c r="BD6" s="1348" t="s">
        <v>1408</v>
      </c>
      <c r="BE6" s="1346"/>
      <c r="BF6" s="1348" t="s">
        <v>1409</v>
      </c>
      <c r="BG6" s="1195"/>
      <c r="BH6" s="633" t="s">
        <v>1470</v>
      </c>
      <c r="BI6" s="522"/>
      <c r="BJ6" s="1414" t="s">
        <v>1488</v>
      </c>
      <c r="BK6" s="522"/>
      <c r="BL6" s="633" t="s">
        <v>1475</v>
      </c>
      <c r="BM6" s="1195"/>
      <c r="BN6" s="633" t="s">
        <v>1509</v>
      </c>
      <c r="BO6" s="1195"/>
      <c r="BP6" s="633" t="s">
        <v>1522</v>
      </c>
      <c r="BQ6" s="1195"/>
      <c r="BR6" s="633" t="s">
        <v>1570</v>
      </c>
      <c r="BS6" s="1195"/>
      <c r="BT6" s="633" t="s">
        <v>1553</v>
      </c>
      <c r="BU6" s="1195"/>
      <c r="BV6" s="633" t="s">
        <v>1549</v>
      </c>
      <c r="BW6" s="1195"/>
      <c r="BX6" s="633" t="s">
        <v>1557</v>
      </c>
      <c r="BY6" s="1195"/>
      <c r="BZ6" s="633" t="s">
        <v>1559</v>
      </c>
      <c r="CA6" s="1195"/>
      <c r="CB6" s="1433" t="s">
        <v>224</v>
      </c>
      <c r="CC6" s="1436"/>
      <c r="CD6" s="633" t="s">
        <v>1622</v>
      </c>
      <c r="CE6" s="1434"/>
      <c r="CF6" s="633" t="s">
        <v>1624</v>
      </c>
      <c r="CG6" s="1434"/>
      <c r="CH6" s="633" t="s">
        <v>1615</v>
      </c>
      <c r="CI6" s="1195"/>
      <c r="CJ6" s="633" t="s">
        <v>1632</v>
      </c>
      <c r="CK6" s="1195"/>
      <c r="CL6" s="1457" t="s">
        <v>1644</v>
      </c>
      <c r="CM6" s="1195"/>
      <c r="CN6" s="1476" t="s">
        <v>1716</v>
      </c>
      <c r="CO6" s="1195"/>
      <c r="CP6" s="1517" t="s">
        <v>1707</v>
      </c>
      <c r="CQ6" s="1195"/>
      <c r="CR6" s="633" t="s">
        <v>1748</v>
      </c>
      <c r="CS6" s="1195"/>
      <c r="CT6" s="1481" t="s">
        <v>1723</v>
      </c>
      <c r="CU6" s="1195"/>
      <c r="CV6" s="633" t="s">
        <v>1765</v>
      </c>
      <c r="CW6" s="1195"/>
      <c r="CX6" s="633" t="s">
        <v>1788</v>
      </c>
      <c r="CY6" s="1195"/>
      <c r="DA6" s="1195"/>
      <c r="DC6" s="1431"/>
      <c r="DE6" s="1692"/>
      <c r="DG6" s="1195"/>
      <c r="DI6" s="1195"/>
      <c r="DK6" s="1195"/>
      <c r="DM6" s="1195"/>
    </row>
    <row r="7" spans="2:117" ht="28.5" customHeight="1" thickBot="1">
      <c r="B7" s="288" t="s">
        <v>441</v>
      </c>
      <c r="D7" s="274" t="s">
        <v>442</v>
      </c>
      <c r="F7" s="283" t="s">
        <v>443</v>
      </c>
      <c r="G7" s="280"/>
      <c r="H7" s="283" t="s">
        <v>444</v>
      </c>
      <c r="I7" s="276"/>
      <c r="J7" s="283" t="s">
        <v>445</v>
      </c>
      <c r="K7" s="260"/>
      <c r="L7" s="283" t="s">
        <v>446</v>
      </c>
      <c r="M7" s="260"/>
      <c r="N7" s="283" t="s">
        <v>447</v>
      </c>
      <c r="O7" s="258"/>
      <c r="P7" s="283" t="s">
        <v>448</v>
      </c>
      <c r="R7" s="289" t="s">
        <v>449</v>
      </c>
      <c r="T7" s="283" t="s">
        <v>450</v>
      </c>
      <c r="U7" s="516"/>
      <c r="V7" s="283" t="s">
        <v>451</v>
      </c>
      <c r="W7" s="512"/>
      <c r="X7" s="283" t="s">
        <v>439</v>
      </c>
      <c r="Y7" s="512"/>
      <c r="Z7" s="283" t="s">
        <v>452</v>
      </c>
      <c r="AA7" s="512"/>
      <c r="AB7" s="283" t="s">
        <v>453</v>
      </c>
      <c r="AC7" s="512"/>
      <c r="AD7" s="283" t="s">
        <v>454</v>
      </c>
      <c r="AE7" s="512"/>
      <c r="AF7" s="675" t="s">
        <v>963</v>
      </c>
      <c r="AG7" s="665"/>
      <c r="AH7" s="675" t="s">
        <v>962</v>
      </c>
      <c r="AI7" s="671"/>
      <c r="AJ7" s="675" t="s">
        <v>964</v>
      </c>
      <c r="AK7" s="672"/>
      <c r="AL7" s="676" t="s">
        <v>852</v>
      </c>
      <c r="AM7" s="672"/>
      <c r="AN7" s="633" t="s">
        <v>865</v>
      </c>
      <c r="AO7" s="528"/>
      <c r="AP7" s="789" t="s">
        <v>1039</v>
      </c>
      <c r="AQ7" s="528"/>
      <c r="AR7" s="785" t="s">
        <v>1278</v>
      </c>
      <c r="AS7" s="1177"/>
      <c r="AT7" s="785" t="s">
        <v>1019</v>
      </c>
      <c r="AU7" s="1181"/>
      <c r="AV7" s="1182">
        <v>42400</v>
      </c>
      <c r="AW7" s="1181"/>
      <c r="AX7" s="785" t="s">
        <v>1279</v>
      </c>
      <c r="AY7" s="522"/>
      <c r="AZ7" s="54"/>
      <c r="BA7" s="1181"/>
      <c r="BB7" s="1185" t="s">
        <v>1344</v>
      </c>
      <c r="BC7" s="522"/>
      <c r="BD7" s="1348" t="s">
        <v>1410</v>
      </c>
      <c r="BE7" s="1346"/>
      <c r="BF7" s="1348" t="s">
        <v>1411</v>
      </c>
      <c r="BG7" s="1195"/>
      <c r="BH7" s="633" t="s">
        <v>1471</v>
      </c>
      <c r="BI7" s="522"/>
      <c r="BJ7" s="1414" t="s">
        <v>1493</v>
      </c>
      <c r="BK7" s="522"/>
      <c r="BL7" s="633" t="s">
        <v>1471</v>
      </c>
      <c r="BM7" s="1195"/>
      <c r="BN7" s="633" t="s">
        <v>1503</v>
      </c>
      <c r="BO7" s="1195"/>
      <c r="BP7" s="633" t="s">
        <v>1520</v>
      </c>
      <c r="BQ7" s="1195"/>
      <c r="BR7" s="633" t="s">
        <v>1571</v>
      </c>
      <c r="BS7" s="1195"/>
      <c r="BT7" s="633" t="s">
        <v>1550</v>
      </c>
      <c r="BU7" s="1195"/>
      <c r="BV7" s="633" t="s">
        <v>1550</v>
      </c>
      <c r="BW7" s="1195"/>
      <c r="BX7" s="633" t="s">
        <v>1550</v>
      </c>
      <c r="BY7" s="1195"/>
      <c r="BZ7" s="633" t="s">
        <v>1560</v>
      </c>
      <c r="CA7" s="1195"/>
      <c r="CB7" s="633" t="s">
        <v>1619</v>
      </c>
      <c r="CC7" s="1436"/>
      <c r="CD7" s="633" t="s">
        <v>1616</v>
      </c>
      <c r="CE7" s="1434"/>
      <c r="CF7" s="633" t="s">
        <v>1616</v>
      </c>
      <c r="CG7" s="1434"/>
      <c r="CH7" s="633" t="s">
        <v>1616</v>
      </c>
      <c r="CI7" s="1195"/>
      <c r="CJ7" s="633" t="s">
        <v>1633</v>
      </c>
      <c r="CK7" s="1195"/>
      <c r="CL7" s="1457" t="s">
        <v>1645</v>
      </c>
      <c r="CM7" s="1195"/>
      <c r="CN7" s="1476" t="s">
        <v>1717</v>
      </c>
      <c r="CO7" s="1195"/>
      <c r="CP7" s="1517" t="s">
        <v>1708</v>
      </c>
      <c r="CQ7" s="1195"/>
      <c r="CR7" s="633" t="s">
        <v>1749</v>
      </c>
      <c r="CS7" s="1195"/>
      <c r="CT7" s="1481" t="s">
        <v>1724</v>
      </c>
      <c r="CU7" s="1195"/>
      <c r="CV7" s="633" t="s">
        <v>1510</v>
      </c>
      <c r="CW7" s="1195"/>
      <c r="CX7" s="633" t="s">
        <v>1789</v>
      </c>
      <c r="CY7" s="1195"/>
      <c r="DA7" s="1195"/>
      <c r="DC7" s="1431"/>
      <c r="DE7" s="1692"/>
      <c r="DG7" s="1195"/>
      <c r="DI7" s="1195"/>
      <c r="DK7" s="1195"/>
      <c r="DM7" s="1195"/>
    </row>
    <row r="8" spans="2:117" ht="29.25" customHeight="1" thickBot="1">
      <c r="D8" s="274" t="s">
        <v>455</v>
      </c>
      <c r="F8" s="286" t="s">
        <v>456</v>
      </c>
      <c r="G8" s="260"/>
      <c r="H8" s="286" t="s">
        <v>456</v>
      </c>
      <c r="I8" s="258"/>
      <c r="J8" s="283" t="s">
        <v>57</v>
      </c>
      <c r="K8" s="260"/>
      <c r="L8" s="286" t="s">
        <v>456</v>
      </c>
      <c r="M8" s="260"/>
      <c r="N8" s="283" t="s">
        <v>57</v>
      </c>
      <c r="O8" s="258"/>
      <c r="P8" s="283" t="s">
        <v>457</v>
      </c>
      <c r="R8" s="67" t="s">
        <v>458</v>
      </c>
      <c r="T8" s="283" t="s">
        <v>58</v>
      </c>
      <c r="U8" s="516"/>
      <c r="V8" s="283" t="s">
        <v>57</v>
      </c>
      <c r="W8" s="512"/>
      <c r="X8" s="283" t="s">
        <v>459</v>
      </c>
      <c r="Y8" s="512"/>
      <c r="Z8" s="283" t="s">
        <v>460</v>
      </c>
      <c r="AA8" s="512"/>
      <c r="AB8" s="283" t="s">
        <v>461</v>
      </c>
      <c r="AC8" s="512"/>
      <c r="AD8" s="283" t="s">
        <v>57</v>
      </c>
      <c r="AE8" s="512"/>
      <c r="AF8" s="675" t="s">
        <v>965</v>
      </c>
      <c r="AG8" s="665"/>
      <c r="AH8" s="675" t="s">
        <v>966</v>
      </c>
      <c r="AI8" s="671"/>
      <c r="AJ8" s="675" t="s">
        <v>58</v>
      </c>
      <c r="AK8" s="672"/>
      <c r="AL8" s="676" t="s">
        <v>853</v>
      </c>
      <c r="AM8" s="672"/>
      <c r="AN8" s="633" t="s">
        <v>866</v>
      </c>
      <c r="AO8" s="528"/>
      <c r="AP8" s="790" t="s">
        <v>57</v>
      </c>
      <c r="AQ8" s="528"/>
      <c r="AR8" s="785" t="s">
        <v>1280</v>
      </c>
      <c r="AS8" s="1177"/>
      <c r="AT8" s="785" t="s">
        <v>1020</v>
      </c>
      <c r="AU8" s="1181"/>
      <c r="AV8" s="785" t="s">
        <v>1281</v>
      </c>
      <c r="AW8" s="1181"/>
      <c r="AX8" s="785" t="s">
        <v>1282</v>
      </c>
      <c r="AY8" s="522"/>
      <c r="AZ8" s="1171" t="s">
        <v>1245</v>
      </c>
      <c r="BA8" s="1181"/>
      <c r="BB8" s="1185" t="s">
        <v>1345</v>
      </c>
      <c r="BC8" s="522"/>
      <c r="BD8" s="1348" t="s">
        <v>1412</v>
      </c>
      <c r="BE8" s="1346"/>
      <c r="BF8" s="1349" t="s">
        <v>57</v>
      </c>
      <c r="BG8" s="1195"/>
      <c r="BH8" s="633" t="s">
        <v>1472</v>
      </c>
      <c r="BI8" s="522"/>
      <c r="BJ8" s="1415" t="s">
        <v>57</v>
      </c>
      <c r="BK8" s="522"/>
      <c r="BL8" s="633" t="s">
        <v>1476</v>
      </c>
      <c r="BM8" s="1195"/>
      <c r="BN8" s="633" t="s">
        <v>1510</v>
      </c>
      <c r="BO8" s="1195"/>
      <c r="BP8" s="633" t="s">
        <v>1523</v>
      </c>
      <c r="BQ8" s="1195"/>
      <c r="BR8" s="633" t="s">
        <v>1572</v>
      </c>
      <c r="BS8" s="1195"/>
      <c r="BT8" s="633" t="s">
        <v>1554</v>
      </c>
      <c r="BU8" s="1195"/>
      <c r="BV8" s="633" t="s">
        <v>1551</v>
      </c>
      <c r="BW8" s="1195"/>
      <c r="BX8" s="633" t="s">
        <v>1558</v>
      </c>
      <c r="BY8" s="1195"/>
      <c r="BZ8" s="633" t="s">
        <v>1561</v>
      </c>
      <c r="CA8" s="1195"/>
      <c r="CB8" s="633" t="s">
        <v>1616</v>
      </c>
      <c r="CC8" s="1436"/>
      <c r="CD8" s="633" t="s">
        <v>993</v>
      </c>
      <c r="CE8" s="1434"/>
      <c r="CF8" s="633" t="s">
        <v>992</v>
      </c>
      <c r="CG8" s="1434"/>
      <c r="CH8" s="633" t="s">
        <v>1617</v>
      </c>
      <c r="CI8" s="1195"/>
      <c r="CJ8" s="633" t="s">
        <v>1634</v>
      </c>
      <c r="CK8" s="1195"/>
      <c r="CL8" s="1457" t="s">
        <v>1646</v>
      </c>
      <c r="CM8" s="1195"/>
      <c r="CN8" s="1476" t="s">
        <v>1718</v>
      </c>
      <c r="CO8" s="1195"/>
      <c r="CP8" s="1518" t="s">
        <v>57</v>
      </c>
      <c r="CQ8" s="1195"/>
      <c r="CR8" s="1353" t="s">
        <v>57</v>
      </c>
      <c r="CS8" s="1195"/>
      <c r="CT8" s="1481" t="s">
        <v>1725</v>
      </c>
      <c r="CU8" s="1195"/>
      <c r="CV8" s="1353" t="s">
        <v>58</v>
      </c>
      <c r="CW8" s="1195"/>
      <c r="CX8" s="633" t="s">
        <v>1790</v>
      </c>
      <c r="CY8" s="1195"/>
      <c r="DA8" s="1195"/>
      <c r="DC8" s="1431"/>
      <c r="DE8" s="1692"/>
      <c r="DG8" s="1195"/>
      <c r="DI8" s="1195"/>
      <c r="DK8" s="1195"/>
      <c r="DM8" s="1195"/>
    </row>
    <row r="9" spans="2:117" ht="34.5" customHeight="1" thickBot="1">
      <c r="D9" s="274" t="s">
        <v>462</v>
      </c>
      <c r="F9" s="283" t="s">
        <v>463</v>
      </c>
      <c r="G9" s="280"/>
      <c r="H9" s="283" t="s">
        <v>463</v>
      </c>
      <c r="I9" s="276"/>
      <c r="J9" s="283" t="s">
        <v>464</v>
      </c>
      <c r="K9" s="260"/>
      <c r="L9" s="283" t="s">
        <v>463</v>
      </c>
      <c r="M9" s="260"/>
      <c r="N9" s="283" t="s">
        <v>464</v>
      </c>
      <c r="O9" s="258"/>
      <c r="P9" s="283" t="s">
        <v>465</v>
      </c>
      <c r="R9" s="67" t="s">
        <v>57</v>
      </c>
      <c r="T9" s="283" t="s">
        <v>466</v>
      </c>
      <c r="U9" s="516"/>
      <c r="V9" s="283" t="s">
        <v>467</v>
      </c>
      <c r="W9" s="512"/>
      <c r="X9" s="283" t="s">
        <v>57</v>
      </c>
      <c r="Y9" s="512"/>
      <c r="Z9" s="283" t="s">
        <v>58</v>
      </c>
      <c r="AA9" s="512"/>
      <c r="AB9" s="283" t="s">
        <v>57</v>
      </c>
      <c r="AC9" s="512"/>
      <c r="AD9" s="283" t="s">
        <v>468</v>
      </c>
      <c r="AE9" s="512"/>
      <c r="AF9" s="675" t="s">
        <v>57</v>
      </c>
      <c r="AG9" s="665"/>
      <c r="AH9" s="675" t="s">
        <v>57</v>
      </c>
      <c r="AI9" s="671"/>
      <c r="AJ9" s="675" t="s">
        <v>967</v>
      </c>
      <c r="AK9" s="672"/>
      <c r="AL9" s="678" t="s">
        <v>57</v>
      </c>
      <c r="AM9" s="672"/>
      <c r="AN9" s="688" t="s">
        <v>58</v>
      </c>
      <c r="AO9" s="528"/>
      <c r="AP9" s="789" t="s">
        <v>1040</v>
      </c>
      <c r="AQ9" s="528"/>
      <c r="AR9" s="786" t="s">
        <v>57</v>
      </c>
      <c r="AS9" s="1177"/>
      <c r="AT9" s="786" t="s">
        <v>58</v>
      </c>
      <c r="AU9" s="1181"/>
      <c r="AV9" s="786" t="s">
        <v>58</v>
      </c>
      <c r="AW9" s="1181"/>
      <c r="AX9" s="786" t="s">
        <v>58</v>
      </c>
      <c r="AY9" s="522"/>
      <c r="AZ9" s="1185" t="s">
        <v>1346</v>
      </c>
      <c r="BA9" s="1181"/>
      <c r="BB9" s="1186" t="s">
        <v>57</v>
      </c>
      <c r="BC9" s="522"/>
      <c r="BD9" s="1349" t="s">
        <v>57</v>
      </c>
      <c r="BE9" s="1346"/>
      <c r="BF9" s="1348" t="s">
        <v>1413</v>
      </c>
      <c r="BG9" s="1195"/>
      <c r="BH9" s="1353" t="s">
        <v>57</v>
      </c>
      <c r="BI9" s="522"/>
      <c r="BJ9" s="1414" t="s">
        <v>879</v>
      </c>
      <c r="BK9" s="522"/>
      <c r="BL9" s="1353" t="s">
        <v>57</v>
      </c>
      <c r="BM9" s="1195"/>
      <c r="BN9" s="1353" t="s">
        <v>57</v>
      </c>
      <c r="BO9" s="1195"/>
      <c r="BP9" s="1353" t="s">
        <v>57</v>
      </c>
      <c r="BQ9" s="1195"/>
      <c r="BR9" s="1353" t="s">
        <v>57</v>
      </c>
      <c r="BS9" s="1195"/>
      <c r="BT9" s="1353" t="s">
        <v>58</v>
      </c>
      <c r="BU9" s="1195"/>
      <c r="BV9" s="1353" t="s">
        <v>58</v>
      </c>
      <c r="BW9" s="1195"/>
      <c r="BX9" s="1353" t="s">
        <v>58</v>
      </c>
      <c r="BY9" s="1195"/>
      <c r="BZ9" s="1353" t="s">
        <v>58</v>
      </c>
      <c r="CA9" s="1195"/>
      <c r="CB9" s="633" t="s">
        <v>1620</v>
      </c>
      <c r="CC9" s="1436"/>
      <c r="CD9" s="1353" t="s">
        <v>58</v>
      </c>
      <c r="CE9" s="1434"/>
      <c r="CF9" s="1353" t="s">
        <v>58</v>
      </c>
      <c r="CG9" s="1434"/>
      <c r="CH9" s="1353" t="s">
        <v>57</v>
      </c>
      <c r="CI9" s="1195"/>
      <c r="CJ9" s="1353" t="s">
        <v>57</v>
      </c>
      <c r="CK9" s="1195"/>
      <c r="CL9" s="1458" t="s">
        <v>75</v>
      </c>
      <c r="CM9" s="1195"/>
      <c r="CN9" s="1477" t="s">
        <v>57</v>
      </c>
      <c r="CO9" s="1195"/>
      <c r="CP9" s="1517" t="s">
        <v>1709</v>
      </c>
      <c r="CQ9" s="1195"/>
      <c r="CR9" s="633" t="s">
        <v>1709</v>
      </c>
      <c r="CS9" s="1195"/>
      <c r="CT9" s="1482" t="s">
        <v>57</v>
      </c>
      <c r="CU9" s="1195"/>
      <c r="CV9" s="633" t="s">
        <v>867</v>
      </c>
      <c r="CW9" s="1195"/>
      <c r="CX9" s="1353" t="s">
        <v>1791</v>
      </c>
      <c r="CY9" s="1195"/>
    </row>
    <row r="10" spans="2:117" ht="45.75" customHeight="1" thickBot="1">
      <c r="D10" s="274" t="s">
        <v>469</v>
      </c>
      <c r="F10" s="285" t="s">
        <v>470</v>
      </c>
      <c r="G10" s="280"/>
      <c r="H10" s="290" t="s">
        <v>471</v>
      </c>
      <c r="I10" s="276"/>
      <c r="J10" s="283" t="s">
        <v>472</v>
      </c>
      <c r="K10" s="260"/>
      <c r="L10" s="291" t="s">
        <v>473</v>
      </c>
      <c r="M10" s="260"/>
      <c r="N10" s="283" t="s">
        <v>474</v>
      </c>
      <c r="O10" s="258"/>
      <c r="P10" s="286" t="s">
        <v>96</v>
      </c>
      <c r="R10" s="67" t="s">
        <v>475</v>
      </c>
      <c r="T10" s="283" t="s">
        <v>476</v>
      </c>
      <c r="U10" s="516"/>
      <c r="V10" s="283" t="s">
        <v>477</v>
      </c>
      <c r="W10" s="512"/>
      <c r="X10" s="283" t="s">
        <v>467</v>
      </c>
      <c r="Y10" s="512"/>
      <c r="Z10" s="283" t="s">
        <v>466</v>
      </c>
      <c r="AA10" s="512"/>
      <c r="AB10" s="283" t="s">
        <v>478</v>
      </c>
      <c r="AC10" s="512"/>
      <c r="AD10" s="283" t="s">
        <v>479</v>
      </c>
      <c r="AE10" s="512"/>
      <c r="AF10" s="675" t="s">
        <v>968</v>
      </c>
      <c r="AG10" s="665"/>
      <c r="AH10" s="675" t="s">
        <v>968</v>
      </c>
      <c r="AI10" s="671"/>
      <c r="AJ10" s="675" t="s">
        <v>969</v>
      </c>
      <c r="AK10" s="672"/>
      <c r="AL10" s="676" t="s">
        <v>854</v>
      </c>
      <c r="AM10" s="672"/>
      <c r="AN10" s="633" t="s">
        <v>867</v>
      </c>
      <c r="AO10" s="528"/>
      <c r="AP10" s="789" t="s">
        <v>1041</v>
      </c>
      <c r="AQ10" s="528"/>
      <c r="AR10" s="785" t="s">
        <v>1023</v>
      </c>
      <c r="AS10" s="1177"/>
      <c r="AT10" s="785" t="s">
        <v>1021</v>
      </c>
      <c r="AU10" s="1181"/>
      <c r="AV10" s="785" t="s">
        <v>1021</v>
      </c>
      <c r="AW10" s="1181"/>
      <c r="AX10" s="785" t="s">
        <v>1021</v>
      </c>
      <c r="AY10" s="522"/>
      <c r="AZ10" s="1185" t="s">
        <v>1347</v>
      </c>
      <c r="BA10" s="1181"/>
      <c r="BB10" s="1185" t="s">
        <v>1023</v>
      </c>
      <c r="BC10" s="522"/>
      <c r="BD10" s="1348" t="s">
        <v>1048</v>
      </c>
      <c r="BE10" s="1346"/>
      <c r="BF10" s="780" t="s">
        <v>1353</v>
      </c>
      <c r="BG10" s="1195"/>
      <c r="BH10" s="633" t="s">
        <v>879</v>
      </c>
      <c r="BI10" s="522"/>
      <c r="BJ10" s="1414" t="s">
        <v>897</v>
      </c>
      <c r="BK10" s="522"/>
      <c r="BL10" s="633" t="s">
        <v>869</v>
      </c>
      <c r="BM10" s="1195"/>
      <c r="BN10" s="633" t="s">
        <v>879</v>
      </c>
      <c r="BO10" s="1195"/>
      <c r="BP10" s="633" t="s">
        <v>879</v>
      </c>
      <c r="BQ10" s="1195"/>
      <c r="BR10" s="633" t="s">
        <v>879</v>
      </c>
      <c r="BS10" s="1195"/>
      <c r="BT10" s="633" t="s">
        <v>867</v>
      </c>
      <c r="BU10" s="1195"/>
      <c r="BV10" s="633" t="s">
        <v>867</v>
      </c>
      <c r="BW10" s="1195"/>
      <c r="BX10" s="633" t="s">
        <v>867</v>
      </c>
      <c r="BY10" s="1195"/>
      <c r="BZ10" s="633" t="s">
        <v>867</v>
      </c>
      <c r="CA10" s="1195"/>
      <c r="CB10" s="1353" t="s">
        <v>58</v>
      </c>
      <c r="CC10" s="1436"/>
      <c r="CD10" s="633" t="s">
        <v>867</v>
      </c>
      <c r="CE10" s="1434"/>
      <c r="CF10" s="633" t="s">
        <v>867</v>
      </c>
      <c r="CG10" s="1434"/>
      <c r="CH10" s="633" t="s">
        <v>879</v>
      </c>
      <c r="CI10" s="1195"/>
      <c r="CJ10" s="633" t="s">
        <v>879</v>
      </c>
      <c r="CK10" s="1195"/>
      <c r="CL10" s="1459">
        <v>1100</v>
      </c>
      <c r="CM10" s="1195"/>
      <c r="CN10" s="1476" t="s">
        <v>1719</v>
      </c>
      <c r="CO10" s="1195"/>
      <c r="CP10" s="1517" t="s">
        <v>1710</v>
      </c>
      <c r="CQ10" s="1195"/>
      <c r="CR10" s="633" t="s">
        <v>889</v>
      </c>
      <c r="CS10" s="1195"/>
      <c r="CT10" s="1481" t="s">
        <v>1709</v>
      </c>
      <c r="CU10" s="1195"/>
      <c r="CV10" s="633" t="s">
        <v>1766</v>
      </c>
      <c r="CW10" s="1195"/>
      <c r="CX10" s="633" t="s">
        <v>1792</v>
      </c>
      <c r="CY10" s="1195"/>
    </row>
    <row r="11" spans="2:117" ht="42.75" customHeight="1" thickBot="1">
      <c r="D11" s="292" t="s">
        <v>480</v>
      </c>
      <c r="F11" s="286" t="s">
        <v>37</v>
      </c>
      <c r="G11" s="260"/>
      <c r="H11" s="286" t="s">
        <v>30</v>
      </c>
      <c r="I11" s="258"/>
      <c r="J11" s="293" t="s">
        <v>481</v>
      </c>
      <c r="K11" s="260"/>
      <c r="L11" s="286" t="s">
        <v>47</v>
      </c>
      <c r="M11" s="260"/>
      <c r="N11" s="285" t="s">
        <v>482</v>
      </c>
      <c r="O11" s="258"/>
      <c r="P11" s="286" t="s">
        <v>97</v>
      </c>
      <c r="R11" s="67" t="s">
        <v>472</v>
      </c>
      <c r="T11" s="283" t="s">
        <v>478</v>
      </c>
      <c r="U11" s="516"/>
      <c r="V11" s="345" t="s">
        <v>483</v>
      </c>
      <c r="W11" s="512"/>
      <c r="X11" s="283" t="s">
        <v>474</v>
      </c>
      <c r="Y11" s="512"/>
      <c r="Z11" s="283" t="s">
        <v>484</v>
      </c>
      <c r="AA11" s="512"/>
      <c r="AB11" s="283" t="s">
        <v>485</v>
      </c>
      <c r="AC11" s="512"/>
      <c r="AD11" s="283" t="s">
        <v>486</v>
      </c>
      <c r="AE11" s="512"/>
      <c r="AF11" s="675" t="s">
        <v>970</v>
      </c>
      <c r="AG11" s="665"/>
      <c r="AH11" s="675" t="s">
        <v>971</v>
      </c>
      <c r="AI11" s="671"/>
      <c r="AJ11" s="675" t="s">
        <v>968</v>
      </c>
      <c r="AK11" s="672"/>
      <c r="AL11" s="676" t="s">
        <v>855</v>
      </c>
      <c r="AM11" s="672"/>
      <c r="AN11" s="633" t="s">
        <v>868</v>
      </c>
      <c r="AO11" s="528"/>
      <c r="AP11" s="789" t="s">
        <v>1042</v>
      </c>
      <c r="AQ11" s="528"/>
      <c r="AR11" s="785" t="s">
        <v>1283</v>
      </c>
      <c r="AS11" s="1177"/>
      <c r="AT11" s="785" t="s">
        <v>1022</v>
      </c>
      <c r="AU11" s="1181"/>
      <c r="AV11" s="785" t="s">
        <v>1022</v>
      </c>
      <c r="AW11" s="1181"/>
      <c r="AX11" s="785" t="s">
        <v>1284</v>
      </c>
      <c r="AY11" s="522"/>
      <c r="AZ11" s="1185" t="s">
        <v>1348</v>
      </c>
      <c r="BA11" s="1181"/>
      <c r="BB11" s="1185" t="s">
        <v>1287</v>
      </c>
      <c r="BC11" s="522"/>
      <c r="BD11" s="1348" t="s">
        <v>1414</v>
      </c>
      <c r="BE11" s="1346"/>
      <c r="BF11" s="1348" t="s">
        <v>1415</v>
      </c>
      <c r="BG11" s="1195"/>
      <c r="BH11" s="633" t="s">
        <v>880</v>
      </c>
      <c r="BI11" s="522"/>
      <c r="BJ11" s="1414" t="s">
        <v>898</v>
      </c>
      <c r="BK11" s="522"/>
      <c r="BL11" s="633" t="s">
        <v>1477</v>
      </c>
      <c r="BM11" s="1195"/>
      <c r="BN11" s="633" t="s">
        <v>906</v>
      </c>
      <c r="BO11" s="1195"/>
      <c r="BP11" s="633" t="s">
        <v>1524</v>
      </c>
      <c r="BQ11" s="1195"/>
      <c r="BR11" s="633" t="s">
        <v>889</v>
      </c>
      <c r="BS11" s="1195"/>
      <c r="BT11" s="633" t="s">
        <v>1555</v>
      </c>
      <c r="BU11" s="1195"/>
      <c r="BV11" s="633" t="s">
        <v>1552</v>
      </c>
      <c r="BW11" s="1195"/>
      <c r="BX11" s="633" t="s">
        <v>1552</v>
      </c>
      <c r="BY11" s="1195"/>
      <c r="BZ11" s="633" t="s">
        <v>1562</v>
      </c>
      <c r="CA11" s="1195"/>
      <c r="CB11" s="633" t="s">
        <v>867</v>
      </c>
      <c r="CC11" s="1436"/>
      <c r="CD11" s="633" t="s">
        <v>1623</v>
      </c>
      <c r="CE11" s="1434"/>
      <c r="CF11" s="633" t="s">
        <v>1623</v>
      </c>
      <c r="CG11" s="1434"/>
      <c r="CH11" s="633" t="s">
        <v>897</v>
      </c>
      <c r="CI11" s="1195"/>
      <c r="CJ11" s="633" t="s">
        <v>889</v>
      </c>
      <c r="CK11" s="1195"/>
      <c r="CL11" s="1458" t="s">
        <v>20</v>
      </c>
      <c r="CM11" s="1195"/>
      <c r="CN11" s="1476" t="s">
        <v>1720</v>
      </c>
      <c r="CO11" s="1195"/>
      <c r="CP11" s="1517" t="s">
        <v>1711</v>
      </c>
      <c r="CQ11" s="1195"/>
      <c r="CR11" s="633" t="s">
        <v>890</v>
      </c>
      <c r="CS11" s="1195"/>
      <c r="CT11" s="1481" t="s">
        <v>880</v>
      </c>
      <c r="CU11" s="1195"/>
      <c r="CV11" s="633" t="s">
        <v>1709</v>
      </c>
      <c r="CW11" s="1195"/>
      <c r="CX11" s="633" t="s">
        <v>1793</v>
      </c>
      <c r="CY11" s="1195"/>
    </row>
    <row r="12" spans="2:117" ht="26.25" customHeight="1" thickBot="1">
      <c r="D12" s="263" t="s">
        <v>36</v>
      </c>
      <c r="F12" s="286" t="s">
        <v>39</v>
      </c>
      <c r="G12" s="260"/>
      <c r="H12" s="286" t="s">
        <v>31</v>
      </c>
      <c r="I12" s="258"/>
      <c r="J12" s="283" t="s">
        <v>487</v>
      </c>
      <c r="K12" s="260"/>
      <c r="L12" s="286" t="s">
        <v>48</v>
      </c>
      <c r="M12" s="260"/>
      <c r="N12" s="283" t="s">
        <v>488</v>
      </c>
      <c r="O12" s="258"/>
      <c r="P12" s="286" t="s">
        <v>98</v>
      </c>
      <c r="R12" s="294" t="s">
        <v>481</v>
      </c>
      <c r="T12" s="283" t="s">
        <v>489</v>
      </c>
      <c r="U12" s="516"/>
      <c r="V12" s="283" t="s">
        <v>490</v>
      </c>
      <c r="W12" s="512"/>
      <c r="X12" s="283" t="s">
        <v>482</v>
      </c>
      <c r="Y12" s="512"/>
      <c r="Z12" s="284" t="s">
        <v>491</v>
      </c>
      <c r="AA12" s="512"/>
      <c r="AB12" s="283" t="s">
        <v>492</v>
      </c>
      <c r="AC12" s="512"/>
      <c r="AD12" s="283" t="s">
        <v>493</v>
      </c>
      <c r="AE12" s="512"/>
      <c r="AF12" s="680" t="s">
        <v>972</v>
      </c>
      <c r="AG12" s="665"/>
      <c r="AH12" s="680" t="s">
        <v>973</v>
      </c>
      <c r="AI12" s="671"/>
      <c r="AJ12" s="675" t="s">
        <v>974</v>
      </c>
      <c r="AK12" s="672"/>
      <c r="AL12" s="676" t="s">
        <v>856</v>
      </c>
      <c r="AM12" s="672"/>
      <c r="AN12" s="633" t="s">
        <v>869</v>
      </c>
      <c r="AO12" s="528"/>
      <c r="AP12" s="789" t="s">
        <v>1043</v>
      </c>
      <c r="AQ12" s="528"/>
      <c r="AR12" s="785" t="s">
        <v>1285</v>
      </c>
      <c r="AS12" s="1177"/>
      <c r="AT12" s="785" t="s">
        <v>1023</v>
      </c>
      <c r="AU12" s="1181"/>
      <c r="AV12" s="785" t="s">
        <v>1023</v>
      </c>
      <c r="AW12" s="1181"/>
      <c r="AX12" s="785" t="s">
        <v>1023</v>
      </c>
      <c r="AY12" s="522"/>
      <c r="AZ12" s="1186" t="s">
        <v>57</v>
      </c>
      <c r="BA12" s="1181"/>
      <c r="BB12" s="1056" t="s">
        <v>1289</v>
      </c>
      <c r="BC12" s="522"/>
      <c r="BD12" s="1348" t="s">
        <v>1416</v>
      </c>
      <c r="BE12" s="1346"/>
      <c r="BF12" s="1348" t="s">
        <v>1417</v>
      </c>
      <c r="BG12" s="1195"/>
      <c r="BH12" s="633" t="s">
        <v>881</v>
      </c>
      <c r="BI12" s="522"/>
      <c r="BJ12" s="1414" t="s">
        <v>899</v>
      </c>
      <c r="BK12" s="522"/>
      <c r="BL12" s="633" t="s">
        <v>1478</v>
      </c>
      <c r="BM12" s="1195"/>
      <c r="BN12" s="633" t="s">
        <v>907</v>
      </c>
      <c r="BO12" s="1195"/>
      <c r="BP12" s="633" t="s">
        <v>1525</v>
      </c>
      <c r="BQ12" s="1195"/>
      <c r="BR12" s="633" t="s">
        <v>890</v>
      </c>
      <c r="BS12" s="1195"/>
      <c r="BT12" s="633" t="s">
        <v>879</v>
      </c>
      <c r="BU12" s="1195"/>
      <c r="BV12" s="633" t="s">
        <v>879</v>
      </c>
      <c r="BW12" s="1195"/>
      <c r="BX12" s="633" t="s">
        <v>879</v>
      </c>
      <c r="BY12" s="1195"/>
      <c r="BZ12" s="633" t="s">
        <v>879</v>
      </c>
      <c r="CA12" s="1195"/>
      <c r="CB12" s="633" t="s">
        <v>1621</v>
      </c>
      <c r="CC12" s="1436"/>
      <c r="CD12" s="633" t="s">
        <v>879</v>
      </c>
      <c r="CE12" s="1434"/>
      <c r="CF12" s="633" t="s">
        <v>879</v>
      </c>
      <c r="CG12" s="1434"/>
      <c r="CH12" s="633" t="s">
        <v>898</v>
      </c>
      <c r="CI12" s="1195"/>
      <c r="CJ12" s="633" t="s">
        <v>890</v>
      </c>
      <c r="CK12" s="1195"/>
      <c r="CL12" s="1457" t="s">
        <v>1647</v>
      </c>
      <c r="CM12" s="1195"/>
      <c r="CN12" s="1476" t="s">
        <v>1721</v>
      </c>
      <c r="CO12" s="1195"/>
      <c r="CP12" s="1517" t="s">
        <v>1712</v>
      </c>
      <c r="CQ12" s="1195"/>
      <c r="CR12" s="633" t="s">
        <v>891</v>
      </c>
      <c r="CS12" s="1195"/>
      <c r="CT12" s="1481" t="s">
        <v>881</v>
      </c>
      <c r="CU12" s="1195"/>
      <c r="CV12" s="633" t="s">
        <v>917</v>
      </c>
      <c r="CW12" s="1195"/>
      <c r="CX12" s="695" t="s">
        <v>1794</v>
      </c>
      <c r="CY12" s="1195"/>
    </row>
    <row r="13" spans="2:117" ht="29.25" customHeight="1">
      <c r="D13" s="263" t="s">
        <v>38</v>
      </c>
      <c r="F13" s="286" t="s">
        <v>40</v>
      </c>
      <c r="G13" s="260"/>
      <c r="H13" s="286" t="s">
        <v>32</v>
      </c>
      <c r="I13" s="258"/>
      <c r="J13" s="283" t="s">
        <v>494</v>
      </c>
      <c r="K13" s="260"/>
      <c r="L13" s="286" t="s">
        <v>49</v>
      </c>
      <c r="M13" s="260"/>
      <c r="N13" s="283" t="s">
        <v>495</v>
      </c>
      <c r="O13" s="258"/>
      <c r="P13" s="283" t="s">
        <v>496</v>
      </c>
      <c r="R13" s="67" t="s">
        <v>487</v>
      </c>
      <c r="T13" s="284" t="s">
        <v>497</v>
      </c>
      <c r="U13" s="516"/>
      <c r="V13" s="283" t="s">
        <v>498</v>
      </c>
      <c r="W13" s="512"/>
      <c r="X13" s="285" t="s">
        <v>488</v>
      </c>
      <c r="Y13" s="512"/>
      <c r="Z13" s="283" t="s">
        <v>472</v>
      </c>
      <c r="AA13" s="512"/>
      <c r="AB13" s="286"/>
      <c r="AC13" s="512"/>
      <c r="AD13" s="284" t="s">
        <v>499</v>
      </c>
      <c r="AE13" s="512"/>
      <c r="AF13" s="675" t="s">
        <v>975</v>
      </c>
      <c r="AG13" s="665"/>
      <c r="AH13" s="675" t="s">
        <v>976</v>
      </c>
      <c r="AI13" s="671"/>
      <c r="AJ13" s="680" t="s">
        <v>977</v>
      </c>
      <c r="AK13" s="672"/>
      <c r="AL13" s="681" t="s">
        <v>857</v>
      </c>
      <c r="AM13" s="672"/>
      <c r="AN13" s="636" t="s">
        <v>930</v>
      </c>
      <c r="AO13" s="528"/>
      <c r="AP13" s="789" t="s">
        <v>1044</v>
      </c>
      <c r="AQ13" s="528"/>
      <c r="AR13" s="785" t="s">
        <v>1286</v>
      </c>
      <c r="AS13" s="1177"/>
      <c r="AT13" s="785" t="s">
        <v>1024</v>
      </c>
      <c r="AU13" s="1181"/>
      <c r="AV13" s="785" t="s">
        <v>1053</v>
      </c>
      <c r="AW13" s="1181"/>
      <c r="AX13" s="785" t="s">
        <v>1287</v>
      </c>
      <c r="AY13" s="522"/>
      <c r="AZ13" s="1185" t="s">
        <v>1023</v>
      </c>
      <c r="BA13" s="1181"/>
      <c r="BB13" s="1056" t="s">
        <v>1291</v>
      </c>
      <c r="BC13" s="522"/>
      <c r="BD13" s="1348" t="s">
        <v>1418</v>
      </c>
      <c r="BE13" s="1346"/>
      <c r="BF13" s="1348" t="s">
        <v>1419</v>
      </c>
      <c r="BG13" s="1195"/>
      <c r="BH13" s="633" t="s">
        <v>882</v>
      </c>
      <c r="BI13" s="522"/>
      <c r="BJ13" s="1414" t="s">
        <v>1494</v>
      </c>
      <c r="BK13" s="522"/>
      <c r="BL13" s="633" t="s">
        <v>1479</v>
      </c>
      <c r="BM13" s="1195"/>
      <c r="BN13" s="633" t="s">
        <v>908</v>
      </c>
      <c r="BO13" s="1195"/>
      <c r="BP13" s="633" t="s">
        <v>1526</v>
      </c>
      <c r="BQ13" s="1195"/>
      <c r="BR13" s="633" t="s">
        <v>891</v>
      </c>
      <c r="BS13" s="1195"/>
      <c r="BT13" s="633" t="s">
        <v>906</v>
      </c>
      <c r="BU13" s="1195"/>
      <c r="BV13" s="633" t="s">
        <v>1524</v>
      </c>
      <c r="BW13" s="1195"/>
      <c r="BX13" s="633" t="s">
        <v>880</v>
      </c>
      <c r="BY13" s="1195"/>
      <c r="BZ13" s="633" t="s">
        <v>897</v>
      </c>
      <c r="CA13" s="1195"/>
      <c r="CB13" s="633" t="s">
        <v>879</v>
      </c>
      <c r="CC13" s="1436"/>
      <c r="CD13" s="633" t="s">
        <v>1524</v>
      </c>
      <c r="CE13" s="1434"/>
      <c r="CF13" s="633" t="s">
        <v>880</v>
      </c>
      <c r="CG13" s="1434"/>
      <c r="CH13" s="633" t="s">
        <v>899</v>
      </c>
      <c r="CI13" s="1195"/>
      <c r="CJ13" s="633" t="s">
        <v>891</v>
      </c>
      <c r="CK13" s="1195"/>
      <c r="CL13" s="1458" t="s">
        <v>1591</v>
      </c>
      <c r="CM13" s="1195"/>
      <c r="CN13" s="1476" t="s">
        <v>1722</v>
      </c>
      <c r="CO13" s="1195"/>
      <c r="CP13" s="1517" t="s">
        <v>1713</v>
      </c>
      <c r="CQ13" s="1195"/>
      <c r="CR13" s="633" t="s">
        <v>892</v>
      </c>
      <c r="CS13" s="1195"/>
      <c r="CT13" s="1481" t="s">
        <v>882</v>
      </c>
      <c r="CU13" s="1195"/>
      <c r="CV13" s="633" t="s">
        <v>918</v>
      </c>
      <c r="CW13" s="1195"/>
      <c r="CX13" s="633" t="s">
        <v>1795</v>
      </c>
      <c r="CY13" s="1195"/>
    </row>
    <row r="14" spans="2:117" ht="28.5" customHeight="1" thickBot="1">
      <c r="D14" s="263" t="s">
        <v>32</v>
      </c>
      <c r="F14" s="295" t="s">
        <v>62</v>
      </c>
      <c r="G14" s="280"/>
      <c r="H14" s="295" t="s">
        <v>500</v>
      </c>
      <c r="I14" s="276"/>
      <c r="J14" s="283" t="s">
        <v>501</v>
      </c>
      <c r="K14" s="260"/>
      <c r="L14" s="295" t="s">
        <v>64</v>
      </c>
      <c r="M14" s="260"/>
      <c r="N14" s="283" t="s">
        <v>502</v>
      </c>
      <c r="O14" s="258"/>
      <c r="P14" s="283" t="s">
        <v>503</v>
      </c>
      <c r="R14" s="67" t="s">
        <v>494</v>
      </c>
      <c r="T14" s="283" t="s">
        <v>504</v>
      </c>
      <c r="U14" s="516"/>
      <c r="V14" s="283" t="s">
        <v>505</v>
      </c>
      <c r="W14" s="512"/>
      <c r="X14" s="283" t="s">
        <v>495</v>
      </c>
      <c r="Y14" s="512"/>
      <c r="Z14" s="525" t="s">
        <v>481</v>
      </c>
      <c r="AA14" s="512"/>
      <c r="AB14" s="283" t="s">
        <v>506</v>
      </c>
      <c r="AC14" s="512"/>
      <c r="AD14" s="283" t="s">
        <v>507</v>
      </c>
      <c r="AE14" s="512"/>
      <c r="AF14" s="675" t="s">
        <v>978</v>
      </c>
      <c r="AG14" s="665"/>
      <c r="AH14" s="675" t="s">
        <v>979</v>
      </c>
      <c r="AI14" s="671"/>
      <c r="AJ14" s="675" t="s">
        <v>980</v>
      </c>
      <c r="AK14" s="672"/>
      <c r="AL14" s="676" t="s">
        <v>858</v>
      </c>
      <c r="AM14" s="672"/>
      <c r="AN14" s="695" t="s">
        <v>870</v>
      </c>
      <c r="AO14" s="528"/>
      <c r="AP14" s="789" t="s">
        <v>1045</v>
      </c>
      <c r="AQ14" s="528"/>
      <c r="AR14" s="785" t="s">
        <v>1288</v>
      </c>
      <c r="AS14" s="1177"/>
      <c r="AT14" s="785" t="s">
        <v>1025</v>
      </c>
      <c r="AU14" s="1181"/>
      <c r="AV14" s="785" t="s">
        <v>1052</v>
      </c>
      <c r="AW14" s="1181"/>
      <c r="AX14" s="785" t="s">
        <v>1289</v>
      </c>
      <c r="AY14" s="522"/>
      <c r="AZ14" s="1185" t="s">
        <v>1053</v>
      </c>
      <c r="BA14" s="1181"/>
      <c r="BB14" s="1185" t="s">
        <v>1293</v>
      </c>
      <c r="BC14" s="522"/>
      <c r="BD14" s="1367" t="s">
        <v>1420</v>
      </c>
      <c r="BE14" s="1346"/>
      <c r="BF14" s="1348" t="s">
        <v>1421</v>
      </c>
      <c r="BG14" s="1195"/>
      <c r="BH14" s="633" t="s">
        <v>1473</v>
      </c>
      <c r="BI14" s="522"/>
      <c r="BJ14" s="1414" t="s">
        <v>1495</v>
      </c>
      <c r="BK14" s="522"/>
      <c r="BL14" s="633" t="s">
        <v>1480</v>
      </c>
      <c r="BM14" s="1195"/>
      <c r="BN14" s="633" t="s">
        <v>1500</v>
      </c>
      <c r="BO14" s="1195"/>
      <c r="BP14" s="633" t="s">
        <v>1527</v>
      </c>
      <c r="BQ14" s="1195"/>
      <c r="BR14" s="633" t="s">
        <v>892</v>
      </c>
      <c r="BS14" s="1195"/>
      <c r="BT14" s="633" t="s">
        <v>907</v>
      </c>
      <c r="BU14" s="1195"/>
      <c r="BV14" s="633" t="s">
        <v>1525</v>
      </c>
      <c r="BW14" s="1195"/>
      <c r="BX14" s="633" t="s">
        <v>881</v>
      </c>
      <c r="BY14" s="1195"/>
      <c r="BZ14" s="633" t="s">
        <v>898</v>
      </c>
      <c r="CA14" s="1195"/>
      <c r="CB14" s="633" t="s">
        <v>906</v>
      </c>
      <c r="CC14" s="1436"/>
      <c r="CD14" s="633" t="s">
        <v>1525</v>
      </c>
      <c r="CE14" s="1434"/>
      <c r="CF14" s="633" t="s">
        <v>881</v>
      </c>
      <c r="CG14" s="1434"/>
      <c r="CH14" s="633" t="s">
        <v>1494</v>
      </c>
      <c r="CI14" s="1195"/>
      <c r="CJ14" s="633" t="s">
        <v>892</v>
      </c>
      <c r="CK14" s="1195"/>
      <c r="CL14" s="1457">
        <v>2020</v>
      </c>
      <c r="CM14" s="1195"/>
      <c r="CO14" s="1195"/>
      <c r="CP14" s="1517" t="s">
        <v>1714</v>
      </c>
      <c r="CQ14" s="1195"/>
      <c r="CR14" s="633" t="s">
        <v>1750</v>
      </c>
      <c r="CS14" s="1195"/>
      <c r="CT14" s="1481" t="s">
        <v>1585</v>
      </c>
      <c r="CU14" s="1195"/>
      <c r="CV14" s="633" t="s">
        <v>919</v>
      </c>
      <c r="CW14" s="1195"/>
      <c r="CX14" s="633" t="s">
        <v>874</v>
      </c>
      <c r="CY14" s="1195"/>
    </row>
    <row r="15" spans="2:117" ht="50.25" customHeight="1" thickBot="1">
      <c r="D15" s="296" t="s">
        <v>508</v>
      </c>
      <c r="F15" s="297" t="s">
        <v>509</v>
      </c>
      <c r="G15" s="280"/>
      <c r="H15" s="297" t="s">
        <v>510</v>
      </c>
      <c r="I15" s="276"/>
      <c r="J15" s="297" t="s">
        <v>511</v>
      </c>
      <c r="K15" s="260"/>
      <c r="L15" s="297" t="s">
        <v>512</v>
      </c>
      <c r="M15" s="260"/>
      <c r="N15" s="297" t="s">
        <v>513</v>
      </c>
      <c r="O15" s="258"/>
      <c r="P15" s="297" t="s">
        <v>514</v>
      </c>
      <c r="R15" s="67" t="s">
        <v>515</v>
      </c>
      <c r="T15" s="283" t="s">
        <v>516</v>
      </c>
      <c r="U15" s="516"/>
      <c r="V15" s="297" t="s">
        <v>517</v>
      </c>
      <c r="W15" s="512"/>
      <c r="X15" s="284" t="s">
        <v>529</v>
      </c>
      <c r="Y15" s="512"/>
      <c r="Z15" s="283" t="s">
        <v>487</v>
      </c>
      <c r="AA15" s="512"/>
      <c r="AB15" s="283" t="s">
        <v>518</v>
      </c>
      <c r="AC15" s="512"/>
      <c r="AD15" s="297" t="s">
        <v>511</v>
      </c>
      <c r="AE15" s="512"/>
      <c r="AF15" s="675" t="s">
        <v>981</v>
      </c>
      <c r="AG15" s="665"/>
      <c r="AH15" s="675" t="s">
        <v>982</v>
      </c>
      <c r="AI15" s="671"/>
      <c r="AJ15" s="675" t="s">
        <v>983</v>
      </c>
      <c r="AK15" s="672"/>
      <c r="AL15" s="676" t="s">
        <v>859</v>
      </c>
      <c r="AM15" s="672"/>
      <c r="AN15" s="695" t="s">
        <v>871</v>
      </c>
      <c r="AO15" s="528"/>
      <c r="AP15" s="791" t="s">
        <v>1046</v>
      </c>
      <c r="AQ15" s="528"/>
      <c r="AR15" s="785" t="s">
        <v>1290</v>
      </c>
      <c r="AS15" s="1177"/>
      <c r="AT15" s="785" t="s">
        <v>1026</v>
      </c>
      <c r="AU15" s="1181"/>
      <c r="AV15" s="785" t="s">
        <v>1051</v>
      </c>
      <c r="AW15" s="1181"/>
      <c r="AX15" s="785" t="s">
        <v>1291</v>
      </c>
      <c r="AY15" s="522"/>
      <c r="AZ15" s="1185" t="s">
        <v>1052</v>
      </c>
      <c r="BA15" s="1181"/>
      <c r="BB15" s="1056" t="s">
        <v>1349</v>
      </c>
      <c r="BC15" s="522"/>
      <c r="BD15" s="1348" t="s">
        <v>1422</v>
      </c>
      <c r="BE15" s="1346"/>
      <c r="BF15" s="1350" t="s">
        <v>1423</v>
      </c>
      <c r="BG15" s="1195"/>
      <c r="BH15" s="633" t="s">
        <v>1474</v>
      </c>
      <c r="BI15" s="522"/>
      <c r="BJ15" s="1414" t="s">
        <v>1000</v>
      </c>
      <c r="BK15" s="522"/>
      <c r="BL15" s="633" t="s">
        <v>874</v>
      </c>
      <c r="BM15" s="1195"/>
      <c r="BN15" s="633" t="s">
        <v>1501</v>
      </c>
      <c r="BO15" s="1195"/>
      <c r="BP15" s="633" t="s">
        <v>1528</v>
      </c>
      <c r="BQ15" s="1195"/>
      <c r="BR15" s="633" t="s">
        <v>1573</v>
      </c>
      <c r="BS15" s="1195"/>
      <c r="BT15" s="633" t="s">
        <v>908</v>
      </c>
      <c r="BU15" s="1195"/>
      <c r="BV15" s="633" t="s">
        <v>1526</v>
      </c>
      <c r="BW15" s="1195"/>
      <c r="BX15" s="633" t="s">
        <v>882</v>
      </c>
      <c r="BY15" s="1195"/>
      <c r="BZ15" s="633" t="s">
        <v>899</v>
      </c>
      <c r="CA15" s="1195"/>
      <c r="CB15" s="633" t="s">
        <v>907</v>
      </c>
      <c r="CC15" s="1436"/>
      <c r="CD15" s="633" t="s">
        <v>1526</v>
      </c>
      <c r="CE15" s="1434"/>
      <c r="CF15" s="633" t="s">
        <v>882</v>
      </c>
      <c r="CG15" s="1434"/>
      <c r="CH15" s="633" t="s">
        <v>1618</v>
      </c>
      <c r="CI15" s="1195"/>
      <c r="CJ15" s="633" t="s">
        <v>1635</v>
      </c>
      <c r="CK15" s="1195"/>
      <c r="CL15" s="1458" t="s">
        <v>1252</v>
      </c>
      <c r="CM15" s="1195"/>
      <c r="CN15" s="1352" t="s">
        <v>224</v>
      </c>
      <c r="CO15" s="1195"/>
      <c r="CP15" s="1519" t="s">
        <v>874</v>
      </c>
      <c r="CQ15" s="1195"/>
      <c r="CR15" s="634" t="s">
        <v>894</v>
      </c>
      <c r="CS15" s="1195"/>
      <c r="CT15" s="1481" t="s">
        <v>1726</v>
      </c>
      <c r="CU15" s="1195"/>
      <c r="CV15" s="633" t="s">
        <v>1767</v>
      </c>
      <c r="CW15" s="1195"/>
      <c r="CX15" s="633" t="s">
        <v>1796</v>
      </c>
      <c r="CY15" s="1195"/>
    </row>
    <row r="16" spans="2:117" ht="37.5" customHeight="1" thickBot="1">
      <c r="D16" s="288" t="s">
        <v>519</v>
      </c>
      <c r="P16" s="258"/>
      <c r="R16" s="68" t="s">
        <v>511</v>
      </c>
      <c r="T16" s="283" t="s">
        <v>520</v>
      </c>
      <c r="U16" s="516"/>
      <c r="V16" s="256"/>
      <c r="W16" s="512"/>
      <c r="X16" s="297" t="s">
        <v>535</v>
      </c>
      <c r="Y16" s="512"/>
      <c r="Z16" s="283" t="s">
        <v>494</v>
      </c>
      <c r="AA16" s="512"/>
      <c r="AB16" s="300" t="s">
        <v>521</v>
      </c>
      <c r="AC16" s="512"/>
      <c r="AE16" s="512"/>
      <c r="AF16" s="683" t="s">
        <v>984</v>
      </c>
      <c r="AG16" s="665"/>
      <c r="AH16" s="683" t="s">
        <v>985</v>
      </c>
      <c r="AI16" s="671"/>
      <c r="AJ16" s="675" t="s">
        <v>986</v>
      </c>
      <c r="AK16" s="672"/>
      <c r="AL16" s="684" t="s">
        <v>860</v>
      </c>
      <c r="AM16" s="672"/>
      <c r="AN16" s="633" t="s">
        <v>872</v>
      </c>
      <c r="AO16" s="528"/>
      <c r="AP16" s="355"/>
      <c r="AQ16" s="528"/>
      <c r="AR16" s="787" t="s">
        <v>1292</v>
      </c>
      <c r="AS16" s="1177"/>
      <c r="AT16" s="785" t="s">
        <v>1027</v>
      </c>
      <c r="AU16" s="1181"/>
      <c r="AV16" s="785" t="s">
        <v>1050</v>
      </c>
      <c r="AW16" s="1181"/>
      <c r="AX16" s="785" t="s">
        <v>1293</v>
      </c>
      <c r="AY16" s="522"/>
      <c r="AZ16" s="1185" t="s">
        <v>1051</v>
      </c>
      <c r="BA16" s="1181"/>
      <c r="BB16" s="1187" t="s">
        <v>1295</v>
      </c>
      <c r="BC16" s="522"/>
      <c r="BD16" s="1350" t="s">
        <v>1421</v>
      </c>
      <c r="BE16" s="1346"/>
      <c r="BF16" s="54"/>
      <c r="BG16" s="1195"/>
      <c r="BH16" s="634" t="s">
        <v>874</v>
      </c>
      <c r="BI16" s="522"/>
      <c r="BJ16" s="1055"/>
      <c r="BK16" s="522"/>
      <c r="BL16" s="634" t="s">
        <v>1481</v>
      </c>
      <c r="BM16" s="1195"/>
      <c r="BN16" s="634" t="s">
        <v>911</v>
      </c>
      <c r="BO16" s="1195"/>
      <c r="BP16" s="634" t="s">
        <v>874</v>
      </c>
      <c r="BQ16" s="1195"/>
      <c r="BR16" s="634" t="s">
        <v>894</v>
      </c>
      <c r="BS16" s="1195"/>
      <c r="BT16" s="633" t="s">
        <v>1500</v>
      </c>
      <c r="BU16" s="1195"/>
      <c r="BV16" s="633" t="s">
        <v>1527</v>
      </c>
      <c r="BW16" s="1195"/>
      <c r="BX16" s="633" t="s">
        <v>883</v>
      </c>
      <c r="BY16" s="1195"/>
      <c r="BZ16" s="633" t="s">
        <v>1494</v>
      </c>
      <c r="CA16" s="1195"/>
      <c r="CB16" s="633" t="s">
        <v>908</v>
      </c>
      <c r="CC16" s="1436"/>
      <c r="CD16" s="633" t="s">
        <v>1527</v>
      </c>
      <c r="CE16" s="1434"/>
      <c r="CF16" s="633" t="s">
        <v>883</v>
      </c>
      <c r="CG16" s="1434"/>
      <c r="CH16" s="634" t="s">
        <v>1000</v>
      </c>
      <c r="CI16" s="1195"/>
      <c r="CJ16" s="634" t="s">
        <v>894</v>
      </c>
      <c r="CK16" s="1195"/>
      <c r="CL16" s="1457" t="s">
        <v>1253</v>
      </c>
      <c r="CM16" s="1195"/>
      <c r="CN16" s="633" t="s">
        <v>1754</v>
      </c>
      <c r="CO16" s="1195"/>
      <c r="CQ16" s="1195"/>
      <c r="CS16" s="1195"/>
      <c r="CT16" s="1481" t="s">
        <v>874</v>
      </c>
      <c r="CU16" s="1195"/>
      <c r="CV16" s="633" t="s">
        <v>1768</v>
      </c>
      <c r="CW16" s="1195"/>
      <c r="CX16" s="633" t="s">
        <v>1797</v>
      </c>
      <c r="CY16" s="1195"/>
    </row>
    <row r="17" spans="4:103" ht="46.5" customHeight="1" thickBot="1">
      <c r="D17" s="263"/>
      <c r="F17" s="160" t="s">
        <v>522</v>
      </c>
      <c r="G17" s="280"/>
      <c r="H17" s="160" t="s">
        <v>523</v>
      </c>
      <c r="I17" s="276"/>
      <c r="J17" s="66" t="s">
        <v>524</v>
      </c>
      <c r="K17" s="260"/>
      <c r="L17" s="160" t="s">
        <v>525</v>
      </c>
      <c r="M17" s="260"/>
      <c r="N17" s="160" t="s">
        <v>526</v>
      </c>
      <c r="P17" s="160" t="s">
        <v>527</v>
      </c>
      <c r="T17" s="297" t="s">
        <v>528</v>
      </c>
      <c r="U17" s="516"/>
      <c r="V17" s="160" t="s">
        <v>224</v>
      </c>
      <c r="W17" s="512"/>
      <c r="Y17" s="512"/>
      <c r="Z17" s="284" t="s">
        <v>546</v>
      </c>
      <c r="AA17" s="512"/>
      <c r="AB17" s="297" t="s">
        <v>511</v>
      </c>
      <c r="AC17" s="512"/>
      <c r="AD17" s="160" t="s">
        <v>224</v>
      </c>
      <c r="AE17" s="512"/>
      <c r="AF17" s="685"/>
      <c r="AG17" s="665"/>
      <c r="AH17" s="685"/>
      <c r="AI17" s="671"/>
      <c r="AJ17" s="683" t="s">
        <v>987</v>
      </c>
      <c r="AK17" s="672"/>
      <c r="AL17" s="685"/>
      <c r="AM17" s="672"/>
      <c r="AN17" s="633" t="s">
        <v>873</v>
      </c>
      <c r="AO17" s="528"/>
      <c r="AP17" s="783" t="s">
        <v>1066</v>
      </c>
      <c r="AQ17" s="528"/>
      <c r="AR17" s="54"/>
      <c r="AS17" s="1177"/>
      <c r="AT17" s="785" t="s">
        <v>1028</v>
      </c>
      <c r="AU17" s="1181"/>
      <c r="AV17" s="785" t="s">
        <v>1049</v>
      </c>
      <c r="AW17" s="1181"/>
      <c r="AX17" s="785" t="s">
        <v>1294</v>
      </c>
      <c r="AY17" s="522"/>
      <c r="AZ17" s="1368" t="s">
        <v>1050</v>
      </c>
      <c r="BA17" s="1181"/>
      <c r="BB17" s="54"/>
      <c r="BC17" s="522"/>
      <c r="BD17" s="54"/>
      <c r="BE17" s="1346"/>
      <c r="BF17" s="1345" t="s">
        <v>224</v>
      </c>
      <c r="BG17" s="1195"/>
      <c r="BH17" s="1409" t="s">
        <v>1486</v>
      </c>
      <c r="BI17" s="522"/>
      <c r="BJ17" s="1352" t="s">
        <v>224</v>
      </c>
      <c r="BK17" s="522"/>
      <c r="BM17" s="1195"/>
      <c r="BN17" s="1414"/>
      <c r="BO17" s="1195"/>
      <c r="BQ17" s="1195"/>
      <c r="BS17" s="1195"/>
      <c r="BT17" s="633" t="s">
        <v>1556</v>
      </c>
      <c r="BU17" s="1195"/>
      <c r="BV17" s="633" t="s">
        <v>1543</v>
      </c>
      <c r="BW17" s="1195"/>
      <c r="BX17" s="633" t="s">
        <v>1532</v>
      </c>
      <c r="BY17" s="1195"/>
      <c r="BZ17" s="633" t="s">
        <v>1563</v>
      </c>
      <c r="CA17" s="1195"/>
      <c r="CB17" s="633" t="s">
        <v>1500</v>
      </c>
      <c r="CC17" s="1436"/>
      <c r="CD17" s="633" t="s">
        <v>1614</v>
      </c>
      <c r="CE17" s="1434"/>
      <c r="CF17" s="633" t="s">
        <v>1625</v>
      </c>
      <c r="CG17" s="1434"/>
      <c r="CI17" s="1195"/>
      <c r="CK17" s="1195"/>
      <c r="CL17" s="1458" t="s">
        <v>1648</v>
      </c>
      <c r="CM17" s="1195"/>
      <c r="CN17" s="633" t="s">
        <v>1755</v>
      </c>
      <c r="CO17" s="1195"/>
      <c r="CQ17" s="1195"/>
      <c r="CS17" s="1195"/>
      <c r="CU17" s="1195"/>
      <c r="CV17" s="634" t="s">
        <v>874</v>
      </c>
      <c r="CW17" s="1195"/>
      <c r="CX17" s="1441" t="s">
        <v>1592</v>
      </c>
      <c r="CY17" s="1195"/>
    </row>
    <row r="18" spans="4:103" ht="45.75" customHeight="1" thickBot="1">
      <c r="D18" s="279" t="s">
        <v>530</v>
      </c>
      <c r="F18" s="283" t="s">
        <v>434</v>
      </c>
      <c r="G18" s="280"/>
      <c r="H18" s="283" t="s">
        <v>434</v>
      </c>
      <c r="I18" s="276"/>
      <c r="J18" s="130" t="s">
        <v>531</v>
      </c>
      <c r="K18" s="260"/>
      <c r="L18" s="283" t="s">
        <v>532</v>
      </c>
      <c r="M18" s="260"/>
      <c r="N18" s="284" t="s">
        <v>438</v>
      </c>
      <c r="P18" s="285" t="s">
        <v>533</v>
      </c>
      <c r="R18" s="160" t="s">
        <v>534</v>
      </c>
      <c r="U18" s="512"/>
      <c r="V18" s="283" t="s">
        <v>559</v>
      </c>
      <c r="W18" s="512"/>
      <c r="X18" s="160" t="s">
        <v>550</v>
      </c>
      <c r="Y18" s="511"/>
      <c r="Z18" s="297" t="s">
        <v>511</v>
      </c>
      <c r="AA18" s="511"/>
      <c r="AB18" s="256"/>
      <c r="AC18" s="512"/>
      <c r="AD18" s="283" t="s">
        <v>536</v>
      </c>
      <c r="AE18" s="512"/>
      <c r="AF18" s="686" t="s">
        <v>903</v>
      </c>
      <c r="AG18" s="665"/>
      <c r="AH18" s="674" t="s">
        <v>224</v>
      </c>
      <c r="AI18" s="671"/>
      <c r="AJ18" s="685"/>
      <c r="AK18" s="672"/>
      <c r="AL18" s="686" t="s">
        <v>875</v>
      </c>
      <c r="AM18" s="672"/>
      <c r="AN18" s="634" t="s">
        <v>874</v>
      </c>
      <c r="AO18" s="528"/>
      <c r="AP18" s="780" t="s">
        <v>1065</v>
      </c>
      <c r="AQ18" s="528"/>
      <c r="AR18" s="784" t="s">
        <v>224</v>
      </c>
      <c r="AS18" s="1177"/>
      <c r="AT18" s="787" t="s">
        <v>1029</v>
      </c>
      <c r="AU18" s="1181"/>
      <c r="AV18" s="787" t="s">
        <v>1029</v>
      </c>
      <c r="AW18" s="1181"/>
      <c r="AX18" s="787" t="s">
        <v>1295</v>
      </c>
      <c r="AY18" s="522"/>
      <c r="AZ18" s="1056" t="s">
        <v>1342</v>
      </c>
      <c r="BA18" s="1181"/>
      <c r="BB18" s="1188" t="s">
        <v>224</v>
      </c>
      <c r="BC18" s="522"/>
      <c r="BD18" s="1352" t="s">
        <v>224</v>
      </c>
      <c r="BE18" s="1346"/>
      <c r="BF18" s="1348" t="s">
        <v>1424</v>
      </c>
      <c r="BG18" s="1195"/>
      <c r="BI18" s="522"/>
      <c r="BJ18" s="633" t="s">
        <v>1515</v>
      </c>
      <c r="BK18" s="522"/>
      <c r="BL18" s="1352" t="s">
        <v>224</v>
      </c>
      <c r="BM18" s="1195"/>
      <c r="BN18" s="793" t="s">
        <v>224</v>
      </c>
      <c r="BO18" s="1195"/>
      <c r="BP18" s="1352" t="s">
        <v>224</v>
      </c>
      <c r="BQ18" s="1195"/>
      <c r="BS18" s="1195"/>
      <c r="BT18" s="634" t="s">
        <v>911</v>
      </c>
      <c r="BU18" s="1195"/>
      <c r="BV18" s="634" t="s">
        <v>874</v>
      </c>
      <c r="BW18" s="1195"/>
      <c r="BX18" s="634" t="s">
        <v>874</v>
      </c>
      <c r="BY18" s="1195"/>
      <c r="BZ18" s="634" t="s">
        <v>1000</v>
      </c>
      <c r="CA18" s="1195"/>
      <c r="CB18" s="633" t="s">
        <v>1579</v>
      </c>
      <c r="CC18" s="1436"/>
      <c r="CD18" s="634" t="s">
        <v>874</v>
      </c>
      <c r="CE18" s="1434"/>
      <c r="CF18" s="634" t="s">
        <v>874</v>
      </c>
      <c r="CG18" s="1434"/>
      <c r="CI18" s="1195"/>
      <c r="CK18" s="1195"/>
      <c r="CL18" s="1460" t="s">
        <v>1649</v>
      </c>
      <c r="CM18" s="1195"/>
      <c r="CN18" s="633" t="s">
        <v>1756</v>
      </c>
      <c r="CO18" s="1195"/>
      <c r="CQ18" s="1195"/>
      <c r="CS18" s="1195"/>
      <c r="CT18" s="1352" t="s">
        <v>224</v>
      </c>
      <c r="CU18" s="1195"/>
      <c r="CW18" s="1195"/>
      <c r="CY18" s="1195"/>
    </row>
    <row r="19" spans="4:103" ht="48.75" customHeight="1" thickBot="1">
      <c r="D19" s="282" t="s">
        <v>537</v>
      </c>
      <c r="F19" s="283" t="s">
        <v>538</v>
      </c>
      <c r="G19" s="280"/>
      <c r="H19" s="283" t="s">
        <v>539</v>
      </c>
      <c r="I19" s="276"/>
      <c r="J19" s="67" t="s">
        <v>540</v>
      </c>
      <c r="K19" s="260"/>
      <c r="L19" s="283" t="s">
        <v>541</v>
      </c>
      <c r="M19" s="260"/>
      <c r="N19" s="283" t="s">
        <v>542</v>
      </c>
      <c r="P19" s="283" t="s">
        <v>543</v>
      </c>
      <c r="R19" s="285" t="s">
        <v>544</v>
      </c>
      <c r="T19" s="66" t="s">
        <v>545</v>
      </c>
      <c r="U19" s="517"/>
      <c r="V19" s="283" t="s">
        <v>567</v>
      </c>
      <c r="W19" s="512"/>
      <c r="X19" s="283" t="s">
        <v>439</v>
      </c>
      <c r="Y19" s="511"/>
      <c r="Z19" s="256"/>
      <c r="AA19" s="511"/>
      <c r="AB19" s="160" t="s">
        <v>224</v>
      </c>
      <c r="AC19" s="512"/>
      <c r="AD19" s="345" t="s">
        <v>760</v>
      </c>
      <c r="AE19" s="512"/>
      <c r="AF19" s="677" t="s">
        <v>876</v>
      </c>
      <c r="AG19" s="665"/>
      <c r="AH19" s="677" t="s">
        <v>895</v>
      </c>
      <c r="AI19" s="671"/>
      <c r="AJ19" s="686" t="s">
        <v>913</v>
      </c>
      <c r="AK19" s="672"/>
      <c r="AL19" s="677" t="s">
        <v>876</v>
      </c>
      <c r="AM19" s="672"/>
      <c r="AN19" s="692"/>
      <c r="AO19" s="528"/>
      <c r="AP19" s="780" t="s">
        <v>1064</v>
      </c>
      <c r="AQ19" s="528"/>
      <c r="AR19" s="785" t="s">
        <v>1296</v>
      </c>
      <c r="AS19" s="1177"/>
      <c r="AT19" s="54"/>
      <c r="AU19" s="1181"/>
      <c r="AV19" s="54"/>
      <c r="AW19" s="1181"/>
      <c r="AX19" s="54"/>
      <c r="AY19" s="522"/>
      <c r="AZ19" s="1187" t="s">
        <v>1029</v>
      </c>
      <c r="BA19" s="1181"/>
      <c r="BB19" s="1189" t="s">
        <v>1350</v>
      </c>
      <c r="BC19" s="522"/>
      <c r="BD19" s="633" t="s">
        <v>1435</v>
      </c>
      <c r="BE19" s="1346"/>
      <c r="BF19" s="1348" t="s">
        <v>1410</v>
      </c>
      <c r="BG19" s="1195"/>
      <c r="BH19" s="1352" t="s">
        <v>224</v>
      </c>
      <c r="BI19" s="522"/>
      <c r="BJ19" s="633" t="s">
        <v>1516</v>
      </c>
      <c r="BK19" s="522"/>
      <c r="BL19" s="633" t="s">
        <v>1496</v>
      </c>
      <c r="BM19" s="1195"/>
      <c r="BN19" s="636" t="s">
        <v>1519</v>
      </c>
      <c r="BO19" s="1195"/>
      <c r="BP19" s="633" t="s">
        <v>1541</v>
      </c>
      <c r="BQ19" s="1195"/>
      <c r="BR19" s="1352" t="s">
        <v>224</v>
      </c>
      <c r="BS19" s="1195"/>
      <c r="BU19" s="1195"/>
      <c r="BW19" s="1195"/>
      <c r="BY19" s="1195"/>
      <c r="CA19" s="1195"/>
      <c r="CB19" s="634" t="s">
        <v>911</v>
      </c>
      <c r="CC19" s="1436"/>
      <c r="CE19" s="1434"/>
      <c r="CG19" s="1434"/>
      <c r="CH19" s="1352" t="s">
        <v>224</v>
      </c>
      <c r="CI19" s="1195"/>
      <c r="CK19" s="1195"/>
      <c r="CL19" s="1450"/>
      <c r="CM19" s="1195"/>
      <c r="CN19" s="1353" t="s">
        <v>58</v>
      </c>
      <c r="CO19" s="1195"/>
      <c r="CQ19" s="1195"/>
      <c r="CS19" s="1195"/>
      <c r="CT19" s="633" t="s">
        <v>1751</v>
      </c>
      <c r="CU19" s="1195"/>
      <c r="CV19" s="635" t="s">
        <v>1808</v>
      </c>
      <c r="CW19" s="1195"/>
      <c r="CX19" s="1452" t="s">
        <v>224</v>
      </c>
      <c r="CY19" s="1195"/>
    </row>
    <row r="20" spans="4:103" ht="39" customHeight="1" thickBot="1">
      <c r="D20" s="274" t="s">
        <v>547</v>
      </c>
      <c r="F20" s="286" t="s">
        <v>456</v>
      </c>
      <c r="G20" s="260"/>
      <c r="H20" s="286" t="s">
        <v>456</v>
      </c>
      <c r="I20" s="258"/>
      <c r="J20" s="67" t="s">
        <v>58</v>
      </c>
      <c r="K20" s="260"/>
      <c r="L20" s="286" t="s">
        <v>456</v>
      </c>
      <c r="M20" s="260"/>
      <c r="N20" s="283" t="s">
        <v>57</v>
      </c>
      <c r="P20" s="283" t="s">
        <v>57</v>
      </c>
      <c r="R20" s="283" t="s">
        <v>548</v>
      </c>
      <c r="T20" s="67" t="s">
        <v>549</v>
      </c>
      <c r="U20" s="517"/>
      <c r="V20" s="283" t="s">
        <v>578</v>
      </c>
      <c r="W20" s="512"/>
      <c r="X20" s="283" t="s">
        <v>542</v>
      </c>
      <c r="Y20" s="511"/>
      <c r="Z20" s="160" t="s">
        <v>557</v>
      </c>
      <c r="AA20" s="511"/>
      <c r="AB20" s="287" t="s">
        <v>250</v>
      </c>
      <c r="AC20" s="512"/>
      <c r="AD20" s="283" t="s">
        <v>440</v>
      </c>
      <c r="AE20" s="512"/>
      <c r="AF20" s="677" t="s">
        <v>904</v>
      </c>
      <c r="AG20" s="665"/>
      <c r="AH20" s="677" t="s">
        <v>876</v>
      </c>
      <c r="AI20" s="671"/>
      <c r="AJ20" s="677" t="s">
        <v>914</v>
      </c>
      <c r="AK20" s="672"/>
      <c r="AL20" s="677" t="s">
        <v>877</v>
      </c>
      <c r="AM20" s="672"/>
      <c r="AN20" s="635" t="s">
        <v>886</v>
      </c>
      <c r="AO20" s="528"/>
      <c r="AP20" s="781" t="s">
        <v>57</v>
      </c>
      <c r="AQ20" s="528"/>
      <c r="AR20" s="785" t="s">
        <v>1297</v>
      </c>
      <c r="AS20" s="1177"/>
      <c r="AT20" s="1183" t="s">
        <v>1298</v>
      </c>
      <c r="AU20" s="1181"/>
      <c r="AV20" s="784" t="s">
        <v>224</v>
      </c>
      <c r="AW20" s="1181"/>
      <c r="AX20" s="784" t="s">
        <v>224</v>
      </c>
      <c r="AY20" s="522"/>
      <c r="AZ20" s="54"/>
      <c r="BA20" s="1181"/>
      <c r="BB20" s="1189" t="s">
        <v>1351</v>
      </c>
      <c r="BC20" s="522"/>
      <c r="BD20" s="633" t="s">
        <v>1436</v>
      </c>
      <c r="BE20" s="1346"/>
      <c r="BF20" s="1348" t="s">
        <v>1425</v>
      </c>
      <c r="BG20" s="1195"/>
      <c r="BH20" s="633" t="s">
        <v>1482</v>
      </c>
      <c r="BI20" s="522"/>
      <c r="BJ20" s="633" t="s">
        <v>1517</v>
      </c>
      <c r="BK20" s="522"/>
      <c r="BL20" s="633" t="s">
        <v>1497</v>
      </c>
      <c r="BM20" s="1195"/>
      <c r="BN20" s="636" t="s">
        <v>1520</v>
      </c>
      <c r="BO20" s="1195"/>
      <c r="BP20" s="633" t="s">
        <v>1535</v>
      </c>
      <c r="BQ20" s="1195"/>
      <c r="BR20" s="633" t="s">
        <v>1587</v>
      </c>
      <c r="BS20" s="1195"/>
      <c r="BT20" s="1352" t="s">
        <v>224</v>
      </c>
      <c r="BU20" s="1195"/>
      <c r="BV20" s="1352" t="s">
        <v>224</v>
      </c>
      <c r="BW20" s="1195"/>
      <c r="BX20" s="1352" t="s">
        <v>224</v>
      </c>
      <c r="BY20" s="1195"/>
      <c r="BZ20" s="1432" t="s">
        <v>1564</v>
      </c>
      <c r="CA20" s="1195"/>
      <c r="CC20" s="1436"/>
      <c r="CD20" s="793" t="s">
        <v>224</v>
      </c>
      <c r="CE20" s="1434"/>
      <c r="CF20" s="1352" t="s">
        <v>224</v>
      </c>
      <c r="CG20" s="1434"/>
      <c r="CH20" s="633" t="s">
        <v>1650</v>
      </c>
      <c r="CI20" s="1195"/>
      <c r="CK20" s="1195"/>
      <c r="CL20" s="1451" t="s">
        <v>1658</v>
      </c>
      <c r="CM20" s="1195"/>
      <c r="CN20" s="633" t="s">
        <v>867</v>
      </c>
      <c r="CO20" s="1195"/>
      <c r="CQ20" s="1195"/>
      <c r="CS20" s="1195"/>
      <c r="CT20" s="633" t="s">
        <v>1748</v>
      </c>
      <c r="CU20" s="1195"/>
      <c r="CV20" s="633" t="s">
        <v>1809</v>
      </c>
      <c r="CW20" s="1195"/>
      <c r="CX20" s="636" t="s">
        <v>1799</v>
      </c>
      <c r="CY20" s="1195"/>
    </row>
    <row r="21" spans="4:103" ht="13.5" customHeight="1" thickBot="1">
      <c r="D21" s="274" t="s">
        <v>469</v>
      </c>
      <c r="F21" s="283" t="s">
        <v>463</v>
      </c>
      <c r="G21" s="280"/>
      <c r="H21" s="283" t="s">
        <v>463</v>
      </c>
      <c r="I21" s="276"/>
      <c r="J21" s="67" t="s">
        <v>466</v>
      </c>
      <c r="K21" s="260"/>
      <c r="L21" s="283" t="s">
        <v>463</v>
      </c>
      <c r="M21" s="260"/>
      <c r="N21" s="283" t="s">
        <v>478</v>
      </c>
      <c r="P21" s="283" t="s">
        <v>478</v>
      </c>
      <c r="R21" s="283" t="s">
        <v>57</v>
      </c>
      <c r="T21" s="67" t="s">
        <v>552</v>
      </c>
      <c r="U21" s="517"/>
      <c r="V21" s="283" t="s">
        <v>57</v>
      </c>
      <c r="W21" s="512"/>
      <c r="X21" s="283" t="s">
        <v>57</v>
      </c>
      <c r="Y21" s="511"/>
      <c r="Z21" s="283" t="s">
        <v>452</v>
      </c>
      <c r="AA21" s="511"/>
      <c r="AB21" s="283" t="s">
        <v>553</v>
      </c>
      <c r="AC21" s="512"/>
      <c r="AD21" s="283" t="s">
        <v>551</v>
      </c>
      <c r="AE21" s="512"/>
      <c r="AF21" s="679" t="s">
        <v>58</v>
      </c>
      <c r="AG21" s="665"/>
      <c r="AH21" s="677" t="s">
        <v>896</v>
      </c>
      <c r="AI21" s="671"/>
      <c r="AJ21" s="677" t="s">
        <v>915</v>
      </c>
      <c r="AK21" s="672"/>
      <c r="AL21" s="679" t="s">
        <v>58</v>
      </c>
      <c r="AM21" s="672"/>
      <c r="AN21" s="633" t="s">
        <v>876</v>
      </c>
      <c r="AO21" s="528"/>
      <c r="AP21" s="780" t="s">
        <v>1048</v>
      </c>
      <c r="AQ21" s="528"/>
      <c r="AR21" s="785" t="s">
        <v>1299</v>
      </c>
      <c r="AS21" s="1177"/>
      <c r="AT21" s="785" t="s">
        <v>1297</v>
      </c>
      <c r="AU21" s="1181"/>
      <c r="AV21" s="785" t="s">
        <v>1057</v>
      </c>
      <c r="AW21" s="1181"/>
      <c r="AX21" s="785" t="s">
        <v>1300</v>
      </c>
      <c r="AY21" s="522"/>
      <c r="AZ21" s="1190" t="s">
        <v>1246</v>
      </c>
      <c r="BA21" s="1181"/>
      <c r="BB21" s="1189" t="s">
        <v>1352</v>
      </c>
      <c r="BC21" s="522"/>
      <c r="BD21" s="633" t="s">
        <v>1437</v>
      </c>
      <c r="BE21" s="1346"/>
      <c r="BF21" s="1349" t="s">
        <v>57</v>
      </c>
      <c r="BG21" s="1195"/>
      <c r="BH21" s="633" t="s">
        <v>1483</v>
      </c>
      <c r="BI21" s="522"/>
      <c r="BJ21" s="1353" t="s">
        <v>57</v>
      </c>
      <c r="BK21" s="522"/>
      <c r="BL21" s="633" t="s">
        <v>1498</v>
      </c>
      <c r="BM21" s="1195"/>
      <c r="BN21" s="636" t="s">
        <v>1521</v>
      </c>
      <c r="BO21" s="1195"/>
      <c r="BP21" s="633" t="s">
        <v>1542</v>
      </c>
      <c r="BQ21" s="1195"/>
      <c r="BR21" s="633" t="s">
        <v>1583</v>
      </c>
      <c r="BS21" s="1195"/>
      <c r="BT21" s="633" t="s">
        <v>1577</v>
      </c>
      <c r="BU21" s="1195"/>
      <c r="BV21" s="633" t="s">
        <v>1574</v>
      </c>
      <c r="BW21" s="1195"/>
      <c r="BX21" s="633" t="s">
        <v>1567</v>
      </c>
      <c r="BY21" s="1195"/>
      <c r="BZ21" s="1433" t="s">
        <v>224</v>
      </c>
      <c r="CA21" s="1195"/>
      <c r="CB21" s="1416" t="s">
        <v>1663</v>
      </c>
      <c r="CC21" s="1436"/>
      <c r="CD21" s="636" t="s">
        <v>1659</v>
      </c>
      <c r="CE21" s="1434"/>
      <c r="CF21" s="633" t="s">
        <v>1629</v>
      </c>
      <c r="CG21" s="1434"/>
      <c r="CH21" s="633" t="s">
        <v>1651</v>
      </c>
      <c r="CI21" s="1195"/>
      <c r="CK21" s="1195"/>
      <c r="CL21" s="1452" t="s">
        <v>224</v>
      </c>
      <c r="CM21" s="1195"/>
      <c r="CN21" s="633" t="s">
        <v>1757</v>
      </c>
      <c r="CO21" s="1195"/>
      <c r="CQ21" s="1195"/>
      <c r="CS21" s="1195"/>
      <c r="CT21" s="633" t="s">
        <v>1752</v>
      </c>
      <c r="CU21" s="1195"/>
      <c r="CV21" s="633" t="s">
        <v>1810</v>
      </c>
      <c r="CW21" s="1195"/>
      <c r="CX21" s="636" t="s">
        <v>1800</v>
      </c>
      <c r="CY21" s="1195"/>
    </row>
    <row r="22" spans="4:103" ht="13.5" customHeight="1" thickBot="1">
      <c r="D22" s="274" t="s">
        <v>554</v>
      </c>
      <c r="F22" s="285" t="s">
        <v>470</v>
      </c>
      <c r="G22" s="280"/>
      <c r="H22" s="290" t="s">
        <v>471</v>
      </c>
      <c r="I22" s="276"/>
      <c r="J22" s="67" t="s">
        <v>555</v>
      </c>
      <c r="K22" s="260"/>
      <c r="L22" s="291" t="s">
        <v>556</v>
      </c>
      <c r="M22" s="260"/>
      <c r="N22" s="283" t="s">
        <v>474</v>
      </c>
      <c r="P22" s="283" t="s">
        <v>477</v>
      </c>
      <c r="R22" s="283" t="s">
        <v>478</v>
      </c>
      <c r="T22" s="67" t="s">
        <v>57</v>
      </c>
      <c r="U22" s="517"/>
      <c r="V22" s="283" t="s">
        <v>478</v>
      </c>
      <c r="W22" s="512"/>
      <c r="X22" s="283" t="s">
        <v>468</v>
      </c>
      <c r="Y22" s="511"/>
      <c r="Z22" s="283" t="s">
        <v>575</v>
      </c>
      <c r="AA22" s="511"/>
      <c r="AB22" s="284" t="s">
        <v>453</v>
      </c>
      <c r="AC22" s="512"/>
      <c r="AD22" s="283" t="s">
        <v>57</v>
      </c>
      <c r="AE22" s="512"/>
      <c r="AF22" s="677" t="s">
        <v>867</v>
      </c>
      <c r="AG22" s="665"/>
      <c r="AH22" s="679" t="s">
        <v>57</v>
      </c>
      <c r="AI22" s="671"/>
      <c r="AJ22" s="679" t="s">
        <v>58</v>
      </c>
      <c r="AK22" s="672"/>
      <c r="AL22" s="677" t="s">
        <v>867</v>
      </c>
      <c r="AM22" s="672"/>
      <c r="AN22" s="633" t="s">
        <v>887</v>
      </c>
      <c r="AO22" s="528"/>
      <c r="AP22" s="780" t="s">
        <v>1063</v>
      </c>
      <c r="AQ22" s="528"/>
      <c r="AR22" s="786" t="s">
        <v>57</v>
      </c>
      <c r="AS22" s="1177"/>
      <c r="AT22" s="785" t="s">
        <v>1301</v>
      </c>
      <c r="AU22" s="1181"/>
      <c r="AV22" s="785" t="s">
        <v>1056</v>
      </c>
      <c r="AW22" s="1181"/>
      <c r="AX22" s="785" t="s">
        <v>1302</v>
      </c>
      <c r="AY22" s="522"/>
      <c r="AZ22" s="1173" t="s">
        <v>1458</v>
      </c>
      <c r="BA22" s="1181"/>
      <c r="BB22" s="1191" t="s">
        <v>57</v>
      </c>
      <c r="BC22" s="522"/>
      <c r="BD22" s="1353" t="s">
        <v>57</v>
      </c>
      <c r="BE22" s="1346"/>
      <c r="BF22" s="1348" t="s">
        <v>1048</v>
      </c>
      <c r="BG22" s="1195"/>
      <c r="BH22" s="633" t="s">
        <v>1484</v>
      </c>
      <c r="BI22" s="522"/>
      <c r="BJ22" s="633" t="s">
        <v>879</v>
      </c>
      <c r="BK22" s="522"/>
      <c r="BL22" s="1353" t="s">
        <v>57</v>
      </c>
      <c r="BM22" s="1195"/>
      <c r="BN22" s="790" t="s">
        <v>57</v>
      </c>
      <c r="BO22" s="1195"/>
      <c r="BP22" s="1353" t="s">
        <v>58</v>
      </c>
      <c r="BQ22" s="1195"/>
      <c r="BR22" s="633" t="s">
        <v>1588</v>
      </c>
      <c r="BS22" s="1195"/>
      <c r="BT22" s="633" t="s">
        <v>1575</v>
      </c>
      <c r="BU22" s="1195"/>
      <c r="BV22" s="633" t="s">
        <v>1575</v>
      </c>
      <c r="BW22" s="1195"/>
      <c r="BX22" s="633" t="s">
        <v>1568</v>
      </c>
      <c r="BY22" s="1195"/>
      <c r="BZ22" s="633" t="s">
        <v>1565</v>
      </c>
      <c r="CA22" s="1195"/>
      <c r="CB22" s="636" t="s">
        <v>1651</v>
      </c>
      <c r="CC22" s="1436"/>
      <c r="CD22" s="636" t="s">
        <v>1651</v>
      </c>
      <c r="CE22" s="1434"/>
      <c r="CF22" s="633" t="s">
        <v>1630</v>
      </c>
      <c r="CG22" s="1434"/>
      <c r="CH22" s="633" t="s">
        <v>1652</v>
      </c>
      <c r="CI22" s="1195"/>
      <c r="CK22" s="1195"/>
      <c r="CL22" s="636" t="s">
        <v>1654</v>
      </c>
      <c r="CM22" s="1195"/>
      <c r="CN22" s="633" t="s">
        <v>1709</v>
      </c>
      <c r="CO22" s="1195"/>
      <c r="CQ22" s="1195"/>
      <c r="CS22" s="1195"/>
      <c r="CT22" s="1353" t="s">
        <v>57</v>
      </c>
      <c r="CU22" s="1195"/>
      <c r="CV22" s="1353" t="s">
        <v>58</v>
      </c>
      <c r="CW22" s="1195"/>
      <c r="CX22" s="636" t="s">
        <v>1801</v>
      </c>
      <c r="CY22" s="1195"/>
    </row>
    <row r="23" spans="4:103" ht="13.5" customHeight="1" thickBot="1">
      <c r="D23" s="296" t="s">
        <v>558</v>
      </c>
      <c r="F23" s="286" t="s">
        <v>39</v>
      </c>
      <c r="G23" s="260"/>
      <c r="H23" s="286" t="s">
        <v>31</v>
      </c>
      <c r="I23" s="258"/>
      <c r="J23" s="67" t="s">
        <v>472</v>
      </c>
      <c r="K23" s="260"/>
      <c r="L23" s="286" t="s">
        <v>52</v>
      </c>
      <c r="M23" s="260"/>
      <c r="N23" s="285" t="s">
        <v>482</v>
      </c>
      <c r="P23" s="283" t="s">
        <v>483</v>
      </c>
      <c r="R23" s="283" t="s">
        <v>472</v>
      </c>
      <c r="T23" s="67" t="s">
        <v>468</v>
      </c>
      <c r="U23" s="517"/>
      <c r="V23" s="283" t="s">
        <v>477</v>
      </c>
      <c r="W23" s="512"/>
      <c r="X23" s="283" t="s">
        <v>574</v>
      </c>
      <c r="Y23" s="511"/>
      <c r="Z23" s="283" t="s">
        <v>57</v>
      </c>
      <c r="AA23" s="511"/>
      <c r="AB23" s="283" t="s">
        <v>560</v>
      </c>
      <c r="AC23" s="512"/>
      <c r="AD23" s="283" t="s">
        <v>468</v>
      </c>
      <c r="AE23" s="512"/>
      <c r="AF23" s="677" t="s">
        <v>905</v>
      </c>
      <c r="AG23" s="665"/>
      <c r="AH23" s="677" t="s">
        <v>879</v>
      </c>
      <c r="AI23" s="671"/>
      <c r="AJ23" s="677" t="s">
        <v>867</v>
      </c>
      <c r="AK23" s="672"/>
      <c r="AL23" s="677" t="s">
        <v>878</v>
      </c>
      <c r="AM23" s="672"/>
      <c r="AN23" s="688" t="s">
        <v>58</v>
      </c>
      <c r="AO23" s="528"/>
      <c r="AP23" s="780" t="s">
        <v>1062</v>
      </c>
      <c r="AQ23" s="528"/>
      <c r="AR23" s="785" t="s">
        <v>1023</v>
      </c>
      <c r="AS23" s="1177"/>
      <c r="AT23" s="786" t="s">
        <v>58</v>
      </c>
      <c r="AU23" s="1181"/>
      <c r="AV23" s="785" t="s">
        <v>1055</v>
      </c>
      <c r="AW23" s="1181"/>
      <c r="AX23" s="785" t="s">
        <v>1303</v>
      </c>
      <c r="AY23" s="522"/>
      <c r="AZ23" s="1192" t="s">
        <v>1247</v>
      </c>
      <c r="BA23" s="1181"/>
      <c r="BB23" s="1189" t="s">
        <v>1305</v>
      </c>
      <c r="BC23" s="522"/>
      <c r="BD23" s="633" t="s">
        <v>879</v>
      </c>
      <c r="BE23" s="1346"/>
      <c r="BF23" s="1348" t="s">
        <v>1426</v>
      </c>
      <c r="BG23" s="1195"/>
      <c r="BH23" s="1353" t="s">
        <v>57</v>
      </c>
      <c r="BI23" s="522"/>
      <c r="BJ23" s="633" t="s">
        <v>897</v>
      </c>
      <c r="BK23" s="522"/>
      <c r="BL23" s="633" t="s">
        <v>879</v>
      </c>
      <c r="BM23" s="1195"/>
      <c r="BN23" s="636" t="s">
        <v>879</v>
      </c>
      <c r="BO23" s="1195"/>
      <c r="BP23" s="633" t="s">
        <v>867</v>
      </c>
      <c r="BQ23" s="1195"/>
      <c r="BR23" s="1353" t="s">
        <v>57</v>
      </c>
      <c r="BS23" s="1195"/>
      <c r="BT23" s="633" t="s">
        <v>1578</v>
      </c>
      <c r="BU23" s="1195"/>
      <c r="BV23" s="633" t="s">
        <v>1576</v>
      </c>
      <c r="BW23" s="1195"/>
      <c r="BX23" s="633" t="s">
        <v>1569</v>
      </c>
      <c r="BY23" s="1195"/>
      <c r="BZ23" s="633" t="s">
        <v>1566</v>
      </c>
      <c r="CA23" s="1195"/>
      <c r="CB23" s="636" t="s">
        <v>1664</v>
      </c>
      <c r="CC23" s="1436"/>
      <c r="CD23" s="636" t="s">
        <v>1660</v>
      </c>
      <c r="CE23" s="1434"/>
      <c r="CF23" s="633" t="s">
        <v>1631</v>
      </c>
      <c r="CG23" s="1434"/>
      <c r="CH23" s="1353" t="s">
        <v>57</v>
      </c>
      <c r="CI23" s="1195"/>
      <c r="CK23" s="1195"/>
      <c r="CL23" s="636" t="s">
        <v>1651</v>
      </c>
      <c r="CM23" s="1195"/>
      <c r="CN23" s="633" t="s">
        <v>897</v>
      </c>
      <c r="CO23" s="1195"/>
      <c r="CQ23" s="1195"/>
      <c r="CS23" s="1195"/>
      <c r="CT23" s="633" t="s">
        <v>1709</v>
      </c>
      <c r="CU23" s="1195"/>
      <c r="CV23" s="633" t="s">
        <v>867</v>
      </c>
      <c r="CW23" s="1195"/>
      <c r="CX23" s="790" t="s">
        <v>1791</v>
      </c>
      <c r="CY23" s="1195"/>
    </row>
    <row r="24" spans="4:103" ht="26.25" customHeight="1" thickBot="1">
      <c r="D24" s="288" t="s">
        <v>562</v>
      </c>
      <c r="F24" s="286" t="s">
        <v>40</v>
      </c>
      <c r="G24" s="260"/>
      <c r="H24" s="286" t="s">
        <v>32</v>
      </c>
      <c r="I24" s="258"/>
      <c r="J24" s="299" t="s">
        <v>481</v>
      </c>
      <c r="K24" s="260"/>
      <c r="L24" s="286" t="s">
        <v>53</v>
      </c>
      <c r="M24" s="260"/>
      <c r="N24" s="283" t="s">
        <v>488</v>
      </c>
      <c r="P24" s="283" t="s">
        <v>490</v>
      </c>
      <c r="R24" s="300" t="s">
        <v>481</v>
      </c>
      <c r="T24" s="130" t="s">
        <v>563</v>
      </c>
      <c r="U24" s="517"/>
      <c r="V24" s="283" t="s">
        <v>483</v>
      </c>
      <c r="W24" s="512"/>
      <c r="X24" s="283" t="s">
        <v>529</v>
      </c>
      <c r="Y24" s="511"/>
      <c r="Z24" s="283" t="s">
        <v>468</v>
      </c>
      <c r="AA24" s="511"/>
      <c r="AB24" s="283" t="s">
        <v>57</v>
      </c>
      <c r="AC24" s="512"/>
      <c r="AD24" s="283" t="s">
        <v>561</v>
      </c>
      <c r="AE24" s="512"/>
      <c r="AF24" s="677" t="s">
        <v>879</v>
      </c>
      <c r="AG24" s="665"/>
      <c r="AH24" s="677" t="s">
        <v>897</v>
      </c>
      <c r="AI24" s="671"/>
      <c r="AJ24" s="677" t="s">
        <v>916</v>
      </c>
      <c r="AK24" s="672"/>
      <c r="AL24" s="677" t="s">
        <v>879</v>
      </c>
      <c r="AM24" s="672"/>
      <c r="AN24" s="633" t="s">
        <v>867</v>
      </c>
      <c r="AO24" s="528"/>
      <c r="AP24" s="780" t="s">
        <v>1061</v>
      </c>
      <c r="AQ24" s="528"/>
      <c r="AR24" s="785" t="s">
        <v>1283</v>
      </c>
      <c r="AS24" s="1177"/>
      <c r="AT24" s="785" t="s">
        <v>1021</v>
      </c>
      <c r="AU24" s="1181"/>
      <c r="AV24" s="786" t="s">
        <v>58</v>
      </c>
      <c r="AW24" s="1181"/>
      <c r="AX24" s="786" t="s">
        <v>57</v>
      </c>
      <c r="AY24" s="522"/>
      <c r="AZ24" s="1173">
        <v>75556</v>
      </c>
      <c r="BA24" s="1181"/>
      <c r="BB24" s="1189" t="s">
        <v>1353</v>
      </c>
      <c r="BC24" s="522"/>
      <c r="BD24" s="633" t="s">
        <v>880</v>
      </c>
      <c r="BE24" s="1346"/>
      <c r="BF24" s="1348" t="s">
        <v>1427</v>
      </c>
      <c r="BG24" s="1195"/>
      <c r="BH24" s="633" t="s">
        <v>879</v>
      </c>
      <c r="BI24" s="522"/>
      <c r="BJ24" s="633" t="s">
        <v>898</v>
      </c>
      <c r="BK24" s="522"/>
      <c r="BL24" s="633" t="s">
        <v>889</v>
      </c>
      <c r="BM24" s="1195"/>
      <c r="BN24" s="636" t="s">
        <v>906</v>
      </c>
      <c r="BO24" s="1195"/>
      <c r="BP24" s="633" t="s">
        <v>1537</v>
      </c>
      <c r="BQ24" s="1195"/>
      <c r="BR24" s="633" t="s">
        <v>869</v>
      </c>
      <c r="BS24" s="1195"/>
      <c r="BT24" s="1353" t="s">
        <v>57</v>
      </c>
      <c r="BU24" s="1195"/>
      <c r="BV24" s="1353" t="s">
        <v>57</v>
      </c>
      <c r="BW24" s="1195"/>
      <c r="BX24" s="1353" t="s">
        <v>57</v>
      </c>
      <c r="BY24" s="1195"/>
      <c r="BZ24" s="633" t="s">
        <v>994</v>
      </c>
      <c r="CA24" s="1195"/>
      <c r="CB24" s="790" t="s">
        <v>58</v>
      </c>
      <c r="CC24" s="1436"/>
      <c r="CD24" s="790" t="s">
        <v>57</v>
      </c>
      <c r="CE24" s="1434"/>
      <c r="CF24" s="1353" t="s">
        <v>57</v>
      </c>
      <c r="CG24" s="1434"/>
      <c r="CH24" s="633" t="s">
        <v>879</v>
      </c>
      <c r="CI24" s="1195"/>
      <c r="CK24" s="1195"/>
      <c r="CL24" s="636" t="s">
        <v>1655</v>
      </c>
      <c r="CM24" s="1195"/>
      <c r="CN24" s="633" t="s">
        <v>898</v>
      </c>
      <c r="CO24" s="1195"/>
      <c r="CQ24" s="1195"/>
      <c r="CS24" s="1195"/>
      <c r="CT24" s="633" t="s">
        <v>880</v>
      </c>
      <c r="CU24" s="1195"/>
      <c r="CV24" s="633" t="s">
        <v>1811</v>
      </c>
      <c r="CW24" s="1195"/>
      <c r="CX24" s="636" t="s">
        <v>1792</v>
      </c>
      <c r="CY24" s="1195"/>
    </row>
    <row r="25" spans="4:103" ht="13.5" customHeight="1" thickBot="1">
      <c r="D25" s="279" t="s">
        <v>565</v>
      </c>
      <c r="F25" s="295" t="s">
        <v>63</v>
      </c>
      <c r="G25" s="280"/>
      <c r="H25" s="295" t="s">
        <v>500</v>
      </c>
      <c r="I25" s="276"/>
      <c r="J25" s="67" t="s">
        <v>487</v>
      </c>
      <c r="K25" s="260"/>
      <c r="L25" s="295" t="s">
        <v>65</v>
      </c>
      <c r="M25" s="260"/>
      <c r="N25" s="283" t="s">
        <v>495</v>
      </c>
      <c r="P25" s="283" t="s">
        <v>498</v>
      </c>
      <c r="R25" s="283" t="s">
        <v>487</v>
      </c>
      <c r="T25" s="67" t="s">
        <v>566</v>
      </c>
      <c r="U25" s="517"/>
      <c r="V25" s="345" t="s">
        <v>490</v>
      </c>
      <c r="W25" s="513"/>
      <c r="X25" s="523" t="s">
        <v>581</v>
      </c>
      <c r="Y25" s="511"/>
      <c r="Z25" s="283" t="s">
        <v>589</v>
      </c>
      <c r="AA25" s="511"/>
      <c r="AB25" s="283" t="s">
        <v>478</v>
      </c>
      <c r="AC25" s="511"/>
      <c r="AD25" s="283" t="s">
        <v>564</v>
      </c>
      <c r="AE25" s="512"/>
      <c r="AF25" s="677" t="s">
        <v>906</v>
      </c>
      <c r="AG25" s="665"/>
      <c r="AH25" s="682" t="s">
        <v>898</v>
      </c>
      <c r="AI25" s="671"/>
      <c r="AJ25" s="677" t="s">
        <v>879</v>
      </c>
      <c r="AK25" s="672"/>
      <c r="AL25" s="677" t="s">
        <v>880</v>
      </c>
      <c r="AM25" s="672"/>
      <c r="AN25" s="633" t="s">
        <v>888</v>
      </c>
      <c r="AO25" s="528"/>
      <c r="AP25" s="780" t="s">
        <v>1060</v>
      </c>
      <c r="AQ25" s="528"/>
      <c r="AR25" s="785" t="s">
        <v>1285</v>
      </c>
      <c r="AS25" s="1177"/>
      <c r="AT25" s="785" t="s">
        <v>1304</v>
      </c>
      <c r="AU25" s="1181"/>
      <c r="AV25" s="785" t="s">
        <v>1021</v>
      </c>
      <c r="AW25" s="1181"/>
      <c r="AX25" s="785" t="s">
        <v>1305</v>
      </c>
      <c r="AY25" s="522"/>
      <c r="AZ25" s="1174" t="s">
        <v>1248</v>
      </c>
      <c r="BA25" s="1181"/>
      <c r="BB25" s="1189" t="s">
        <v>1354</v>
      </c>
      <c r="BC25" s="522"/>
      <c r="BD25" s="633" t="s">
        <v>881</v>
      </c>
      <c r="BE25" s="1346"/>
      <c r="BF25" s="1348" t="s">
        <v>1428</v>
      </c>
      <c r="BG25" s="1195"/>
      <c r="BH25" s="633" t="s">
        <v>880</v>
      </c>
      <c r="BI25" s="522"/>
      <c r="BJ25" s="633" t="s">
        <v>899</v>
      </c>
      <c r="BK25" s="522"/>
      <c r="BL25" s="633" t="s">
        <v>890</v>
      </c>
      <c r="BM25" s="1195"/>
      <c r="BN25" s="636" t="s">
        <v>907</v>
      </c>
      <c r="BO25" s="1195"/>
      <c r="BP25" s="633" t="s">
        <v>879</v>
      </c>
      <c r="BQ25" s="1195"/>
      <c r="BR25" s="633" t="s">
        <v>1477</v>
      </c>
      <c r="BS25" s="1195"/>
      <c r="BT25" s="633" t="s">
        <v>879</v>
      </c>
      <c r="BU25" s="1195"/>
      <c r="BV25" s="633" t="s">
        <v>879</v>
      </c>
      <c r="BW25" s="1195"/>
      <c r="BX25" s="633" t="s">
        <v>879</v>
      </c>
      <c r="BY25" s="1195"/>
      <c r="BZ25" s="1353" t="s">
        <v>57</v>
      </c>
      <c r="CA25" s="1195"/>
      <c r="CB25" s="636" t="s">
        <v>867</v>
      </c>
      <c r="CC25" s="1436"/>
      <c r="CD25" s="636" t="s">
        <v>879</v>
      </c>
      <c r="CE25" s="1434"/>
      <c r="CF25" s="633" t="s">
        <v>879</v>
      </c>
      <c r="CG25" s="1434"/>
      <c r="CH25" s="633" t="s">
        <v>897</v>
      </c>
      <c r="CI25" s="1195"/>
      <c r="CK25" s="1195"/>
      <c r="CL25" s="790" t="s">
        <v>57</v>
      </c>
      <c r="CM25" s="1195"/>
      <c r="CN25" s="633" t="s">
        <v>899</v>
      </c>
      <c r="CO25" s="1195"/>
      <c r="CQ25" s="1195"/>
      <c r="CS25" s="1195"/>
      <c r="CT25" s="633" t="s">
        <v>881</v>
      </c>
      <c r="CU25" s="1195"/>
      <c r="CV25" s="633" t="s">
        <v>1709</v>
      </c>
      <c r="CW25" s="1195"/>
      <c r="CX25" s="636" t="s">
        <v>1793</v>
      </c>
      <c r="CY25" s="1195"/>
    </row>
    <row r="26" spans="4:103" ht="31.5" customHeight="1" thickBot="1">
      <c r="D26" s="282" t="s">
        <v>569</v>
      </c>
      <c r="F26" s="297" t="s">
        <v>570</v>
      </c>
      <c r="G26" s="280"/>
      <c r="H26" s="297" t="s">
        <v>510</v>
      </c>
      <c r="I26" s="276"/>
      <c r="J26" s="67" t="s">
        <v>494</v>
      </c>
      <c r="K26" s="260"/>
      <c r="L26" s="297" t="s">
        <v>509</v>
      </c>
      <c r="M26" s="260"/>
      <c r="N26" s="283" t="s">
        <v>502</v>
      </c>
      <c r="P26" s="283" t="s">
        <v>571</v>
      </c>
      <c r="R26" s="283" t="s">
        <v>572</v>
      </c>
      <c r="T26" s="67" t="s">
        <v>573</v>
      </c>
      <c r="U26" s="517"/>
      <c r="V26" s="283" t="s">
        <v>498</v>
      </c>
      <c r="W26" s="513"/>
      <c r="Y26" s="511"/>
      <c r="Z26" s="284" t="s">
        <v>546</v>
      </c>
      <c r="AA26" s="511"/>
      <c r="AB26" s="283" t="s">
        <v>485</v>
      </c>
      <c r="AC26" s="511"/>
      <c r="AD26" s="283" t="s">
        <v>568</v>
      </c>
      <c r="AE26" s="512"/>
      <c r="AF26" s="682" t="s">
        <v>907</v>
      </c>
      <c r="AG26" s="665"/>
      <c r="AH26" s="677" t="s">
        <v>899</v>
      </c>
      <c r="AI26" s="671"/>
      <c r="AJ26" s="677" t="s">
        <v>917</v>
      </c>
      <c r="AK26" s="672"/>
      <c r="AL26" s="682" t="s">
        <v>881</v>
      </c>
      <c r="AM26" s="672"/>
      <c r="AN26" s="633" t="s">
        <v>879</v>
      </c>
      <c r="AO26" s="528"/>
      <c r="AP26" s="780" t="s">
        <v>1059</v>
      </c>
      <c r="AQ26" s="528"/>
      <c r="AR26" s="785" t="s">
        <v>1286</v>
      </c>
      <c r="AS26" s="1177"/>
      <c r="AT26" s="785" t="s">
        <v>1023</v>
      </c>
      <c r="AU26" s="1181"/>
      <c r="AV26" s="785" t="s">
        <v>1054</v>
      </c>
      <c r="AW26" s="1181"/>
      <c r="AX26" s="785" t="s">
        <v>1306</v>
      </c>
      <c r="AY26" s="522"/>
      <c r="AZ26" s="1192" t="s">
        <v>1249</v>
      </c>
      <c r="BA26" s="1181"/>
      <c r="BB26" s="1189" t="s">
        <v>1355</v>
      </c>
      <c r="BC26" s="522"/>
      <c r="BD26" s="633" t="s">
        <v>882</v>
      </c>
      <c r="BE26" s="1346"/>
      <c r="BF26" s="1348" t="s">
        <v>1429</v>
      </c>
      <c r="BG26" s="1195"/>
      <c r="BH26" s="633" t="s">
        <v>881</v>
      </c>
      <c r="BI26" s="522"/>
      <c r="BJ26" s="633" t="s">
        <v>1494</v>
      </c>
      <c r="BK26" s="522"/>
      <c r="BL26" s="633" t="s">
        <v>891</v>
      </c>
      <c r="BM26" s="1195"/>
      <c r="BN26" s="636" t="s">
        <v>908</v>
      </c>
      <c r="BO26" s="1195"/>
      <c r="BP26" s="633" t="s">
        <v>1524</v>
      </c>
      <c r="BQ26" s="1195"/>
      <c r="BR26" s="633" t="s">
        <v>1478</v>
      </c>
      <c r="BS26" s="1195"/>
      <c r="BT26" s="633" t="s">
        <v>906</v>
      </c>
      <c r="BU26" s="1195"/>
      <c r="BV26" s="633" t="s">
        <v>1524</v>
      </c>
      <c r="BW26" s="1195"/>
      <c r="BX26" s="633" t="s">
        <v>880</v>
      </c>
      <c r="BY26" s="1195"/>
      <c r="BZ26" s="633" t="s">
        <v>879</v>
      </c>
      <c r="CA26" s="1195"/>
      <c r="CB26" s="636" t="s">
        <v>1665</v>
      </c>
      <c r="CC26" s="1436"/>
      <c r="CD26" s="636" t="s">
        <v>1524</v>
      </c>
      <c r="CE26" s="1434"/>
      <c r="CF26" s="633" t="s">
        <v>880</v>
      </c>
      <c r="CG26" s="1434"/>
      <c r="CH26" s="633" t="s">
        <v>898</v>
      </c>
      <c r="CI26" s="1195"/>
      <c r="CK26" s="1195"/>
      <c r="CL26" s="636" t="s">
        <v>869</v>
      </c>
      <c r="CM26" s="1195"/>
      <c r="CN26" s="633" t="s">
        <v>1758</v>
      </c>
      <c r="CO26" s="1195"/>
      <c r="CQ26" s="1195"/>
      <c r="CS26" s="1195"/>
      <c r="CT26" s="633" t="s">
        <v>882</v>
      </c>
      <c r="CU26" s="1195"/>
      <c r="CV26" s="633" t="s">
        <v>917</v>
      </c>
      <c r="CW26" s="1195"/>
      <c r="CX26" s="1508" t="s">
        <v>1794</v>
      </c>
      <c r="CY26" s="1195"/>
    </row>
    <row r="27" spans="4:103" ht="24.75" customHeight="1" thickBot="1">
      <c r="D27" s="274" t="s">
        <v>446</v>
      </c>
      <c r="G27" s="276"/>
      <c r="H27" s="258"/>
      <c r="I27" s="258"/>
      <c r="J27" s="68" t="s">
        <v>515</v>
      </c>
      <c r="K27" s="260"/>
      <c r="M27" s="260"/>
      <c r="N27" s="297" t="s">
        <v>535</v>
      </c>
      <c r="P27" s="297" t="s">
        <v>517</v>
      </c>
      <c r="R27" s="283" t="s">
        <v>515</v>
      </c>
      <c r="T27" s="67" t="s">
        <v>577</v>
      </c>
      <c r="U27" s="517"/>
      <c r="V27" s="283" t="s">
        <v>505</v>
      </c>
      <c r="W27" s="513"/>
      <c r="X27" s="66" t="s">
        <v>224</v>
      </c>
      <c r="Y27" s="511"/>
      <c r="Z27" s="526" t="s">
        <v>597</v>
      </c>
      <c r="AA27" s="511"/>
      <c r="AB27" s="283" t="s">
        <v>492</v>
      </c>
      <c r="AC27" s="511"/>
      <c r="AD27" s="284" t="s">
        <v>576</v>
      </c>
      <c r="AE27" s="512"/>
      <c r="AF27" s="677" t="s">
        <v>908</v>
      </c>
      <c r="AG27" s="665"/>
      <c r="AH27" s="677" t="s">
        <v>900</v>
      </c>
      <c r="AI27" s="671"/>
      <c r="AJ27" s="682" t="s">
        <v>918</v>
      </c>
      <c r="AK27" s="672"/>
      <c r="AL27" s="677" t="s">
        <v>882</v>
      </c>
      <c r="AM27" s="672"/>
      <c r="AN27" s="633" t="s">
        <v>889</v>
      </c>
      <c r="AO27" s="528"/>
      <c r="AP27" s="782" t="s">
        <v>1058</v>
      </c>
      <c r="AQ27" s="528"/>
      <c r="AR27" s="785" t="s">
        <v>1288</v>
      </c>
      <c r="AS27" s="1177"/>
      <c r="AT27" s="785" t="s">
        <v>1024</v>
      </c>
      <c r="AU27" s="1181"/>
      <c r="AV27" s="785" t="s">
        <v>1023</v>
      </c>
      <c r="AW27" s="1181"/>
      <c r="AX27" s="785" t="s">
        <v>1307</v>
      </c>
      <c r="AY27" s="522"/>
      <c r="AZ27" s="1174" t="s">
        <v>1248</v>
      </c>
      <c r="BA27" s="1181"/>
      <c r="BB27" s="1377" t="s">
        <v>1254</v>
      </c>
      <c r="BC27" s="522"/>
      <c r="BD27" s="1351" t="s">
        <v>883</v>
      </c>
      <c r="BE27" s="1346"/>
      <c r="BF27" s="1367" t="s">
        <v>1430</v>
      </c>
      <c r="BG27" s="1195"/>
      <c r="BH27" s="633" t="s">
        <v>882</v>
      </c>
      <c r="BI27" s="522"/>
      <c r="BJ27" s="633" t="s">
        <v>1518</v>
      </c>
      <c r="BK27" s="522"/>
      <c r="BL27" s="633" t="s">
        <v>892</v>
      </c>
      <c r="BM27" s="1195"/>
      <c r="BN27" s="636" t="s">
        <v>1500</v>
      </c>
      <c r="BO27" s="1195"/>
      <c r="BP27" s="633" t="s">
        <v>1525</v>
      </c>
      <c r="BQ27" s="1195"/>
      <c r="BR27" s="633" t="s">
        <v>1479</v>
      </c>
      <c r="BS27" s="1195"/>
      <c r="BT27" s="633" t="s">
        <v>907</v>
      </c>
      <c r="BU27" s="1195"/>
      <c r="BV27" s="633" t="s">
        <v>1525</v>
      </c>
      <c r="BW27" s="1195"/>
      <c r="BX27" s="633" t="s">
        <v>881</v>
      </c>
      <c r="BY27" s="1195"/>
      <c r="BZ27" s="633" t="s">
        <v>897</v>
      </c>
      <c r="CA27" s="1195"/>
      <c r="CB27" s="636" t="s">
        <v>879</v>
      </c>
      <c r="CC27" s="1436"/>
      <c r="CD27" s="636" t="s">
        <v>1661</v>
      </c>
      <c r="CE27" s="1434"/>
      <c r="CF27" s="633" t="s">
        <v>881</v>
      </c>
      <c r="CG27" s="1434"/>
      <c r="CH27" s="633" t="s">
        <v>899</v>
      </c>
      <c r="CI27" s="1195"/>
      <c r="CK27" s="1195"/>
      <c r="CL27" s="636" t="s">
        <v>1656</v>
      </c>
      <c r="CM27" s="1195"/>
      <c r="CN27" s="633" t="s">
        <v>1759</v>
      </c>
      <c r="CO27" s="1195"/>
      <c r="CQ27" s="1195"/>
      <c r="CS27" s="1195"/>
      <c r="CT27" s="633" t="s">
        <v>883</v>
      </c>
      <c r="CU27" s="1195"/>
      <c r="CV27" s="633" t="s">
        <v>918</v>
      </c>
      <c r="CW27" s="1195"/>
      <c r="CX27" s="636" t="s">
        <v>1795</v>
      </c>
      <c r="CY27" s="1195"/>
    </row>
    <row r="28" spans="4:103" ht="31.5" customHeight="1" thickBot="1">
      <c r="D28" s="263" t="s">
        <v>41</v>
      </c>
      <c r="F28" s="301" t="s">
        <v>579</v>
      </c>
      <c r="G28" s="302"/>
      <c r="H28" s="160" t="s">
        <v>580</v>
      </c>
      <c r="I28" s="303"/>
      <c r="R28" s="297" t="s">
        <v>511</v>
      </c>
      <c r="T28" s="67" t="s">
        <v>511</v>
      </c>
      <c r="U28" s="517"/>
      <c r="V28" s="297" t="s">
        <v>517</v>
      </c>
      <c r="W28" s="513"/>
      <c r="X28" s="67" t="s">
        <v>600</v>
      </c>
      <c r="Y28" s="511"/>
      <c r="Z28" s="256"/>
      <c r="AA28" s="511"/>
      <c r="AB28" s="286"/>
      <c r="AC28" s="511"/>
      <c r="AD28" s="283" t="s">
        <v>511</v>
      </c>
      <c r="AE28" s="512"/>
      <c r="AF28" s="677" t="s">
        <v>909</v>
      </c>
      <c r="AG28" s="665"/>
      <c r="AH28" s="677" t="s">
        <v>901</v>
      </c>
      <c r="AI28" s="671"/>
      <c r="AJ28" s="677" t="s">
        <v>919</v>
      </c>
      <c r="AK28" s="672"/>
      <c r="AL28" s="677" t="s">
        <v>883</v>
      </c>
      <c r="AM28" s="672"/>
      <c r="AN28" s="636" t="s">
        <v>890</v>
      </c>
      <c r="AO28" s="528"/>
      <c r="AP28" s="355"/>
      <c r="AQ28" s="528"/>
      <c r="AR28" s="785" t="s">
        <v>1308</v>
      </c>
      <c r="AS28" s="1177"/>
      <c r="AT28" s="785" t="s">
        <v>1025</v>
      </c>
      <c r="AU28" s="1181"/>
      <c r="AV28" s="785" t="s">
        <v>1053</v>
      </c>
      <c r="AW28" s="1181"/>
      <c r="AX28" s="785" t="s">
        <v>1309</v>
      </c>
      <c r="AY28" s="522"/>
      <c r="AZ28" s="1192" t="s">
        <v>1250</v>
      </c>
      <c r="BA28" s="1181"/>
      <c r="BB28" s="1189" t="s">
        <v>1029</v>
      </c>
      <c r="BC28" s="522"/>
      <c r="BD28" s="1376" t="s">
        <v>1457</v>
      </c>
      <c r="BE28" s="1346"/>
      <c r="BF28" s="1350" t="s">
        <v>1431</v>
      </c>
      <c r="BG28" s="1195"/>
      <c r="BH28" s="633" t="s">
        <v>883</v>
      </c>
      <c r="BI28" s="522"/>
      <c r="BJ28" s="634" t="s">
        <v>1000</v>
      </c>
      <c r="BK28" s="522"/>
      <c r="BL28" s="633" t="s">
        <v>1499</v>
      </c>
      <c r="BM28" s="1195"/>
      <c r="BN28" s="636" t="s">
        <v>1501</v>
      </c>
      <c r="BO28" s="1195"/>
      <c r="BP28" s="633" t="s">
        <v>1526</v>
      </c>
      <c r="BQ28" s="1195"/>
      <c r="BR28" s="633" t="s">
        <v>1589</v>
      </c>
      <c r="BS28" s="1195"/>
      <c r="BT28" s="633" t="s">
        <v>908</v>
      </c>
      <c r="BU28" s="1195"/>
      <c r="BV28" s="633" t="s">
        <v>1526</v>
      </c>
      <c r="BW28" s="1195"/>
      <c r="BX28" s="633" t="s">
        <v>882</v>
      </c>
      <c r="BY28" s="1195"/>
      <c r="BZ28" s="633" t="s">
        <v>898</v>
      </c>
      <c r="CA28" s="1195"/>
      <c r="CB28" s="636" t="s">
        <v>906</v>
      </c>
      <c r="CC28" s="1436"/>
      <c r="CD28" s="636" t="s">
        <v>1662</v>
      </c>
      <c r="CE28" s="1434"/>
      <c r="CF28" s="633" t="s">
        <v>882</v>
      </c>
      <c r="CG28" s="1434"/>
      <c r="CH28" s="633" t="s">
        <v>1494</v>
      </c>
      <c r="CI28" s="1195"/>
      <c r="CK28" s="1195"/>
      <c r="CL28" s="636" t="s">
        <v>1589</v>
      </c>
      <c r="CM28" s="1195"/>
      <c r="CN28" s="634" t="s">
        <v>1000</v>
      </c>
      <c r="CO28" s="1195"/>
      <c r="CQ28" s="1195"/>
      <c r="CS28" s="1195"/>
      <c r="CT28" s="633" t="s">
        <v>1753</v>
      </c>
      <c r="CU28" s="1195"/>
      <c r="CV28" s="633" t="s">
        <v>919</v>
      </c>
      <c r="CW28" s="1195"/>
      <c r="CX28" s="636" t="s">
        <v>874</v>
      </c>
      <c r="CY28" s="1195"/>
    </row>
    <row r="29" spans="4:103" ht="15" customHeight="1" thickBot="1">
      <c r="D29" s="274" t="s">
        <v>583</v>
      </c>
      <c r="F29" s="304" t="s">
        <v>584</v>
      </c>
      <c r="G29" s="302"/>
      <c r="H29" s="283" t="s">
        <v>585</v>
      </c>
      <c r="I29" s="303"/>
      <c r="N29" s="66" t="s">
        <v>586</v>
      </c>
      <c r="P29" s="66" t="s">
        <v>587</v>
      </c>
      <c r="T29" s="68" t="s">
        <v>588</v>
      </c>
      <c r="U29" s="517"/>
      <c r="V29" s="256"/>
      <c r="W29" s="513"/>
      <c r="X29" s="67" t="s">
        <v>608</v>
      </c>
      <c r="Y29" s="511"/>
      <c r="Z29" s="160" t="s">
        <v>224</v>
      </c>
      <c r="AA29" s="511"/>
      <c r="AB29" s="283" t="s">
        <v>506</v>
      </c>
      <c r="AC29" s="511"/>
      <c r="AD29" s="297" t="s">
        <v>582</v>
      </c>
      <c r="AE29" s="512"/>
      <c r="AF29" s="677" t="s">
        <v>910</v>
      </c>
      <c r="AG29" s="665"/>
      <c r="AH29" s="687" t="s">
        <v>902</v>
      </c>
      <c r="AI29" s="671"/>
      <c r="AJ29" s="677" t="s">
        <v>920</v>
      </c>
      <c r="AK29" s="672"/>
      <c r="AL29" s="677" t="s">
        <v>884</v>
      </c>
      <c r="AM29" s="672"/>
      <c r="AN29" s="633" t="s">
        <v>891</v>
      </c>
      <c r="AO29" s="528"/>
      <c r="AP29" s="793" t="s">
        <v>224</v>
      </c>
      <c r="AQ29" s="528"/>
      <c r="AR29" s="787" t="s">
        <v>1292</v>
      </c>
      <c r="AS29" s="1177"/>
      <c r="AT29" s="785" t="s">
        <v>1026</v>
      </c>
      <c r="AU29" s="1181"/>
      <c r="AV29" s="785" t="s">
        <v>1052</v>
      </c>
      <c r="AW29" s="1181"/>
      <c r="AX29" s="785" t="s">
        <v>1310</v>
      </c>
      <c r="AY29" s="522"/>
      <c r="AZ29" s="1369" t="s">
        <v>1251</v>
      </c>
      <c r="BA29" s="1181"/>
      <c r="BB29" s="1193" t="s">
        <v>1356</v>
      </c>
      <c r="BC29" s="522"/>
      <c r="BD29" s="634" t="s">
        <v>874</v>
      </c>
      <c r="BE29" s="1346"/>
      <c r="BF29" s="54"/>
      <c r="BG29" s="1195"/>
      <c r="BH29" s="633" t="s">
        <v>1485</v>
      </c>
      <c r="BI29" s="522"/>
      <c r="BK29" s="522"/>
      <c r="BL29" s="634" t="s">
        <v>894</v>
      </c>
      <c r="BM29" s="1195"/>
      <c r="BN29" s="1417" t="s">
        <v>911</v>
      </c>
      <c r="BO29" s="1195"/>
      <c r="BP29" s="633" t="s">
        <v>1527</v>
      </c>
      <c r="BQ29" s="1195"/>
      <c r="BR29" s="633" t="s">
        <v>874</v>
      </c>
      <c r="BS29" s="1195"/>
      <c r="BT29" s="633" t="s">
        <v>1500</v>
      </c>
      <c r="BU29" s="1195"/>
      <c r="BV29" s="633" t="s">
        <v>1527</v>
      </c>
      <c r="BW29" s="1195"/>
      <c r="BX29" s="633" t="s">
        <v>883</v>
      </c>
      <c r="BY29" s="1195"/>
      <c r="BZ29" s="633" t="s">
        <v>899</v>
      </c>
      <c r="CA29" s="1195"/>
      <c r="CB29" s="636" t="s">
        <v>907</v>
      </c>
      <c r="CC29" s="1436"/>
      <c r="CD29" s="636" t="s">
        <v>1527</v>
      </c>
      <c r="CE29" s="1434"/>
      <c r="CF29" s="633" t="s">
        <v>883</v>
      </c>
      <c r="CG29" s="1434"/>
      <c r="CH29" s="633" t="s">
        <v>1653</v>
      </c>
      <c r="CI29" s="1195"/>
      <c r="CK29" s="1195"/>
      <c r="CL29" s="1417" t="s">
        <v>1657</v>
      </c>
      <c r="CM29" s="1195"/>
      <c r="CO29" s="1195"/>
      <c r="CQ29" s="1195"/>
      <c r="CS29" s="1195"/>
      <c r="CT29" s="634" t="s">
        <v>874</v>
      </c>
      <c r="CU29" s="1195"/>
      <c r="CV29" s="633" t="s">
        <v>1767</v>
      </c>
      <c r="CW29" s="1195"/>
      <c r="CX29" s="636" t="s">
        <v>1796</v>
      </c>
      <c r="CY29" s="1195"/>
    </row>
    <row r="30" spans="4:103" ht="16.5" customHeight="1" thickBot="1">
      <c r="D30" s="296" t="s">
        <v>590</v>
      </c>
      <c r="F30" s="304" t="s">
        <v>57</v>
      </c>
      <c r="G30" s="302"/>
      <c r="H30" s="283" t="s">
        <v>591</v>
      </c>
      <c r="I30" s="303"/>
      <c r="N30" s="305" t="s">
        <v>117</v>
      </c>
      <c r="P30" s="305" t="s">
        <v>117</v>
      </c>
      <c r="R30" s="306" t="s">
        <v>193</v>
      </c>
      <c r="U30" s="512"/>
      <c r="V30" s="160" t="s">
        <v>224</v>
      </c>
      <c r="W30" s="513"/>
      <c r="X30" s="67" t="s">
        <v>616</v>
      </c>
      <c r="Y30" s="511"/>
      <c r="Z30" s="283" t="s">
        <v>609</v>
      </c>
      <c r="AA30" s="511"/>
      <c r="AB30" s="283" t="s">
        <v>592</v>
      </c>
      <c r="AC30" s="511"/>
      <c r="AE30" s="512"/>
      <c r="AF30" s="687" t="s">
        <v>911</v>
      </c>
      <c r="AG30" s="665"/>
      <c r="AH30" s="685"/>
      <c r="AI30" s="671"/>
      <c r="AJ30" s="677" t="s">
        <v>921</v>
      </c>
      <c r="AK30" s="672"/>
      <c r="AL30" s="687" t="s">
        <v>885</v>
      </c>
      <c r="AM30" s="672"/>
      <c r="AN30" s="633" t="s">
        <v>892</v>
      </c>
      <c r="AO30" s="528"/>
      <c r="AP30" s="789" t="s">
        <v>1084</v>
      </c>
      <c r="AQ30" s="528"/>
      <c r="AR30" s="54"/>
      <c r="AS30" s="1177"/>
      <c r="AT30" s="785" t="s">
        <v>1027</v>
      </c>
      <c r="AU30" s="1181"/>
      <c r="AV30" s="785" t="s">
        <v>1051</v>
      </c>
      <c r="AW30" s="1181"/>
      <c r="AX30" s="785" t="s">
        <v>1029</v>
      </c>
      <c r="AY30" s="522"/>
      <c r="AZ30" s="1192" t="s">
        <v>75</v>
      </c>
      <c r="BA30" s="1181"/>
      <c r="BB30" s="54"/>
      <c r="BC30" s="522"/>
      <c r="BD30" s="54"/>
      <c r="BE30" s="1346"/>
      <c r="BF30" s="54"/>
      <c r="BG30" s="1195"/>
      <c r="BH30" s="634" t="s">
        <v>874</v>
      </c>
      <c r="BI30" s="522"/>
      <c r="BJ30" s="1352" t="s">
        <v>224</v>
      </c>
      <c r="BK30" s="522"/>
      <c r="BM30" s="1195"/>
      <c r="BO30" s="1195"/>
      <c r="BP30" s="633" t="s">
        <v>1543</v>
      </c>
      <c r="BQ30" s="1195"/>
      <c r="BR30" s="633" t="s">
        <v>1590</v>
      </c>
      <c r="BS30" s="1195"/>
      <c r="BT30" s="633" t="s">
        <v>1579</v>
      </c>
      <c r="BU30" s="1195"/>
      <c r="BV30" s="633" t="s">
        <v>1543</v>
      </c>
      <c r="BW30" s="1195"/>
      <c r="BX30" s="633" t="s">
        <v>1532</v>
      </c>
      <c r="BY30" s="1195"/>
      <c r="BZ30" s="633" t="s">
        <v>1494</v>
      </c>
      <c r="CA30" s="1195"/>
      <c r="CB30" s="636" t="s">
        <v>908</v>
      </c>
      <c r="CC30" s="1436"/>
      <c r="CD30" s="636" t="s">
        <v>1614</v>
      </c>
      <c r="CE30" s="1434"/>
      <c r="CF30" s="633" t="s">
        <v>1625</v>
      </c>
      <c r="CG30" s="1434"/>
      <c r="CH30" s="634" t="s">
        <v>1000</v>
      </c>
      <c r="CI30" s="1195"/>
      <c r="CK30" s="1195"/>
      <c r="CM30" s="1195"/>
      <c r="CO30" s="1195"/>
      <c r="CQ30" s="1195"/>
      <c r="CS30" s="1195"/>
      <c r="CU30" s="1195"/>
      <c r="CV30" s="633" t="s">
        <v>1812</v>
      </c>
      <c r="CW30" s="1195"/>
      <c r="CX30" s="636" t="s">
        <v>1802</v>
      </c>
      <c r="CY30" s="1195"/>
    </row>
    <row r="31" spans="4:103" ht="36" thickBot="1">
      <c r="D31" s="288" t="s">
        <v>594</v>
      </c>
      <c r="F31" s="304" t="s">
        <v>464</v>
      </c>
      <c r="G31" s="302"/>
      <c r="H31" s="283" t="s">
        <v>457</v>
      </c>
      <c r="I31" s="303"/>
      <c r="N31" s="67" t="s">
        <v>595</v>
      </c>
      <c r="P31" s="67" t="s">
        <v>595</v>
      </c>
      <c r="T31" s="66" t="s">
        <v>596</v>
      </c>
      <c r="U31" s="517"/>
      <c r="V31" s="283" t="s">
        <v>639</v>
      </c>
      <c r="W31" s="513"/>
      <c r="X31" s="67" t="s">
        <v>57</v>
      </c>
      <c r="Y31" s="511"/>
      <c r="Z31" s="283" t="s">
        <v>612</v>
      </c>
      <c r="AA31" s="511"/>
      <c r="AB31" s="300" t="s">
        <v>521</v>
      </c>
      <c r="AC31" s="511"/>
      <c r="AD31" s="160" t="s">
        <v>593</v>
      </c>
      <c r="AE31" s="512"/>
      <c r="AF31" s="685"/>
      <c r="AG31" s="665"/>
      <c r="AH31" s="686" t="s">
        <v>988</v>
      </c>
      <c r="AI31" s="671"/>
      <c r="AJ31" s="687" t="s">
        <v>874</v>
      </c>
      <c r="AK31" s="672"/>
      <c r="AL31" s="685"/>
      <c r="AM31" s="672"/>
      <c r="AN31" s="633" t="s">
        <v>893</v>
      </c>
      <c r="AO31" s="528"/>
      <c r="AP31" s="789" t="s">
        <v>1085</v>
      </c>
      <c r="AQ31" s="528"/>
      <c r="AR31" s="784" t="s">
        <v>224</v>
      </c>
      <c r="AS31" s="1177"/>
      <c r="AT31" s="785" t="s">
        <v>1028</v>
      </c>
      <c r="AU31" s="1181"/>
      <c r="AV31" s="785" t="s">
        <v>1050</v>
      </c>
      <c r="AW31" s="1181"/>
      <c r="AX31" s="787" t="s">
        <v>1311</v>
      </c>
      <c r="AY31" s="522"/>
      <c r="AZ31" s="1175">
        <v>7173.4</v>
      </c>
      <c r="BA31" s="1181"/>
      <c r="BB31" s="54"/>
      <c r="BC31" s="522"/>
      <c r="BD31" s="1352" t="s">
        <v>224</v>
      </c>
      <c r="BE31" s="1346"/>
      <c r="BF31" s="54"/>
      <c r="BG31" s="1195"/>
      <c r="BH31" s="256" t="s">
        <v>1490</v>
      </c>
      <c r="BI31" s="522"/>
      <c r="BJ31" s="633" t="s">
        <v>1534</v>
      </c>
      <c r="BK31" s="522"/>
      <c r="BL31" s="1418" t="s">
        <v>224</v>
      </c>
      <c r="BM31" s="1195"/>
      <c r="BN31" s="793" t="s">
        <v>224</v>
      </c>
      <c r="BO31" s="1195"/>
      <c r="BP31" s="634" t="s">
        <v>874</v>
      </c>
      <c r="BQ31" s="1195"/>
      <c r="BR31" s="633" t="s">
        <v>1591</v>
      </c>
      <c r="BS31" s="1195"/>
      <c r="BT31" s="634" t="s">
        <v>911</v>
      </c>
      <c r="BU31" s="1195"/>
      <c r="BV31" s="634" t="s">
        <v>874</v>
      </c>
      <c r="BW31" s="1195"/>
      <c r="BX31" s="634" t="s">
        <v>874</v>
      </c>
      <c r="BY31" s="1195"/>
      <c r="BZ31" s="633" t="s">
        <v>1563</v>
      </c>
      <c r="CA31" s="1195"/>
      <c r="CB31" s="636" t="s">
        <v>1500</v>
      </c>
      <c r="CC31" s="1436"/>
      <c r="CD31" s="1417" t="s">
        <v>874</v>
      </c>
      <c r="CE31" s="1434"/>
      <c r="CF31" s="634" t="s">
        <v>874</v>
      </c>
      <c r="CG31" s="1434"/>
      <c r="CI31" s="1195"/>
      <c r="CK31" s="1195"/>
      <c r="CL31" s="1453" t="s">
        <v>224</v>
      </c>
      <c r="CM31" s="1195"/>
      <c r="CN31" s="1504" t="s">
        <v>224</v>
      </c>
      <c r="CO31" s="1195"/>
      <c r="CQ31" s="1195"/>
      <c r="CS31" s="1195"/>
      <c r="CT31" s="1454" t="s">
        <v>1760</v>
      </c>
      <c r="CU31" s="1195"/>
      <c r="CV31" s="634" t="s">
        <v>874</v>
      </c>
      <c r="CW31" s="1195"/>
      <c r="CX31" s="1509" t="s">
        <v>1592</v>
      </c>
      <c r="CY31" s="1195"/>
    </row>
    <row r="32" spans="4:103" ht="36" thickBot="1">
      <c r="F32" s="304" t="s">
        <v>474</v>
      </c>
      <c r="G32" s="302"/>
      <c r="H32" s="283" t="s">
        <v>465</v>
      </c>
      <c r="I32" s="307"/>
      <c r="N32" s="286"/>
      <c r="P32" s="286"/>
      <c r="R32" s="160" t="s">
        <v>599</v>
      </c>
      <c r="T32" s="67" t="s">
        <v>549</v>
      </c>
      <c r="U32" s="517"/>
      <c r="V32" s="283" t="s">
        <v>641</v>
      </c>
      <c r="W32" s="513"/>
      <c r="X32" s="67" t="s">
        <v>468</v>
      </c>
      <c r="Y32" s="511"/>
      <c r="Z32" s="283" t="s">
        <v>617</v>
      </c>
      <c r="AA32" s="511"/>
      <c r="AB32" s="297" t="s">
        <v>511</v>
      </c>
      <c r="AC32" s="511"/>
      <c r="AD32" s="283" t="s">
        <v>598</v>
      </c>
      <c r="AE32" s="512"/>
      <c r="AF32" s="686" t="s">
        <v>989</v>
      </c>
      <c r="AG32" s="665"/>
      <c r="AH32" s="677" t="s">
        <v>990</v>
      </c>
      <c r="AI32" s="671"/>
      <c r="AJ32" s="685"/>
      <c r="AK32" s="672"/>
      <c r="AL32" s="686" t="s">
        <v>991</v>
      </c>
      <c r="AM32" s="672"/>
      <c r="AN32" s="634" t="s">
        <v>894</v>
      </c>
      <c r="AO32" s="528"/>
      <c r="AP32" s="789" t="s">
        <v>1086</v>
      </c>
      <c r="AQ32" s="528"/>
      <c r="AR32" s="785" t="s">
        <v>1312</v>
      </c>
      <c r="AS32" s="1177"/>
      <c r="AT32" s="787" t="s">
        <v>1029</v>
      </c>
      <c r="AU32" s="1181"/>
      <c r="AV32" s="785" t="s">
        <v>1049</v>
      </c>
      <c r="AW32" s="1181"/>
      <c r="AX32" s="54"/>
      <c r="AY32" s="522"/>
      <c r="AZ32" s="1192" t="s">
        <v>1252</v>
      </c>
      <c r="BA32" s="1181"/>
      <c r="BB32" s="54"/>
      <c r="BC32" s="522"/>
      <c r="BD32" s="633" t="s">
        <v>1439</v>
      </c>
      <c r="BE32" s="522"/>
      <c r="BG32" s="1195"/>
      <c r="BH32" s="1410" t="s">
        <v>224</v>
      </c>
      <c r="BI32" s="522"/>
      <c r="BJ32" s="633" t="s">
        <v>1535</v>
      </c>
      <c r="BK32" s="522"/>
      <c r="BL32" s="1419" t="s">
        <v>1544</v>
      </c>
      <c r="BM32" s="1195"/>
      <c r="BN32" s="636" t="s">
        <v>1539</v>
      </c>
      <c r="BO32" s="1195"/>
      <c r="BQ32" s="1195"/>
      <c r="BR32" s="1441" t="s">
        <v>1592</v>
      </c>
      <c r="BS32" s="1195"/>
      <c r="BU32" s="1195"/>
      <c r="BW32" s="1195"/>
      <c r="BY32" s="1195"/>
      <c r="BZ32" s="634" t="s">
        <v>1000</v>
      </c>
      <c r="CA32" s="1195"/>
      <c r="CB32" s="636" t="s">
        <v>1666</v>
      </c>
      <c r="CC32" s="1436"/>
      <c r="CE32" s="1434"/>
      <c r="CG32" s="1434"/>
      <c r="CI32" s="1195"/>
      <c r="CK32" s="1195"/>
      <c r="CL32" s="1454" t="s">
        <v>1667</v>
      </c>
      <c r="CM32" s="1195"/>
      <c r="CN32" s="1505" t="s">
        <v>1770</v>
      </c>
      <c r="CO32" s="1195"/>
      <c r="CQ32" s="1195"/>
      <c r="CS32" s="1195"/>
      <c r="CT32" s="1454" t="s">
        <v>1761</v>
      </c>
      <c r="CU32" s="1195"/>
      <c r="CW32" s="1195"/>
      <c r="CY32" s="1195"/>
    </row>
    <row r="33" spans="4:103" ht="53.25" thickBot="1">
      <c r="D33" s="160" t="s">
        <v>602</v>
      </c>
      <c r="F33" s="308" t="s">
        <v>482</v>
      </c>
      <c r="G33" s="302"/>
      <c r="H33" s="286" t="s">
        <v>96</v>
      </c>
      <c r="I33" s="303"/>
      <c r="N33" s="67" t="s">
        <v>603</v>
      </c>
      <c r="P33" s="67" t="s">
        <v>604</v>
      </c>
      <c r="R33" s="286"/>
      <c r="T33" s="67" t="s">
        <v>605</v>
      </c>
      <c r="U33" s="517"/>
      <c r="V33" s="283" t="s">
        <v>648</v>
      </c>
      <c r="W33" s="513"/>
      <c r="X33" s="67" t="s">
        <v>589</v>
      </c>
      <c r="Y33" s="511"/>
      <c r="Z33" s="283" t="s">
        <v>58</v>
      </c>
      <c r="AA33" s="511"/>
      <c r="AB33" s="256"/>
      <c r="AC33" s="511"/>
      <c r="AD33" s="283" t="s">
        <v>601</v>
      </c>
      <c r="AE33" s="512"/>
      <c r="AF33" s="677" t="s">
        <v>990</v>
      </c>
      <c r="AG33" s="665"/>
      <c r="AH33" s="677" t="s">
        <v>992</v>
      </c>
      <c r="AI33" s="671"/>
      <c r="AJ33" s="685"/>
      <c r="AK33" s="672"/>
      <c r="AL33" s="677" t="s">
        <v>990</v>
      </c>
      <c r="AM33" s="672"/>
      <c r="AN33" s="692"/>
      <c r="AO33" s="528"/>
      <c r="AP33" s="790" t="s">
        <v>57</v>
      </c>
      <c r="AQ33" s="528"/>
      <c r="AR33" s="785" t="s">
        <v>1313</v>
      </c>
      <c r="AS33" s="1177"/>
      <c r="AT33" s="54" t="s">
        <v>1077</v>
      </c>
      <c r="AU33" s="1181"/>
      <c r="AV33" s="787" t="s">
        <v>1029</v>
      </c>
      <c r="AW33" s="1181"/>
      <c r="AX33" s="1183" t="s">
        <v>1314</v>
      </c>
      <c r="AY33" s="522"/>
      <c r="AZ33" s="1176" t="s">
        <v>1253</v>
      </c>
      <c r="BA33" s="1181"/>
      <c r="BB33" s="54"/>
      <c r="BC33" s="522"/>
      <c r="BD33" s="633" t="s">
        <v>1440</v>
      </c>
      <c r="BE33" s="522"/>
      <c r="BG33" s="1195"/>
      <c r="BH33" s="1411" t="s">
        <v>1487</v>
      </c>
      <c r="BI33" s="522"/>
      <c r="BJ33" s="633" t="s">
        <v>1536</v>
      </c>
      <c r="BK33" s="522"/>
      <c r="BL33" s="1419" t="s">
        <v>1545</v>
      </c>
      <c r="BM33" s="1195"/>
      <c r="BN33" s="636" t="s">
        <v>1535</v>
      </c>
      <c r="BO33" s="1195"/>
      <c r="BQ33" s="1195"/>
      <c r="BS33" s="1195"/>
      <c r="BT33" s="1352" t="s">
        <v>224</v>
      </c>
      <c r="BU33" s="1195"/>
      <c r="BV33" s="1352" t="s">
        <v>224</v>
      </c>
      <c r="BW33" s="1195"/>
      <c r="BX33" s="1352" t="s">
        <v>224</v>
      </c>
      <c r="BY33" s="1195"/>
      <c r="CA33" s="1195"/>
      <c r="CB33" s="1417" t="s">
        <v>911</v>
      </c>
      <c r="CC33" s="1436"/>
      <c r="CE33" s="1434"/>
      <c r="CF33" s="1352" t="s">
        <v>224</v>
      </c>
      <c r="CG33" s="1434"/>
      <c r="CI33" s="1195"/>
      <c r="CK33" s="1195"/>
      <c r="CL33" s="1454" t="s">
        <v>1668</v>
      </c>
      <c r="CM33" s="1195"/>
      <c r="CN33" s="1505" t="s">
        <v>1765</v>
      </c>
      <c r="CO33" s="1195"/>
      <c r="CQ33" s="1195"/>
      <c r="CS33" s="1195"/>
      <c r="CT33" s="1454" t="s">
        <v>1762</v>
      </c>
      <c r="CU33" s="1195"/>
      <c r="CW33" s="1195"/>
      <c r="CY33" s="1195"/>
    </row>
    <row r="34" spans="4:103" ht="19.899999999999999" customHeight="1" thickBot="1">
      <c r="D34" s="283" t="s">
        <v>606</v>
      </c>
      <c r="F34" s="304" t="s">
        <v>488</v>
      </c>
      <c r="G34" s="302"/>
      <c r="H34" s="286" t="s">
        <v>97</v>
      </c>
      <c r="I34" s="303"/>
      <c r="N34" s="286"/>
      <c r="P34" s="286"/>
      <c r="R34" s="283" t="s">
        <v>607</v>
      </c>
      <c r="T34" s="67" t="s">
        <v>57</v>
      </c>
      <c r="U34" s="517"/>
      <c r="V34" s="283" t="s">
        <v>57</v>
      </c>
      <c r="W34" s="513"/>
      <c r="X34" s="130" t="s">
        <v>529</v>
      </c>
      <c r="Y34" s="511"/>
      <c r="Z34" s="283" t="s">
        <v>466</v>
      </c>
      <c r="AA34" s="511"/>
      <c r="AB34" s="160" t="s">
        <v>610</v>
      </c>
      <c r="AC34" s="511"/>
      <c r="AD34" s="283" t="s">
        <v>57</v>
      </c>
      <c r="AE34" s="512"/>
      <c r="AF34" s="677" t="s">
        <v>993</v>
      </c>
      <c r="AG34" s="665"/>
      <c r="AH34" s="679" t="s">
        <v>57</v>
      </c>
      <c r="AI34" s="671"/>
      <c r="AJ34" s="674" t="s">
        <v>224</v>
      </c>
      <c r="AK34" s="672"/>
      <c r="AL34" s="677" t="s">
        <v>994</v>
      </c>
      <c r="AM34" s="672"/>
      <c r="AN34" s="692"/>
      <c r="AO34" s="528"/>
      <c r="AP34" s="789" t="s">
        <v>1040</v>
      </c>
      <c r="AQ34" s="528"/>
      <c r="AR34" s="785" t="s">
        <v>1315</v>
      </c>
      <c r="AS34" s="1177"/>
      <c r="AT34" s="1183" t="s">
        <v>1316</v>
      </c>
      <c r="AU34" s="1181"/>
      <c r="AV34" s="54"/>
      <c r="AW34" s="1181"/>
      <c r="AX34" s="785" t="s">
        <v>1317</v>
      </c>
      <c r="AY34" s="522"/>
      <c r="AZ34" s="54"/>
      <c r="BA34" s="1181"/>
      <c r="BB34" s="54"/>
      <c r="BC34" s="522"/>
      <c r="BD34" s="633" t="s">
        <v>1441</v>
      </c>
      <c r="BE34" s="522"/>
      <c r="BG34" s="1195"/>
      <c r="BH34" s="1411" t="s">
        <v>1488</v>
      </c>
      <c r="BI34" s="522"/>
      <c r="BJ34" s="1353" t="s">
        <v>58</v>
      </c>
      <c r="BK34" s="522"/>
      <c r="BL34" s="1419" t="s">
        <v>1007</v>
      </c>
      <c r="BM34" s="1195"/>
      <c r="BN34" s="636" t="s">
        <v>1540</v>
      </c>
      <c r="BO34" s="1195"/>
      <c r="BQ34" s="1195"/>
      <c r="BS34" s="1195"/>
      <c r="BT34" s="633" t="s">
        <v>1604</v>
      </c>
      <c r="BU34" s="1195"/>
      <c r="BV34" s="633" t="s">
        <v>1593</v>
      </c>
      <c r="BW34" s="1195"/>
      <c r="BX34" s="633" t="s">
        <v>1582</v>
      </c>
      <c r="BY34" s="1195"/>
      <c r="BZ34" s="1352" t="s">
        <v>224</v>
      </c>
      <c r="CA34" s="1195"/>
      <c r="CC34" s="1436"/>
      <c r="CE34" s="1434"/>
      <c r="CF34" s="633" t="s">
        <v>1638</v>
      </c>
      <c r="CG34" s="1434"/>
      <c r="CI34" s="1195"/>
      <c r="CK34" s="1195"/>
      <c r="CL34" s="1454" t="s">
        <v>1669</v>
      </c>
      <c r="CM34" s="1195"/>
      <c r="CN34" s="1505" t="s">
        <v>1771</v>
      </c>
      <c r="CO34" s="1195"/>
      <c r="CQ34" s="1195"/>
      <c r="CS34" s="1195"/>
      <c r="CT34" s="1455" t="s">
        <v>57</v>
      </c>
      <c r="CU34" s="1195"/>
      <c r="CW34" s="1195"/>
      <c r="CY34" s="1195"/>
    </row>
    <row r="35" spans="4:103" ht="33" thickBot="1">
      <c r="D35" s="283" t="s">
        <v>611</v>
      </c>
      <c r="F35" s="304" t="s">
        <v>495</v>
      </c>
      <c r="G35" s="302"/>
      <c r="H35" s="286" t="s">
        <v>98</v>
      </c>
      <c r="I35" s="303"/>
      <c r="N35" s="67" t="s">
        <v>58</v>
      </c>
      <c r="P35" s="67" t="s">
        <v>57</v>
      </c>
      <c r="R35" s="286"/>
      <c r="T35" s="67" t="s">
        <v>468</v>
      </c>
      <c r="U35" s="517"/>
      <c r="V35" s="283" t="s">
        <v>478</v>
      </c>
      <c r="W35" s="513"/>
      <c r="X35" s="524" t="s">
        <v>637</v>
      </c>
      <c r="Y35" s="511"/>
      <c r="Z35" s="283" t="s">
        <v>628</v>
      </c>
      <c r="AA35" s="511"/>
      <c r="AB35" s="284" t="s">
        <v>613</v>
      </c>
      <c r="AC35" s="511"/>
      <c r="AD35" s="283" t="s">
        <v>468</v>
      </c>
      <c r="AE35" s="512"/>
      <c r="AF35" s="679" t="s">
        <v>57</v>
      </c>
      <c r="AG35" s="665"/>
      <c r="AH35" s="677" t="s">
        <v>879</v>
      </c>
      <c r="AI35" s="671"/>
      <c r="AJ35" s="677" t="s">
        <v>995</v>
      </c>
      <c r="AK35" s="672"/>
      <c r="AL35" s="679" t="s">
        <v>57</v>
      </c>
      <c r="AM35" s="672"/>
      <c r="AN35" s="692"/>
      <c r="AO35" s="528"/>
      <c r="AP35" s="789" t="s">
        <v>1041</v>
      </c>
      <c r="AQ35" s="528"/>
      <c r="AR35" s="786" t="s">
        <v>58</v>
      </c>
      <c r="AS35" s="1177"/>
      <c r="AT35" s="785" t="s">
        <v>1318</v>
      </c>
      <c r="AU35" s="1181"/>
      <c r="AV35" s="1178" t="s">
        <v>224</v>
      </c>
      <c r="AW35" s="1181"/>
      <c r="AX35" s="785" t="s">
        <v>1319</v>
      </c>
      <c r="AY35" s="522"/>
      <c r="AZ35" s="1370" t="s">
        <v>224</v>
      </c>
      <c r="BA35" s="1181"/>
      <c r="BB35" s="54"/>
      <c r="BC35" s="522"/>
      <c r="BD35" s="1353" t="s">
        <v>57</v>
      </c>
      <c r="BE35" s="522"/>
      <c r="BG35" s="1195"/>
      <c r="BH35" s="1411" t="s">
        <v>1489</v>
      </c>
      <c r="BI35" s="522"/>
      <c r="BJ35" s="633" t="s">
        <v>867</v>
      </c>
      <c r="BK35" s="522"/>
      <c r="BL35" s="1420" t="s">
        <v>57</v>
      </c>
      <c r="BM35" s="1195"/>
      <c r="BN35" s="790" t="s">
        <v>58</v>
      </c>
      <c r="BO35" s="1195"/>
      <c r="BQ35" s="1195"/>
      <c r="BS35" s="1195"/>
      <c r="BT35" s="633" t="s">
        <v>1605</v>
      </c>
      <c r="BU35" s="1195"/>
      <c r="BV35" s="633" t="s">
        <v>1594</v>
      </c>
      <c r="BW35" s="1195"/>
      <c r="BX35" s="633" t="s">
        <v>1583</v>
      </c>
      <c r="BY35" s="1195"/>
      <c r="BZ35" s="633" t="s">
        <v>1600</v>
      </c>
      <c r="CA35" s="1195"/>
      <c r="CC35" s="1436"/>
      <c r="CE35" s="1434"/>
      <c r="CF35" s="633" t="s">
        <v>1639</v>
      </c>
      <c r="CG35" s="1434"/>
      <c r="CI35" s="1195"/>
      <c r="CK35" s="1195"/>
      <c r="CL35" s="1455" t="s">
        <v>57</v>
      </c>
      <c r="CM35" s="1195"/>
      <c r="CN35" s="1506" t="s">
        <v>58</v>
      </c>
      <c r="CO35" s="1195"/>
      <c r="CQ35" s="1195"/>
      <c r="CS35" s="1195"/>
      <c r="CT35" s="1454" t="s">
        <v>1709</v>
      </c>
      <c r="CU35" s="1195"/>
      <c r="CW35" s="1195"/>
      <c r="CY35" s="1195"/>
    </row>
    <row r="36" spans="4:103" ht="38.25" thickBot="1">
      <c r="D36" s="286" t="s">
        <v>42</v>
      </c>
      <c r="F36" s="309" t="s">
        <v>614</v>
      </c>
      <c r="G36" s="302"/>
      <c r="H36" s="283" t="s">
        <v>500</v>
      </c>
      <c r="I36" s="303"/>
      <c r="N36" s="286"/>
      <c r="P36" s="286"/>
      <c r="R36" s="283" t="s">
        <v>615</v>
      </c>
      <c r="T36" s="130" t="s">
        <v>479</v>
      </c>
      <c r="U36" s="517"/>
      <c r="V36" s="283" t="s">
        <v>477</v>
      </c>
      <c r="W36" s="513"/>
      <c r="X36" s="256"/>
      <c r="Y36" s="511"/>
      <c r="Z36" s="283" t="s">
        <v>478</v>
      </c>
      <c r="AA36" s="511"/>
      <c r="AB36" s="287" t="s">
        <v>264</v>
      </c>
      <c r="AC36" s="511"/>
      <c r="AD36" s="283" t="s">
        <v>574</v>
      </c>
      <c r="AE36" s="512"/>
      <c r="AF36" s="677" t="s">
        <v>879</v>
      </c>
      <c r="AG36" s="665"/>
      <c r="AH36" s="677" t="s">
        <v>897</v>
      </c>
      <c r="AI36" s="671"/>
      <c r="AJ36" s="677" t="s">
        <v>996</v>
      </c>
      <c r="AK36" s="672"/>
      <c r="AL36" s="677" t="s">
        <v>879</v>
      </c>
      <c r="AM36" s="672"/>
      <c r="AN36" s="692"/>
      <c r="AO36" s="528"/>
      <c r="AP36" s="789" t="s">
        <v>1042</v>
      </c>
      <c r="AQ36" s="528"/>
      <c r="AR36" s="785" t="s">
        <v>1021</v>
      </c>
      <c r="AS36" s="1177"/>
      <c r="AT36" s="785" t="s">
        <v>1320</v>
      </c>
      <c r="AU36" s="1181"/>
      <c r="AV36" s="1179" t="s">
        <v>1072</v>
      </c>
      <c r="AW36" s="1181"/>
      <c r="AX36" s="786" t="s">
        <v>57</v>
      </c>
      <c r="AY36" s="522"/>
      <c r="AZ36" s="1371" t="s">
        <v>1442</v>
      </c>
      <c r="BA36" s="1181"/>
      <c r="BB36" s="54"/>
      <c r="BC36" s="522"/>
      <c r="BD36" s="633" t="s">
        <v>879</v>
      </c>
      <c r="BE36" s="522"/>
      <c r="BG36" s="1195"/>
      <c r="BH36" s="1412" t="s">
        <v>57</v>
      </c>
      <c r="BI36" s="522"/>
      <c r="BJ36" s="633" t="s">
        <v>1537</v>
      </c>
      <c r="BK36" s="522"/>
      <c r="BL36" s="1419" t="s">
        <v>1505</v>
      </c>
      <c r="BM36" s="1195"/>
      <c r="BN36" s="636" t="s">
        <v>867</v>
      </c>
      <c r="BO36" s="1195"/>
      <c r="BQ36" s="1195"/>
      <c r="BS36" s="1195"/>
      <c r="BT36" s="633" t="s">
        <v>1606</v>
      </c>
      <c r="BU36" s="1195"/>
      <c r="BV36" s="633" t="s">
        <v>1595</v>
      </c>
      <c r="BW36" s="1195"/>
      <c r="BX36" s="633" t="s">
        <v>1584</v>
      </c>
      <c r="BY36" s="1195"/>
      <c r="BZ36" s="633" t="s">
        <v>1601</v>
      </c>
      <c r="CA36" s="1195"/>
      <c r="CF36" s="633" t="s">
        <v>1640</v>
      </c>
      <c r="CK36" s="1195"/>
      <c r="CL36" s="1454" t="s">
        <v>1670</v>
      </c>
      <c r="CM36" s="1195"/>
      <c r="CN36" s="1505" t="s">
        <v>867</v>
      </c>
      <c r="CO36" s="1195"/>
      <c r="CQ36" s="1195"/>
      <c r="CS36" s="1195"/>
      <c r="CT36" s="1454" t="s">
        <v>880</v>
      </c>
      <c r="CU36" s="1195"/>
      <c r="CW36" s="1195"/>
      <c r="CY36" s="1195"/>
    </row>
    <row r="37" spans="4:103" ht="40.5" thickBot="1">
      <c r="D37" s="283" t="s">
        <v>619</v>
      </c>
      <c r="F37" s="310" t="s">
        <v>620</v>
      </c>
      <c r="G37" s="302"/>
      <c r="H37" s="297" t="s">
        <v>621</v>
      </c>
      <c r="I37" s="303"/>
      <c r="N37" s="67" t="s">
        <v>466</v>
      </c>
      <c r="P37" s="67" t="s">
        <v>478</v>
      </c>
      <c r="R37" s="286"/>
      <c r="T37" s="67" t="s">
        <v>486</v>
      </c>
      <c r="U37" s="517"/>
      <c r="V37" s="345" t="s">
        <v>483</v>
      </c>
      <c r="W37" s="513"/>
      <c r="X37" s="66" t="s">
        <v>224</v>
      </c>
      <c r="Y37" s="511"/>
      <c r="Z37" s="283" t="s">
        <v>472</v>
      </c>
      <c r="AA37" s="511"/>
      <c r="AB37" s="283" t="s">
        <v>622</v>
      </c>
      <c r="AC37" s="511"/>
      <c r="AD37" s="284" t="s">
        <v>618</v>
      </c>
      <c r="AE37" s="512"/>
      <c r="AF37" s="677" t="s">
        <v>906</v>
      </c>
      <c r="AG37" s="665"/>
      <c r="AH37" s="682" t="s">
        <v>898</v>
      </c>
      <c r="AI37" s="671"/>
      <c r="AJ37" s="677" t="s">
        <v>997</v>
      </c>
      <c r="AK37" s="672"/>
      <c r="AL37" s="677" t="s">
        <v>880</v>
      </c>
      <c r="AM37" s="672"/>
      <c r="AN37" s="692"/>
      <c r="AO37" s="528"/>
      <c r="AP37" s="789" t="s">
        <v>1043</v>
      </c>
      <c r="AQ37" s="528"/>
      <c r="AR37" s="785" t="s">
        <v>1321</v>
      </c>
      <c r="AS37" s="1177"/>
      <c r="AT37" s="786" t="s">
        <v>58</v>
      </c>
      <c r="AU37" s="1181"/>
      <c r="AV37" s="1179" t="s">
        <v>1073</v>
      </c>
      <c r="AW37" s="1181"/>
      <c r="AX37" s="785" t="s">
        <v>1305</v>
      </c>
      <c r="AY37" s="522"/>
      <c r="AZ37" s="1371" t="s">
        <v>1443</v>
      </c>
      <c r="BA37" s="1181"/>
      <c r="BB37" s="54"/>
      <c r="BC37" s="522"/>
      <c r="BD37" s="633" t="s">
        <v>880</v>
      </c>
      <c r="BE37" s="522"/>
      <c r="BG37" s="1195"/>
      <c r="BH37" s="1411" t="s">
        <v>879</v>
      </c>
      <c r="BI37" s="522"/>
      <c r="BJ37" s="633" t="s">
        <v>879</v>
      </c>
      <c r="BK37" s="522"/>
      <c r="BL37" s="1419" t="s">
        <v>1506</v>
      </c>
      <c r="BM37" s="1195"/>
      <c r="BN37" s="636" t="s">
        <v>1537</v>
      </c>
      <c r="BO37" s="1195"/>
      <c r="BQ37" s="1195"/>
      <c r="BS37" s="1195"/>
      <c r="BT37" s="1353" t="s">
        <v>57</v>
      </c>
      <c r="BU37" s="1195"/>
      <c r="BV37" s="1353" t="s">
        <v>58</v>
      </c>
      <c r="BW37" s="1195"/>
      <c r="BX37" s="1353" t="s">
        <v>57</v>
      </c>
      <c r="BY37" s="1195"/>
      <c r="BZ37" s="633" t="s">
        <v>1602</v>
      </c>
      <c r="CA37" s="1195"/>
      <c r="CF37" s="1353" t="s">
        <v>57</v>
      </c>
      <c r="CK37" s="1195"/>
      <c r="CL37" s="1454" t="s">
        <v>1477</v>
      </c>
      <c r="CM37" s="1195"/>
      <c r="CN37" s="1505" t="s">
        <v>1772</v>
      </c>
      <c r="CO37" s="1195"/>
      <c r="CQ37" s="1195"/>
      <c r="CS37" s="1195"/>
      <c r="CT37" s="1454" t="s">
        <v>881</v>
      </c>
      <c r="CU37" s="1195"/>
    </row>
    <row r="38" spans="4:103" ht="40.5" thickBot="1">
      <c r="D38" s="312" t="s">
        <v>623</v>
      </c>
      <c r="I38" s="303"/>
      <c r="N38" s="286"/>
      <c r="P38" s="286"/>
      <c r="R38" s="283" t="s">
        <v>57</v>
      </c>
      <c r="T38" s="67" t="s">
        <v>493</v>
      </c>
      <c r="U38" s="517"/>
      <c r="V38" s="283" t="s">
        <v>490</v>
      </c>
      <c r="W38" s="513"/>
      <c r="X38" s="67" t="s">
        <v>643</v>
      </c>
      <c r="Y38" s="511"/>
      <c r="Z38" s="525" t="s">
        <v>481</v>
      </c>
      <c r="AA38" s="511"/>
      <c r="AB38" s="283" t="s">
        <v>58</v>
      </c>
      <c r="AC38" s="511"/>
      <c r="AD38" s="311" t="s">
        <v>761</v>
      </c>
      <c r="AE38" s="512"/>
      <c r="AF38" s="682" t="s">
        <v>907</v>
      </c>
      <c r="AG38" s="665"/>
      <c r="AH38" s="677" t="s">
        <v>899</v>
      </c>
      <c r="AI38" s="671"/>
      <c r="AJ38" s="679" t="s">
        <v>58</v>
      </c>
      <c r="AK38" s="672"/>
      <c r="AL38" s="682" t="s">
        <v>881</v>
      </c>
      <c r="AM38" s="672"/>
      <c r="AN38" s="692"/>
      <c r="AO38" s="528"/>
      <c r="AP38" s="789" t="s">
        <v>1044</v>
      </c>
      <c r="AQ38" s="528"/>
      <c r="AR38" s="785" t="s">
        <v>1023</v>
      </c>
      <c r="AS38" s="1177"/>
      <c r="AT38" s="785" t="s">
        <v>1021</v>
      </c>
      <c r="AU38" s="1181"/>
      <c r="AV38" s="1179" t="s">
        <v>1074</v>
      </c>
      <c r="AW38" s="1181"/>
      <c r="AX38" s="785" t="s">
        <v>1322</v>
      </c>
      <c r="AY38" s="522"/>
      <c r="AZ38" s="1371" t="s">
        <v>1444</v>
      </c>
      <c r="BA38" s="1181"/>
      <c r="BB38" s="54"/>
      <c r="BC38" s="522"/>
      <c r="BD38" s="633" t="s">
        <v>881</v>
      </c>
      <c r="BE38" s="522"/>
      <c r="BG38" s="1195"/>
      <c r="BH38" s="1411" t="s">
        <v>880</v>
      </c>
      <c r="BI38" s="522"/>
      <c r="BJ38" s="633" t="s">
        <v>897</v>
      </c>
      <c r="BK38" s="522"/>
      <c r="BL38" s="1419" t="s">
        <v>1546</v>
      </c>
      <c r="BM38" s="1195"/>
      <c r="BN38" s="636" t="s">
        <v>879</v>
      </c>
      <c r="BO38" s="1195"/>
      <c r="BQ38" s="1195"/>
      <c r="BS38" s="1195"/>
      <c r="BT38" s="633" t="s">
        <v>879</v>
      </c>
      <c r="BU38" s="1195"/>
      <c r="BV38" s="633" t="s">
        <v>867</v>
      </c>
      <c r="BW38" s="1195"/>
      <c r="BX38" s="633" t="s">
        <v>879</v>
      </c>
      <c r="BY38" s="1195"/>
      <c r="BZ38" s="1353" t="s">
        <v>57</v>
      </c>
      <c r="CA38" s="1195"/>
      <c r="CF38" s="633" t="s">
        <v>879</v>
      </c>
      <c r="CK38" s="1195"/>
      <c r="CL38" s="1454" t="s">
        <v>1478</v>
      </c>
      <c r="CM38" s="1195"/>
      <c r="CN38" s="1505" t="s">
        <v>1709</v>
      </c>
      <c r="CO38" s="1195"/>
      <c r="CQ38" s="1195"/>
      <c r="CS38" s="1195"/>
      <c r="CT38" s="1454" t="s">
        <v>882</v>
      </c>
      <c r="CU38" s="1195"/>
    </row>
    <row r="39" spans="4:103" ht="31.5" thickBot="1">
      <c r="D39" s="286" t="s">
        <v>43</v>
      </c>
      <c r="F39" s="66" t="s">
        <v>624</v>
      </c>
      <c r="G39" s="313"/>
      <c r="H39" s="66" t="s">
        <v>625</v>
      </c>
      <c r="I39" s="303"/>
      <c r="N39" s="67" t="s">
        <v>626</v>
      </c>
      <c r="P39" s="67" t="s">
        <v>477</v>
      </c>
      <c r="R39" s="286"/>
      <c r="T39" s="67" t="s">
        <v>627</v>
      </c>
      <c r="U39" s="517"/>
      <c r="V39" s="283" t="s">
        <v>498</v>
      </c>
      <c r="W39" s="513"/>
      <c r="X39" s="67" t="s">
        <v>608</v>
      </c>
      <c r="Y39" s="511"/>
      <c r="Z39" s="283" t="s">
        <v>487</v>
      </c>
      <c r="AA39" s="511"/>
      <c r="AB39" s="283" t="s">
        <v>466</v>
      </c>
      <c r="AC39" s="511"/>
      <c r="AE39" s="512"/>
      <c r="AF39" s="677" t="s">
        <v>908</v>
      </c>
      <c r="AG39" s="665"/>
      <c r="AH39" s="677" t="s">
        <v>900</v>
      </c>
      <c r="AI39" s="671"/>
      <c r="AJ39" s="677" t="s">
        <v>867</v>
      </c>
      <c r="AK39" s="672"/>
      <c r="AL39" s="677" t="s">
        <v>882</v>
      </c>
      <c r="AM39" s="672"/>
      <c r="AN39" s="692"/>
      <c r="AO39" s="528"/>
      <c r="AP39" s="789" t="s">
        <v>1045</v>
      </c>
      <c r="AQ39" s="528"/>
      <c r="AR39" s="785" t="s">
        <v>1283</v>
      </c>
      <c r="AS39" s="1177"/>
      <c r="AT39" s="785" t="s">
        <v>1323</v>
      </c>
      <c r="AU39" s="1181"/>
      <c r="AV39" s="1179" t="s">
        <v>57</v>
      </c>
      <c r="AW39" s="1181"/>
      <c r="AX39" s="785" t="s">
        <v>1324</v>
      </c>
      <c r="AY39" s="522"/>
      <c r="AZ39" s="1372" t="s">
        <v>57</v>
      </c>
      <c r="BA39" s="1181"/>
      <c r="BB39" s="54"/>
      <c r="BC39" s="522"/>
      <c r="BD39" s="633" t="s">
        <v>882</v>
      </c>
      <c r="BE39" s="522"/>
      <c r="BG39" s="1195"/>
      <c r="BH39" s="1411" t="s">
        <v>881</v>
      </c>
      <c r="BI39" s="522"/>
      <c r="BJ39" s="633" t="s">
        <v>898</v>
      </c>
      <c r="BK39" s="522"/>
      <c r="BL39" s="1421" t="s">
        <v>1547</v>
      </c>
      <c r="BM39" s="1195"/>
      <c r="BN39" s="636" t="s">
        <v>906</v>
      </c>
      <c r="BO39" s="1195"/>
      <c r="BQ39" s="1195"/>
      <c r="BS39" s="1195"/>
      <c r="BT39" s="633" t="s">
        <v>906</v>
      </c>
      <c r="BU39" s="1195"/>
      <c r="BV39" s="633" t="s">
        <v>1596</v>
      </c>
      <c r="BW39" s="1195"/>
      <c r="BX39" s="633" t="s">
        <v>880</v>
      </c>
      <c r="BY39" s="1195"/>
      <c r="BZ39" s="633" t="s">
        <v>879</v>
      </c>
      <c r="CA39" s="1195"/>
      <c r="CF39" s="633" t="s">
        <v>880</v>
      </c>
      <c r="CK39" s="1195"/>
      <c r="CL39" s="1454" t="s">
        <v>1479</v>
      </c>
      <c r="CM39" s="1195"/>
      <c r="CN39" s="1505" t="s">
        <v>897</v>
      </c>
      <c r="CO39" s="1195"/>
      <c r="CQ39" s="1195"/>
      <c r="CS39" s="1195"/>
      <c r="CT39" s="1454" t="s">
        <v>883</v>
      </c>
      <c r="CU39" s="1195"/>
    </row>
    <row r="40" spans="4:103" ht="48" thickBot="1">
      <c r="D40" s="286" t="s">
        <v>44</v>
      </c>
      <c r="F40" s="67" t="s">
        <v>629</v>
      </c>
      <c r="G40" s="313"/>
      <c r="H40" s="67" t="s">
        <v>531</v>
      </c>
      <c r="N40" s="286"/>
      <c r="P40" s="286"/>
      <c r="R40" s="283" t="s">
        <v>478</v>
      </c>
      <c r="T40" s="67" t="s">
        <v>511</v>
      </c>
      <c r="U40" s="517"/>
      <c r="V40" s="283" t="s">
        <v>505</v>
      </c>
      <c r="W40" s="513"/>
      <c r="X40" s="67" t="s">
        <v>650</v>
      </c>
      <c r="Y40" s="511"/>
      <c r="Z40" s="283" t="s">
        <v>572</v>
      </c>
      <c r="AA40" s="511"/>
      <c r="AB40" s="283" t="s">
        <v>630</v>
      </c>
      <c r="AC40" s="511"/>
      <c r="AE40" s="512"/>
      <c r="AF40" s="677" t="s">
        <v>909</v>
      </c>
      <c r="AG40" s="665"/>
      <c r="AH40" s="677" t="s">
        <v>998</v>
      </c>
      <c r="AI40" s="671"/>
      <c r="AJ40" s="677" t="s">
        <v>999</v>
      </c>
      <c r="AK40" s="672"/>
      <c r="AL40" s="677" t="s">
        <v>883</v>
      </c>
      <c r="AM40" s="672"/>
      <c r="AN40" s="692"/>
      <c r="AO40" s="528"/>
      <c r="AP40" s="791" t="s">
        <v>1046</v>
      </c>
      <c r="AQ40" s="528"/>
      <c r="AR40" s="785" t="s">
        <v>1285</v>
      </c>
      <c r="AS40" s="1177"/>
      <c r="AT40" s="785" t="s">
        <v>1023</v>
      </c>
      <c r="AU40" s="1181"/>
      <c r="AV40" s="1179" t="s">
        <v>1023</v>
      </c>
      <c r="AW40" s="1181"/>
      <c r="AX40" s="785" t="s">
        <v>1325</v>
      </c>
      <c r="AY40" s="522"/>
      <c r="AZ40" s="1371" t="s">
        <v>1445</v>
      </c>
      <c r="BA40" s="1181"/>
      <c r="BB40" s="54"/>
      <c r="BC40" s="522"/>
      <c r="BD40" s="1351" t="s">
        <v>883</v>
      </c>
      <c r="BE40" s="522"/>
      <c r="BG40" s="1195"/>
      <c r="BH40" s="1411" t="s">
        <v>882</v>
      </c>
      <c r="BI40" s="522"/>
      <c r="BJ40" s="633" t="s">
        <v>899</v>
      </c>
      <c r="BK40" s="522"/>
      <c r="BM40" s="1195"/>
      <c r="BN40" s="636" t="s">
        <v>907</v>
      </c>
      <c r="BO40" s="1195"/>
      <c r="BQ40" s="1195"/>
      <c r="BS40" s="1195"/>
      <c r="BT40" s="633" t="s">
        <v>907</v>
      </c>
      <c r="BU40" s="1195"/>
      <c r="BV40" s="633" t="s">
        <v>879</v>
      </c>
      <c r="BW40" s="1195"/>
      <c r="BX40" s="633" t="s">
        <v>881</v>
      </c>
      <c r="BY40" s="1195"/>
      <c r="BZ40" s="633" t="s">
        <v>897</v>
      </c>
      <c r="CA40" s="1195"/>
      <c r="CF40" s="633" t="s">
        <v>881</v>
      </c>
      <c r="CK40" s="1195"/>
      <c r="CL40" s="1454" t="s">
        <v>1589</v>
      </c>
      <c r="CM40" s="1195"/>
      <c r="CN40" s="1505" t="s">
        <v>898</v>
      </c>
      <c r="CO40" s="1195"/>
      <c r="CQ40" s="1195"/>
      <c r="CS40" s="1195"/>
      <c r="CT40" s="1454" t="s">
        <v>1763</v>
      </c>
      <c r="CU40" s="1195"/>
    </row>
    <row r="41" spans="4:103" ht="31.5" thickBot="1">
      <c r="D41" s="295" t="s">
        <v>558</v>
      </c>
      <c r="F41" s="67" t="s">
        <v>631</v>
      </c>
      <c r="G41" s="313"/>
      <c r="H41" s="67" t="s">
        <v>632</v>
      </c>
      <c r="I41" s="298"/>
      <c r="N41" s="67" t="s">
        <v>478</v>
      </c>
      <c r="P41" s="67" t="s">
        <v>483</v>
      </c>
      <c r="R41" s="286"/>
      <c r="T41" s="68" t="s">
        <v>588</v>
      </c>
      <c r="U41" s="517"/>
      <c r="V41" s="297" t="s">
        <v>517</v>
      </c>
      <c r="W41" s="513"/>
      <c r="X41" s="67" t="s">
        <v>57</v>
      </c>
      <c r="Y41" s="511"/>
      <c r="Z41" s="284" t="s">
        <v>546</v>
      </c>
      <c r="AA41" s="511"/>
      <c r="AB41" s="283" t="s">
        <v>478</v>
      </c>
      <c r="AC41" s="511"/>
      <c r="AE41" s="512"/>
      <c r="AF41" s="677" t="s">
        <v>910</v>
      </c>
      <c r="AG41" s="665"/>
      <c r="AH41" s="687" t="s">
        <v>1000</v>
      </c>
      <c r="AI41" s="671"/>
      <c r="AJ41" s="677" t="s">
        <v>879</v>
      </c>
      <c r="AK41" s="672"/>
      <c r="AL41" s="677" t="s">
        <v>884</v>
      </c>
      <c r="AM41" s="672"/>
      <c r="AN41" s="692"/>
      <c r="AO41" s="528"/>
      <c r="AP41" s="355"/>
      <c r="AQ41" s="528"/>
      <c r="AR41" s="785" t="s">
        <v>1286</v>
      </c>
      <c r="AS41" s="1177"/>
      <c r="AT41" s="785" t="s">
        <v>1024</v>
      </c>
      <c r="AU41" s="1181"/>
      <c r="AV41" s="1179" t="s">
        <v>1053</v>
      </c>
      <c r="AW41" s="1181"/>
      <c r="AX41" s="1179" t="s">
        <v>1087</v>
      </c>
      <c r="AY41" s="522"/>
      <c r="AZ41" s="1371" t="s">
        <v>1446</v>
      </c>
      <c r="BA41" s="1181"/>
      <c r="BB41" s="54"/>
      <c r="BC41" s="522"/>
      <c r="BD41" s="633" t="s">
        <v>1438</v>
      </c>
      <c r="BE41" s="522"/>
      <c r="BG41" s="1195"/>
      <c r="BH41" s="1411" t="s">
        <v>883</v>
      </c>
      <c r="BI41" s="522"/>
      <c r="BJ41" s="633" t="s">
        <v>1494</v>
      </c>
      <c r="BK41" s="522"/>
      <c r="BM41" s="1195"/>
      <c r="BN41" s="636" t="s">
        <v>908</v>
      </c>
      <c r="BO41" s="1195"/>
      <c r="BQ41" s="1195"/>
      <c r="BS41" s="1195"/>
      <c r="BT41" s="633" t="s">
        <v>908</v>
      </c>
      <c r="BU41" s="1195"/>
      <c r="BV41" s="633" t="s">
        <v>1524</v>
      </c>
      <c r="BW41" s="1195"/>
      <c r="BX41" s="633" t="s">
        <v>882</v>
      </c>
      <c r="BY41" s="1195"/>
      <c r="BZ41" s="633" t="s">
        <v>898</v>
      </c>
      <c r="CA41" s="1195"/>
      <c r="CF41" s="633" t="s">
        <v>882</v>
      </c>
      <c r="CK41" s="1195"/>
      <c r="CL41" s="1454" t="s">
        <v>874</v>
      </c>
      <c r="CM41" s="1195"/>
      <c r="CN41" s="1505" t="s">
        <v>899</v>
      </c>
      <c r="CO41" s="1195"/>
      <c r="CQ41" s="1195"/>
      <c r="CS41" s="1195"/>
      <c r="CT41" s="1454" t="s">
        <v>874</v>
      </c>
      <c r="CU41" s="1195"/>
    </row>
    <row r="42" spans="4:103" ht="38.25" thickBot="1">
      <c r="D42" s="283" t="s">
        <v>633</v>
      </c>
      <c r="F42" s="67" t="s">
        <v>58</v>
      </c>
      <c r="G42" s="313"/>
      <c r="H42" s="67" t="s">
        <v>57</v>
      </c>
      <c r="I42" s="298"/>
      <c r="N42" s="286"/>
      <c r="P42" s="286"/>
      <c r="R42" s="283" t="s">
        <v>472</v>
      </c>
      <c r="U42" s="512"/>
      <c r="V42" s="256"/>
      <c r="W42" s="513"/>
      <c r="X42" s="286" t="s">
        <v>266</v>
      </c>
      <c r="Y42" s="511"/>
      <c r="Z42" s="297" t="s">
        <v>511</v>
      </c>
      <c r="AA42" s="511"/>
      <c r="AB42" s="283" t="s">
        <v>485</v>
      </c>
      <c r="AC42" s="511"/>
      <c r="AE42" s="512"/>
      <c r="AF42" s="687" t="s">
        <v>911</v>
      </c>
      <c r="AG42" s="665"/>
      <c r="AH42" s="685"/>
      <c r="AI42" s="671"/>
      <c r="AJ42" s="677" t="s">
        <v>917</v>
      </c>
      <c r="AK42" s="672"/>
      <c r="AL42" s="687" t="s">
        <v>874</v>
      </c>
      <c r="AM42" s="672"/>
      <c r="AN42" s="692"/>
      <c r="AO42" s="528"/>
      <c r="AP42" s="355"/>
      <c r="AQ42" s="528"/>
      <c r="AR42" s="785" t="s">
        <v>1288</v>
      </c>
      <c r="AS42" s="1177"/>
      <c r="AT42" s="785" t="s">
        <v>1025</v>
      </c>
      <c r="AU42" s="1181"/>
      <c r="AV42" s="1179" t="s">
        <v>1052</v>
      </c>
      <c r="AW42" s="1181"/>
      <c r="AX42" s="1180" t="s">
        <v>1088</v>
      </c>
      <c r="AY42" s="522"/>
      <c r="AZ42" s="1371" t="s">
        <v>1447</v>
      </c>
      <c r="BA42" s="1181"/>
      <c r="BB42" s="54"/>
      <c r="BC42" s="522"/>
      <c r="BD42" s="634" t="s">
        <v>874</v>
      </c>
      <c r="BE42" s="522"/>
      <c r="BG42" s="1195"/>
      <c r="BH42" s="1411" t="s">
        <v>1485</v>
      </c>
      <c r="BI42" s="522"/>
      <c r="BJ42" s="633" t="s">
        <v>1538</v>
      </c>
      <c r="BK42" s="522"/>
      <c r="BM42" s="1195"/>
      <c r="BN42" s="636" t="s">
        <v>1500</v>
      </c>
      <c r="BO42" s="1195"/>
      <c r="BQ42" s="1195"/>
      <c r="BS42" s="1195"/>
      <c r="BT42" s="633" t="s">
        <v>1500</v>
      </c>
      <c r="BU42" s="1195"/>
      <c r="BV42" s="633" t="s">
        <v>1525</v>
      </c>
      <c r="BW42" s="1195"/>
      <c r="BX42" s="633" t="s">
        <v>1585</v>
      </c>
      <c r="BY42" s="1195"/>
      <c r="BZ42" s="633" t="s">
        <v>899</v>
      </c>
      <c r="CA42" s="1195"/>
      <c r="CF42" s="633" t="s">
        <v>1585</v>
      </c>
      <c r="CK42" s="1195"/>
      <c r="CL42" s="1454" t="s">
        <v>1671</v>
      </c>
      <c r="CM42" s="1195"/>
      <c r="CN42" s="1505" t="s">
        <v>1758</v>
      </c>
      <c r="CO42" s="1195"/>
      <c r="CQ42" s="1195"/>
      <c r="CS42" s="1195"/>
      <c r="CU42" s="1195"/>
    </row>
    <row r="43" spans="4:103" ht="53.25" thickBot="1">
      <c r="D43" s="297" t="s">
        <v>634</v>
      </c>
      <c r="F43" s="67" t="s">
        <v>466</v>
      </c>
      <c r="G43" s="313"/>
      <c r="H43" s="67" t="s">
        <v>464</v>
      </c>
      <c r="I43" s="298"/>
      <c r="N43" s="67" t="s">
        <v>474</v>
      </c>
      <c r="P43" s="67" t="s">
        <v>490</v>
      </c>
      <c r="R43" s="286"/>
      <c r="T43" s="66" t="s">
        <v>635</v>
      </c>
      <c r="U43" s="517"/>
      <c r="V43" s="509" t="s">
        <v>224</v>
      </c>
      <c r="W43" s="513"/>
      <c r="X43" s="67" t="s">
        <v>491</v>
      </c>
      <c r="Y43" s="511"/>
      <c r="Z43" s="256"/>
      <c r="AA43" s="511"/>
      <c r="AB43" s="283" t="s">
        <v>492</v>
      </c>
      <c r="AC43" s="511"/>
      <c r="AE43" s="512"/>
      <c r="AF43" s="685"/>
      <c r="AG43" s="665"/>
      <c r="AH43" s="686" t="s">
        <v>1001</v>
      </c>
      <c r="AI43" s="671"/>
      <c r="AJ43" s="682" t="s">
        <v>918</v>
      </c>
      <c r="AK43" s="672"/>
      <c r="AL43" s="685"/>
      <c r="AM43" s="672"/>
      <c r="AN43" s="692"/>
      <c r="AO43" s="528"/>
      <c r="AP43" s="355"/>
      <c r="AQ43" s="528"/>
      <c r="AR43" s="785" t="s">
        <v>1326</v>
      </c>
      <c r="AS43" s="1177"/>
      <c r="AT43" s="785" t="s">
        <v>1026</v>
      </c>
      <c r="AU43" s="1181"/>
      <c r="AV43" s="1179" t="s">
        <v>1051</v>
      </c>
      <c r="AW43" s="1181"/>
      <c r="AX43" s="54"/>
      <c r="AY43" s="522"/>
      <c r="AZ43" s="1371" t="s">
        <v>1448</v>
      </c>
      <c r="BA43" s="1194"/>
      <c r="BC43" s="522"/>
      <c r="BE43" s="522"/>
      <c r="BG43" s="1195"/>
      <c r="BH43" s="1413" t="s">
        <v>874</v>
      </c>
      <c r="BI43" s="522"/>
      <c r="BJ43" s="634" t="s">
        <v>1000</v>
      </c>
      <c r="BK43" s="522"/>
      <c r="BM43" s="1195"/>
      <c r="BN43" s="636" t="s">
        <v>1501</v>
      </c>
      <c r="BO43" s="1195"/>
      <c r="BQ43" s="1195"/>
      <c r="BS43" s="1195"/>
      <c r="BT43" s="633" t="s">
        <v>1579</v>
      </c>
      <c r="BU43" s="1195"/>
      <c r="BV43" s="633" t="s">
        <v>1526</v>
      </c>
      <c r="BW43" s="1195"/>
      <c r="BX43" s="633" t="s">
        <v>1586</v>
      </c>
      <c r="BY43" s="1195"/>
      <c r="BZ43" s="633" t="s">
        <v>1494</v>
      </c>
      <c r="CA43" s="1195"/>
      <c r="CF43" s="633" t="s">
        <v>1641</v>
      </c>
      <c r="CK43" s="1195"/>
      <c r="CL43" s="1454" t="s">
        <v>1591</v>
      </c>
      <c r="CM43" s="1195"/>
      <c r="CN43" s="1505" t="s">
        <v>1773</v>
      </c>
      <c r="CO43" s="1195"/>
      <c r="CQ43" s="1195"/>
      <c r="CS43" s="1195"/>
      <c r="CT43" s="1695" t="s">
        <v>1774</v>
      </c>
      <c r="CU43" s="1195"/>
    </row>
    <row r="44" spans="4:103" ht="48.75" thickBot="1">
      <c r="F44" s="67" t="s">
        <v>636</v>
      </c>
      <c r="G44" s="313"/>
      <c r="H44" s="67" t="s">
        <v>477</v>
      </c>
      <c r="I44" s="298"/>
      <c r="N44" s="286"/>
      <c r="P44" s="286"/>
      <c r="R44" s="283" t="s">
        <v>481</v>
      </c>
      <c r="T44" s="286" t="s">
        <v>114</v>
      </c>
      <c r="U44" s="518"/>
      <c r="V44" s="407" t="s">
        <v>747</v>
      </c>
      <c r="W44" s="513"/>
      <c r="X44" s="67" t="s">
        <v>474</v>
      </c>
      <c r="Y44" s="511"/>
      <c r="Z44" s="316" t="s">
        <v>410</v>
      </c>
      <c r="AA44" s="511"/>
      <c r="AB44" s="283" t="s">
        <v>506</v>
      </c>
      <c r="AC44" s="511"/>
      <c r="AE44" s="512"/>
      <c r="AF44" s="686" t="s">
        <v>1002</v>
      </c>
      <c r="AG44" s="665"/>
      <c r="AH44" s="677" t="s">
        <v>1003</v>
      </c>
      <c r="AI44" s="671"/>
      <c r="AJ44" s="677" t="s">
        <v>919</v>
      </c>
      <c r="AK44" s="672"/>
      <c r="AL44" s="674" t="s">
        <v>931</v>
      </c>
      <c r="AM44" s="672"/>
      <c r="AN44" s="692"/>
      <c r="AO44" s="528"/>
      <c r="AP44" s="355"/>
      <c r="AQ44" s="528"/>
      <c r="AR44" s="787" t="s">
        <v>1292</v>
      </c>
      <c r="AS44" s="1177"/>
      <c r="AT44" s="785" t="s">
        <v>1027</v>
      </c>
      <c r="AU44" s="1181"/>
      <c r="AV44" s="1179" t="s">
        <v>1075</v>
      </c>
      <c r="AW44" s="1181"/>
      <c r="AX44" s="1183" t="s">
        <v>1327</v>
      </c>
      <c r="AY44" s="522"/>
      <c r="AZ44" s="1375" t="s">
        <v>1449</v>
      </c>
      <c r="BA44" s="1194"/>
      <c r="BC44" s="522"/>
      <c r="BD44" s="635" t="s">
        <v>1460</v>
      </c>
      <c r="BE44" s="522"/>
      <c r="BG44" s="1195"/>
      <c r="BI44" s="522"/>
      <c r="BK44" s="522"/>
      <c r="BM44" s="1195"/>
      <c r="BN44" s="1417" t="s">
        <v>911</v>
      </c>
      <c r="BO44" s="1195"/>
      <c r="BQ44" s="1195"/>
      <c r="BS44" s="1195"/>
      <c r="BT44" s="634" t="s">
        <v>911</v>
      </c>
      <c r="BU44" s="1195"/>
      <c r="BV44" s="633" t="s">
        <v>1527</v>
      </c>
      <c r="BW44" s="1195"/>
      <c r="BX44" s="634" t="s">
        <v>874</v>
      </c>
      <c r="BY44" s="1195"/>
      <c r="BZ44" s="633" t="s">
        <v>1603</v>
      </c>
      <c r="CA44" s="1195"/>
      <c r="CF44" s="634" t="s">
        <v>874</v>
      </c>
      <c r="CK44" s="1195"/>
      <c r="CL44" s="1456" t="s">
        <v>1592</v>
      </c>
      <c r="CM44" s="1195"/>
      <c r="CN44" s="1505" t="s">
        <v>1000</v>
      </c>
      <c r="CO44" s="1195"/>
      <c r="CQ44" s="1195"/>
      <c r="CS44" s="1195"/>
      <c r="CT44" s="1696" t="s">
        <v>1775</v>
      </c>
      <c r="CU44" s="1195"/>
    </row>
    <row r="45" spans="4:103" ht="31.5" thickBot="1">
      <c r="F45" s="67" t="s">
        <v>464</v>
      </c>
      <c r="G45" s="298"/>
      <c r="H45" s="314" t="s">
        <v>483</v>
      </c>
      <c r="I45" s="298"/>
      <c r="N45" s="67" t="s">
        <v>482</v>
      </c>
      <c r="P45" s="67" t="s">
        <v>498</v>
      </c>
      <c r="R45" s="286"/>
      <c r="T45" s="67" t="s">
        <v>549</v>
      </c>
      <c r="U45" s="517"/>
      <c r="V45" s="407" t="s">
        <v>748</v>
      </c>
      <c r="W45" s="513"/>
      <c r="X45" s="67" t="s">
        <v>482</v>
      </c>
      <c r="Y45" s="511"/>
      <c r="Z45" s="307">
        <v>236.6</v>
      </c>
      <c r="AA45" s="511"/>
      <c r="AB45" s="283" t="s">
        <v>592</v>
      </c>
      <c r="AC45" s="511"/>
      <c r="AE45" s="512"/>
      <c r="AF45" s="677" t="s">
        <v>1004</v>
      </c>
      <c r="AG45" s="665"/>
      <c r="AH45" s="677" t="s">
        <v>1005</v>
      </c>
      <c r="AI45" s="671"/>
      <c r="AJ45" s="677" t="s">
        <v>920</v>
      </c>
      <c r="AK45" s="672"/>
      <c r="AL45" s="633" t="s">
        <v>1006</v>
      </c>
      <c r="AM45" s="672"/>
      <c r="AN45" s="692"/>
      <c r="AO45" s="528"/>
      <c r="AP45" s="355"/>
      <c r="AQ45" s="528"/>
      <c r="AR45" s="54"/>
      <c r="AS45" s="1177"/>
      <c r="AT45" s="785" t="s">
        <v>1328</v>
      </c>
      <c r="AU45" s="1181"/>
      <c r="AV45" s="1179" t="s">
        <v>1076</v>
      </c>
      <c r="AW45" s="1181"/>
      <c r="AX45" s="785" t="s">
        <v>1329</v>
      </c>
      <c r="AY45" s="522"/>
      <c r="AZ45" s="1371" t="s">
        <v>1450</v>
      </c>
      <c r="BA45" s="1194"/>
      <c r="BC45" s="522"/>
      <c r="BD45" s="633" t="s">
        <v>1461</v>
      </c>
      <c r="BE45" s="522"/>
      <c r="BG45" s="1195"/>
      <c r="BH45" s="1416" t="s">
        <v>1511</v>
      </c>
      <c r="BI45" s="522"/>
      <c r="BK45" s="522"/>
      <c r="BM45" s="1195"/>
      <c r="BO45" s="1195"/>
      <c r="BQ45" s="1195"/>
      <c r="BS45" s="1195"/>
      <c r="BU45" s="1195"/>
      <c r="BV45" s="633" t="s">
        <v>1597</v>
      </c>
      <c r="BW45" s="1195"/>
      <c r="BX45" s="1442">
        <v>2020</v>
      </c>
      <c r="BY45" s="1195"/>
      <c r="BZ45" s="634" t="s">
        <v>1000</v>
      </c>
      <c r="CA45" s="1195"/>
      <c r="CK45" s="1195"/>
      <c r="CM45" s="1195"/>
      <c r="CO45" s="1195"/>
      <c r="CQ45" s="1195"/>
      <c r="CS45" s="1195"/>
      <c r="CT45" s="1696" t="s">
        <v>1776</v>
      </c>
      <c r="CU45" s="1195"/>
    </row>
    <row r="46" spans="4:103" ht="36" thickBot="1">
      <c r="F46" s="67" t="s">
        <v>474</v>
      </c>
      <c r="G46" s="313"/>
      <c r="H46" s="67" t="s">
        <v>490</v>
      </c>
      <c r="I46" s="298"/>
      <c r="N46" s="286"/>
      <c r="P46" s="286"/>
      <c r="R46" s="283" t="s">
        <v>487</v>
      </c>
      <c r="T46" s="67" t="s">
        <v>638</v>
      </c>
      <c r="U46" s="517"/>
      <c r="V46" s="407" t="s">
        <v>749</v>
      </c>
      <c r="W46" s="513"/>
      <c r="X46" s="289" t="s">
        <v>488</v>
      </c>
      <c r="Y46" s="511"/>
      <c r="Z46" s="160" t="s">
        <v>224</v>
      </c>
      <c r="AA46" s="511"/>
      <c r="AB46" s="300" t="s">
        <v>521</v>
      </c>
      <c r="AC46" s="511"/>
      <c r="AE46" s="512"/>
      <c r="AF46" s="677" t="s">
        <v>1007</v>
      </c>
      <c r="AG46" s="665"/>
      <c r="AH46" s="679" t="s">
        <v>57</v>
      </c>
      <c r="AI46" s="671"/>
      <c r="AJ46" s="677" t="s">
        <v>1008</v>
      </c>
      <c r="AK46" s="672"/>
      <c r="AL46" s="633" t="s">
        <v>1009</v>
      </c>
      <c r="AM46" s="672"/>
      <c r="AN46" s="692"/>
      <c r="AO46" s="528"/>
      <c r="AP46" s="355"/>
      <c r="AQ46" s="528"/>
      <c r="AR46" s="54"/>
      <c r="AS46" s="1177"/>
      <c r="AT46" s="787" t="s">
        <v>1029</v>
      </c>
      <c r="AU46" s="1181"/>
      <c r="AV46" s="1180" t="s">
        <v>1029</v>
      </c>
      <c r="AW46" s="1181"/>
      <c r="AX46" s="785" t="s">
        <v>1330</v>
      </c>
      <c r="AY46" s="522"/>
      <c r="AZ46" s="1373" t="s">
        <v>1451</v>
      </c>
      <c r="BA46" s="1194"/>
      <c r="BC46" s="522"/>
      <c r="BD46" s="633" t="s">
        <v>1462</v>
      </c>
      <c r="BE46" s="522"/>
      <c r="BG46" s="1195"/>
      <c r="BH46" s="636" t="s">
        <v>1512</v>
      </c>
      <c r="BI46" s="522"/>
      <c r="BK46" s="522"/>
      <c r="BM46" s="1195"/>
      <c r="BN46" s="793" t="s">
        <v>224</v>
      </c>
      <c r="BO46" s="1195"/>
      <c r="BQ46" s="1195"/>
      <c r="BS46" s="1195"/>
      <c r="BT46" s="1352" t="s">
        <v>224</v>
      </c>
      <c r="BU46" s="1195"/>
      <c r="BV46" s="634" t="s">
        <v>874</v>
      </c>
      <c r="BW46" s="1195"/>
      <c r="BX46" s="1352" t="s">
        <v>224</v>
      </c>
      <c r="BY46" s="1195"/>
      <c r="CA46" s="1195"/>
      <c r="CK46" s="1195"/>
      <c r="CL46" s="1453" t="s">
        <v>224</v>
      </c>
      <c r="CM46" s="1195"/>
      <c r="CN46" s="1507" t="s">
        <v>1813</v>
      </c>
      <c r="CO46" s="1195"/>
      <c r="CQ46" s="1195"/>
      <c r="CS46" s="1195"/>
      <c r="CT46" s="1696" t="s">
        <v>1777</v>
      </c>
      <c r="CU46" s="1195"/>
    </row>
    <row r="47" spans="4:103" ht="31.5" thickBot="1">
      <c r="F47" s="289" t="s">
        <v>482</v>
      </c>
      <c r="G47" s="313"/>
      <c r="H47" s="67" t="s">
        <v>498</v>
      </c>
      <c r="I47" s="298"/>
      <c r="N47" s="67" t="s">
        <v>488</v>
      </c>
      <c r="P47" s="67" t="s">
        <v>640</v>
      </c>
      <c r="R47" s="286"/>
      <c r="T47" s="67" t="s">
        <v>57</v>
      </c>
      <c r="U47" s="517"/>
      <c r="V47" s="407" t="s">
        <v>57</v>
      </c>
      <c r="W47" s="513"/>
      <c r="X47" s="67" t="s">
        <v>495</v>
      </c>
      <c r="Y47" s="511"/>
      <c r="Z47" s="283" t="s">
        <v>700</v>
      </c>
      <c r="AA47" s="511"/>
      <c r="AB47" s="297" t="s">
        <v>511</v>
      </c>
      <c r="AC47" s="511"/>
      <c r="AE47" s="512"/>
      <c r="AF47" s="679" t="s">
        <v>57</v>
      </c>
      <c r="AG47" s="665"/>
      <c r="AH47" s="677" t="s">
        <v>879</v>
      </c>
      <c r="AI47" s="671"/>
      <c r="AJ47" s="687" t="s">
        <v>874</v>
      </c>
      <c r="AK47" s="672"/>
      <c r="AL47" s="633" t="s">
        <v>1010</v>
      </c>
      <c r="AM47" s="672"/>
      <c r="AN47" s="692"/>
      <c r="AO47" s="528"/>
      <c r="AP47" s="355"/>
      <c r="AQ47" s="528"/>
      <c r="AR47" s="54"/>
      <c r="AS47" s="1177"/>
      <c r="AT47" s="54"/>
      <c r="AU47" s="1181"/>
      <c r="AV47" s="54"/>
      <c r="AW47" s="1181"/>
      <c r="AX47" s="786" t="s">
        <v>57</v>
      </c>
      <c r="AY47" s="522"/>
      <c r="AZ47" s="575"/>
      <c r="BA47" s="522"/>
      <c r="BC47" s="522"/>
      <c r="BD47" s="1353" t="s">
        <v>57</v>
      </c>
      <c r="BE47" s="522"/>
      <c r="BG47" s="1195"/>
      <c r="BH47" s="636" t="s">
        <v>1513</v>
      </c>
      <c r="BI47" s="522"/>
      <c r="BK47" s="522"/>
      <c r="BM47" s="1195"/>
      <c r="BN47" s="636" t="s">
        <v>1502</v>
      </c>
      <c r="BO47" s="1195"/>
      <c r="BQ47" s="1195"/>
      <c r="BS47" s="1195"/>
      <c r="BT47" s="633" t="s">
        <v>1611</v>
      </c>
      <c r="BU47" s="1195"/>
      <c r="BW47" s="1195"/>
      <c r="BX47" s="633" t="s">
        <v>1598</v>
      </c>
      <c r="BY47" s="1195"/>
      <c r="BZ47" s="635" t="s">
        <v>1607</v>
      </c>
      <c r="CA47" s="1195"/>
      <c r="CK47" s="1195"/>
      <c r="CL47" s="1454" t="s">
        <v>1672</v>
      </c>
      <c r="CM47" s="1195"/>
      <c r="CN47" s="1510"/>
      <c r="CO47" s="1195"/>
      <c r="CQ47" s="1195"/>
      <c r="CS47" s="1195"/>
      <c r="CT47" s="1697" t="s">
        <v>1778</v>
      </c>
      <c r="CU47" s="1195"/>
    </row>
    <row r="48" spans="4:103" ht="53.25" thickBot="1">
      <c r="F48" s="67" t="s">
        <v>488</v>
      </c>
      <c r="G48" s="313"/>
      <c r="H48" s="315" t="s">
        <v>642</v>
      </c>
      <c r="I48" s="298"/>
      <c r="N48" s="286"/>
      <c r="P48" s="286"/>
      <c r="R48" s="283" t="s">
        <v>494</v>
      </c>
      <c r="T48" s="67" t="s">
        <v>478</v>
      </c>
      <c r="U48" s="517"/>
      <c r="V48" s="407" t="s">
        <v>675</v>
      </c>
      <c r="W48" s="513"/>
      <c r="X48" s="130" t="s">
        <v>529</v>
      </c>
      <c r="Y48" s="511"/>
      <c r="Z48" s="283" t="s">
        <v>701</v>
      </c>
      <c r="AA48" s="511"/>
      <c r="AB48" s="256"/>
      <c r="AC48" s="511"/>
      <c r="AE48" s="512"/>
      <c r="AF48" s="677" t="s">
        <v>879</v>
      </c>
      <c r="AG48" s="665"/>
      <c r="AH48" s="677" t="s">
        <v>897</v>
      </c>
      <c r="AI48" s="671"/>
      <c r="AJ48" s="685"/>
      <c r="AK48" s="672"/>
      <c r="AL48" s="688" t="s">
        <v>58</v>
      </c>
      <c r="AM48" s="672"/>
      <c r="AN48" s="692"/>
      <c r="AO48" s="528"/>
      <c r="AP48" s="355"/>
      <c r="AQ48" s="528"/>
      <c r="AR48" s="54"/>
      <c r="AS48" s="1177"/>
      <c r="AT48" s="54"/>
      <c r="AU48" s="1181"/>
      <c r="AV48" s="784" t="s">
        <v>224</v>
      </c>
      <c r="AW48" s="1181"/>
      <c r="AX48" s="785" t="s">
        <v>1331</v>
      </c>
      <c r="AY48" s="522"/>
      <c r="AZ48" s="1374" t="s">
        <v>1452</v>
      </c>
      <c r="BA48" s="522"/>
      <c r="BC48" s="522"/>
      <c r="BD48" s="633" t="s">
        <v>879</v>
      </c>
      <c r="BE48" s="522"/>
      <c r="BG48" s="1195"/>
      <c r="BH48" s="790" t="s">
        <v>58</v>
      </c>
      <c r="BI48" s="522"/>
      <c r="BK48" s="522"/>
      <c r="BM48" s="1195"/>
      <c r="BN48" s="636" t="s">
        <v>1503</v>
      </c>
      <c r="BO48" s="1195"/>
      <c r="BQ48" s="1195"/>
      <c r="BS48" s="1195"/>
      <c r="BT48" s="633" t="s">
        <v>1608</v>
      </c>
      <c r="BU48" s="1195"/>
      <c r="BV48" s="1352" t="s">
        <v>224</v>
      </c>
      <c r="BW48" s="1195"/>
      <c r="BX48" s="633" t="s">
        <v>1594</v>
      </c>
      <c r="BY48" s="1195"/>
      <c r="BZ48" s="633" t="s">
        <v>1608</v>
      </c>
      <c r="CA48" s="1195"/>
      <c r="CK48" s="1195"/>
      <c r="CL48" s="1454" t="s">
        <v>1673</v>
      </c>
      <c r="CM48" s="1195"/>
      <c r="CN48" s="1511" t="s">
        <v>1814</v>
      </c>
      <c r="CO48" s="1195"/>
      <c r="CQ48" s="1195"/>
      <c r="CS48" s="1195"/>
      <c r="CT48" s="1696" t="s">
        <v>1779</v>
      </c>
      <c r="CU48" s="1195"/>
    </row>
    <row r="49" spans="6:99" ht="40.5" thickBot="1">
      <c r="F49" s="67" t="s">
        <v>495</v>
      </c>
      <c r="G49" s="313"/>
      <c r="H49" s="68" t="s">
        <v>517</v>
      </c>
      <c r="I49" s="298"/>
      <c r="N49" s="67" t="s">
        <v>495</v>
      </c>
      <c r="P49" s="68" t="s">
        <v>517</v>
      </c>
      <c r="R49" s="286"/>
      <c r="T49" s="67" t="s">
        <v>485</v>
      </c>
      <c r="U49" s="517"/>
      <c r="V49" s="407" t="s">
        <v>750</v>
      </c>
      <c r="W49" s="513"/>
      <c r="X49" s="68" t="s">
        <v>535</v>
      </c>
      <c r="Y49" s="511"/>
      <c r="Z49" s="283" t="s">
        <v>702</v>
      </c>
      <c r="AA49" s="511"/>
      <c r="AB49" s="317" t="s">
        <v>224</v>
      </c>
      <c r="AC49" s="511"/>
      <c r="AE49" s="512"/>
      <c r="AF49" s="677" t="s">
        <v>906</v>
      </c>
      <c r="AG49" s="665"/>
      <c r="AH49" s="677" t="s">
        <v>898</v>
      </c>
      <c r="AI49" s="671"/>
      <c r="AJ49" s="635" t="s">
        <v>1011</v>
      </c>
      <c r="AK49" s="672"/>
      <c r="AL49" s="633" t="s">
        <v>867</v>
      </c>
      <c r="AM49" s="672"/>
      <c r="AN49" s="692"/>
      <c r="AO49" s="528"/>
      <c r="AP49" s="355"/>
      <c r="AQ49" s="528"/>
      <c r="AR49" s="54"/>
      <c r="AS49" s="1177"/>
      <c r="AT49" s="54"/>
      <c r="AU49" s="1181"/>
      <c r="AV49" s="785" t="s">
        <v>1332</v>
      </c>
      <c r="AW49" s="1181"/>
      <c r="AX49" s="785" t="s">
        <v>1333</v>
      </c>
      <c r="AY49" s="522"/>
      <c r="AZ49" s="1371" t="s">
        <v>1453</v>
      </c>
      <c r="BA49" s="522"/>
      <c r="BC49" s="522"/>
      <c r="BD49" s="633" t="s">
        <v>880</v>
      </c>
      <c r="BE49" s="522"/>
      <c r="BG49" s="1195"/>
      <c r="BH49" s="636" t="s">
        <v>867</v>
      </c>
      <c r="BI49" s="522"/>
      <c r="BK49" s="522"/>
      <c r="BM49" s="1195"/>
      <c r="BN49" s="636" t="s">
        <v>1504</v>
      </c>
      <c r="BO49" s="1195"/>
      <c r="BQ49" s="1195"/>
      <c r="BS49" s="1195"/>
      <c r="BT49" s="633" t="s">
        <v>1606</v>
      </c>
      <c r="BU49" s="1195"/>
      <c r="BV49" s="633" t="s">
        <v>1613</v>
      </c>
      <c r="BW49" s="1195"/>
      <c r="BX49" s="633" t="s">
        <v>1504</v>
      </c>
      <c r="BY49" s="1195"/>
      <c r="BZ49" s="633" t="s">
        <v>1609</v>
      </c>
      <c r="CA49" s="1195"/>
      <c r="CK49" s="1195"/>
      <c r="CL49" s="1454" t="s">
        <v>994</v>
      </c>
      <c r="CM49" s="1195"/>
      <c r="CN49" s="1510"/>
      <c r="CO49" s="1195"/>
      <c r="CQ49" s="1195"/>
      <c r="CS49" s="1195"/>
      <c r="CT49" s="1696" t="s">
        <v>1780</v>
      </c>
      <c r="CU49" s="1195"/>
    </row>
    <row r="50" spans="6:99" ht="21" thickBot="1">
      <c r="F50" s="315" t="s">
        <v>614</v>
      </c>
      <c r="G50" s="313"/>
      <c r="I50" s="298"/>
      <c r="N50" s="286"/>
      <c r="R50" s="283" t="s">
        <v>644</v>
      </c>
      <c r="T50" s="130" t="s">
        <v>492</v>
      </c>
      <c r="U50" s="517"/>
      <c r="V50" s="409" t="s">
        <v>751</v>
      </c>
      <c r="W50" s="513"/>
      <c r="X50" s="256"/>
      <c r="Y50" s="511"/>
      <c r="Z50" s="283" t="s">
        <v>57</v>
      </c>
      <c r="AA50" s="511"/>
      <c r="AB50" s="283" t="s">
        <v>649</v>
      </c>
      <c r="AC50" s="511"/>
      <c r="AE50" s="512"/>
      <c r="AF50" s="677" t="s">
        <v>907</v>
      </c>
      <c r="AG50" s="665"/>
      <c r="AH50" s="677" t="s">
        <v>899</v>
      </c>
      <c r="AI50" s="671"/>
      <c r="AJ50" s="633" t="s">
        <v>1004</v>
      </c>
      <c r="AK50" s="672"/>
      <c r="AL50" s="633" t="s">
        <v>1012</v>
      </c>
      <c r="AM50" s="672"/>
      <c r="AN50" s="692"/>
      <c r="AO50" s="528"/>
      <c r="AP50" s="355"/>
      <c r="AQ50" s="528"/>
      <c r="AR50" s="54"/>
      <c r="AS50" s="1177"/>
      <c r="AT50" s="54"/>
      <c r="AU50" s="1181"/>
      <c r="AV50" s="785" t="s">
        <v>1334</v>
      </c>
      <c r="AW50" s="1181"/>
      <c r="AX50" s="785" t="s">
        <v>1335</v>
      </c>
      <c r="AY50" s="522"/>
      <c r="AZ50" s="1371" t="s">
        <v>1454</v>
      </c>
      <c r="BA50" s="522"/>
      <c r="BC50" s="522"/>
      <c r="BD50" s="633" t="s">
        <v>881</v>
      </c>
      <c r="BE50" s="522"/>
      <c r="BG50" s="1195"/>
      <c r="BH50" s="636" t="s">
        <v>1514</v>
      </c>
      <c r="BI50" s="522"/>
      <c r="BK50" s="522"/>
      <c r="BM50" s="1195"/>
      <c r="BN50" s="790" t="s">
        <v>57</v>
      </c>
      <c r="BO50" s="1195"/>
      <c r="BQ50" s="1195"/>
      <c r="BS50" s="1195"/>
      <c r="BT50" s="1353" t="s">
        <v>58</v>
      </c>
      <c r="BU50" s="1195"/>
      <c r="BV50" s="633" t="s">
        <v>1608</v>
      </c>
      <c r="BW50" s="1195"/>
      <c r="BX50" s="1353" t="s">
        <v>58</v>
      </c>
      <c r="BY50" s="1195"/>
      <c r="BZ50" s="1353" t="s">
        <v>57</v>
      </c>
      <c r="CA50" s="1195"/>
      <c r="CK50" s="1195"/>
      <c r="CL50" s="1455" t="s">
        <v>57</v>
      </c>
      <c r="CM50" s="1195"/>
      <c r="CN50" s="1511" t="s">
        <v>1815</v>
      </c>
      <c r="CO50" s="1195"/>
      <c r="CQ50" s="1195"/>
      <c r="CS50" s="1195"/>
      <c r="CT50" s="1696" t="s">
        <v>1781</v>
      </c>
      <c r="CU50" s="1195"/>
    </row>
    <row r="51" spans="6:99" ht="38.25" thickBot="1">
      <c r="F51" s="68" t="s">
        <v>645</v>
      </c>
      <c r="G51" s="313"/>
      <c r="I51" s="298"/>
      <c r="N51" s="67" t="s">
        <v>646</v>
      </c>
      <c r="P51" s="66" t="s">
        <v>647</v>
      </c>
      <c r="R51" s="286"/>
      <c r="T51" s="67" t="s">
        <v>506</v>
      </c>
      <c r="U51" s="517"/>
      <c r="V51" s="407" t="s">
        <v>752</v>
      </c>
      <c r="W51" s="513"/>
      <c r="X51" s="160" t="s">
        <v>224</v>
      </c>
      <c r="Y51" s="511"/>
      <c r="Z51" s="283" t="s">
        <v>478</v>
      </c>
      <c r="AA51" s="511"/>
      <c r="AB51" s="287" t="s">
        <v>274</v>
      </c>
      <c r="AC51" s="511"/>
      <c r="AE51" s="512"/>
      <c r="AF51" s="677" t="s">
        <v>908</v>
      </c>
      <c r="AG51" s="665"/>
      <c r="AH51" s="677" t="s">
        <v>900</v>
      </c>
      <c r="AI51" s="671"/>
      <c r="AJ51" s="633" t="s">
        <v>1013</v>
      </c>
      <c r="AK51" s="672"/>
      <c r="AL51" s="633" t="s">
        <v>879</v>
      </c>
      <c r="AM51" s="672"/>
      <c r="AN51" s="692"/>
      <c r="AO51" s="528"/>
      <c r="AP51" s="355"/>
      <c r="AQ51" s="528"/>
      <c r="AR51" s="54"/>
      <c r="AS51" s="1177"/>
      <c r="AT51" s="54"/>
      <c r="AU51" s="1181"/>
      <c r="AV51" s="785" t="s">
        <v>1336</v>
      </c>
      <c r="AW51" s="1181"/>
      <c r="AX51" s="787" t="s">
        <v>1337</v>
      </c>
      <c r="AY51" s="522"/>
      <c r="AZ51" s="1372" t="s">
        <v>58</v>
      </c>
      <c r="BA51" s="522"/>
      <c r="BC51" s="522"/>
      <c r="BD51" s="633" t="s">
        <v>882</v>
      </c>
      <c r="BE51" s="522"/>
      <c r="BG51" s="1195"/>
      <c r="BH51" s="636" t="s">
        <v>879</v>
      </c>
      <c r="BI51" s="522"/>
      <c r="BK51" s="522"/>
      <c r="BM51" s="1195"/>
      <c r="BN51" s="636" t="s">
        <v>1505</v>
      </c>
      <c r="BO51" s="1195"/>
      <c r="BQ51" s="1195"/>
      <c r="BS51" s="1195"/>
      <c r="BT51" s="633" t="s">
        <v>867</v>
      </c>
      <c r="BU51" s="1195"/>
      <c r="BV51" s="633" t="s">
        <v>1498</v>
      </c>
      <c r="BW51" s="1195"/>
      <c r="BX51" s="633" t="s">
        <v>867</v>
      </c>
      <c r="BY51" s="1195"/>
      <c r="BZ51" s="633" t="s">
        <v>879</v>
      </c>
      <c r="CA51" s="1195"/>
      <c r="CK51" s="1195"/>
      <c r="CL51" s="1454" t="s">
        <v>879</v>
      </c>
      <c r="CM51" s="1195"/>
      <c r="CN51" s="1510"/>
      <c r="CO51" s="1195"/>
      <c r="CQ51" s="1195"/>
      <c r="CS51" s="1195"/>
      <c r="CT51" s="1696" t="s">
        <v>1782</v>
      </c>
      <c r="CU51" s="1195"/>
    </row>
    <row r="52" spans="6:99" ht="36" thickBot="1">
      <c r="N52" s="286"/>
      <c r="P52" s="305" t="s">
        <v>118</v>
      </c>
      <c r="R52" s="297" t="s">
        <v>511</v>
      </c>
      <c r="T52" s="67" t="s">
        <v>592</v>
      </c>
      <c r="U52" s="517"/>
      <c r="V52" s="407" t="s">
        <v>753</v>
      </c>
      <c r="W52" s="513"/>
      <c r="X52" s="286" t="s">
        <v>409</v>
      </c>
      <c r="Y52" s="511"/>
      <c r="Z52" s="283" t="s">
        <v>472</v>
      </c>
      <c r="AA52" s="511"/>
      <c r="AB52" s="283" t="s">
        <v>652</v>
      </c>
      <c r="AC52" s="511"/>
      <c r="AE52" s="512"/>
      <c r="AF52" s="677" t="s">
        <v>909</v>
      </c>
      <c r="AG52" s="665"/>
      <c r="AH52" s="677" t="s">
        <v>1014</v>
      </c>
      <c r="AI52" s="671"/>
      <c r="AJ52" s="688" t="s">
        <v>58</v>
      </c>
      <c r="AK52" s="672"/>
      <c r="AL52" s="633" t="s">
        <v>880</v>
      </c>
      <c r="AM52" s="672"/>
      <c r="AN52" s="692"/>
      <c r="AO52" s="528"/>
      <c r="AP52" s="355"/>
      <c r="AQ52" s="528"/>
      <c r="AR52" s="54"/>
      <c r="AS52" s="1177"/>
      <c r="AT52" s="54"/>
      <c r="AU52" s="1181"/>
      <c r="AV52" s="786" t="s">
        <v>57</v>
      </c>
      <c r="AW52" s="1181"/>
      <c r="AX52" s="54"/>
      <c r="AY52" s="522"/>
      <c r="AZ52" s="1371" t="s">
        <v>1455</v>
      </c>
      <c r="BA52" s="522"/>
      <c r="BC52" s="522"/>
      <c r="BD52" s="633" t="s">
        <v>883</v>
      </c>
      <c r="BE52" s="522"/>
      <c r="BG52" s="1195"/>
      <c r="BH52" s="636" t="s">
        <v>880</v>
      </c>
      <c r="BI52" s="522"/>
      <c r="BK52" s="522"/>
      <c r="BM52" s="1195"/>
      <c r="BN52" s="636" t="s">
        <v>1506</v>
      </c>
      <c r="BO52" s="1195"/>
      <c r="BQ52" s="1195"/>
      <c r="BS52" s="1195"/>
      <c r="BT52" s="633" t="s">
        <v>1612</v>
      </c>
      <c r="BU52" s="1195"/>
      <c r="BV52" s="1353" t="s">
        <v>58</v>
      </c>
      <c r="BW52" s="1195"/>
      <c r="BX52" s="633" t="s">
        <v>1599</v>
      </c>
      <c r="BY52" s="1195"/>
      <c r="BZ52" s="633" t="s">
        <v>897</v>
      </c>
      <c r="CA52" s="1195"/>
      <c r="CK52" s="1195"/>
      <c r="CL52" s="1454" t="s">
        <v>880</v>
      </c>
      <c r="CM52" s="1195"/>
      <c r="CN52" s="1511" t="s">
        <v>1816</v>
      </c>
      <c r="CO52" s="1195"/>
      <c r="CQ52" s="1195"/>
      <c r="CS52" s="1195"/>
      <c r="CT52" s="1696" t="s">
        <v>1783</v>
      </c>
      <c r="CU52" s="1195"/>
    </row>
    <row r="53" spans="6:99" ht="40.5" thickBot="1">
      <c r="N53" s="68" t="s">
        <v>535</v>
      </c>
      <c r="P53" s="67" t="s">
        <v>595</v>
      </c>
      <c r="T53" s="67" t="s">
        <v>651</v>
      </c>
      <c r="U53" s="517"/>
      <c r="V53" s="407" t="s">
        <v>754</v>
      </c>
      <c r="W53" s="513"/>
      <c r="X53" s="283" t="s">
        <v>665</v>
      </c>
      <c r="Y53" s="511"/>
      <c r="Z53" s="525" t="s">
        <v>481</v>
      </c>
      <c r="AA53" s="511"/>
      <c r="AB53" s="283" t="s">
        <v>655</v>
      </c>
      <c r="AC53" s="511"/>
      <c r="AE53" s="512"/>
      <c r="AF53" s="677" t="s">
        <v>910</v>
      </c>
      <c r="AG53" s="665"/>
      <c r="AH53" s="687" t="s">
        <v>1000</v>
      </c>
      <c r="AI53" s="671"/>
      <c r="AJ53" s="633" t="s">
        <v>867</v>
      </c>
      <c r="AK53" s="672"/>
      <c r="AL53" s="633" t="s">
        <v>881</v>
      </c>
      <c r="AM53" s="672"/>
      <c r="AN53" s="692"/>
      <c r="AO53" s="528"/>
      <c r="AP53" s="355"/>
      <c r="AQ53" s="528"/>
      <c r="AR53" s="54"/>
      <c r="AS53" s="1177"/>
      <c r="AT53" s="54"/>
      <c r="AU53" s="1181"/>
      <c r="AV53" s="785" t="s">
        <v>1023</v>
      </c>
      <c r="AW53" s="1181"/>
      <c r="AX53" s="54"/>
      <c r="AY53" s="522"/>
      <c r="AZ53" s="1371" t="s">
        <v>1456</v>
      </c>
      <c r="BA53" s="522"/>
      <c r="BC53" s="522"/>
      <c r="BD53" s="633" t="s">
        <v>1463</v>
      </c>
      <c r="BE53" s="522"/>
      <c r="BG53" s="1195"/>
      <c r="BH53" s="636" t="s">
        <v>881</v>
      </c>
      <c r="BI53" s="522"/>
      <c r="BK53" s="522"/>
      <c r="BM53" s="1195"/>
      <c r="BN53" s="636" t="s">
        <v>1507</v>
      </c>
      <c r="BO53" s="1195"/>
      <c r="BQ53" s="1195"/>
      <c r="BS53" s="1195"/>
      <c r="BT53" s="633" t="s">
        <v>879</v>
      </c>
      <c r="BU53" s="1195"/>
      <c r="BV53" s="633" t="s">
        <v>867</v>
      </c>
      <c r="BW53" s="1195"/>
      <c r="BX53" s="633" t="s">
        <v>879</v>
      </c>
      <c r="BY53" s="1195"/>
      <c r="BZ53" s="633" t="s">
        <v>898</v>
      </c>
      <c r="CA53" s="1195"/>
      <c r="CK53" s="1195"/>
      <c r="CL53" s="1454" t="s">
        <v>881</v>
      </c>
      <c r="CM53" s="1195"/>
      <c r="CN53" s="1510"/>
      <c r="CO53" s="1195"/>
      <c r="CQ53" s="1195"/>
      <c r="CS53" s="1195"/>
      <c r="CT53" s="1698" t="s">
        <v>1784</v>
      </c>
      <c r="CU53" s="1195"/>
    </row>
    <row r="54" spans="6:99" ht="48" thickBot="1">
      <c r="P54" s="286"/>
      <c r="R54" s="306" t="s">
        <v>194</v>
      </c>
      <c r="T54" s="68" t="s">
        <v>511</v>
      </c>
      <c r="U54" s="517"/>
      <c r="V54" s="410" t="s">
        <v>755</v>
      </c>
      <c r="W54" s="513"/>
      <c r="X54" s="283" t="s">
        <v>641</v>
      </c>
      <c r="Y54" s="511"/>
      <c r="Z54" s="283" t="s">
        <v>487</v>
      </c>
      <c r="AA54" s="511"/>
      <c r="AB54" s="283" t="s">
        <v>57</v>
      </c>
      <c r="AC54" s="511"/>
      <c r="AE54" s="512"/>
      <c r="AF54" s="687" t="s">
        <v>911</v>
      </c>
      <c r="AG54" s="685"/>
      <c r="AH54" s="685"/>
      <c r="AI54" s="685"/>
      <c r="AJ54" s="633" t="s">
        <v>1015</v>
      </c>
      <c r="AK54" s="685"/>
      <c r="AL54" s="633" t="s">
        <v>882</v>
      </c>
      <c r="AM54" s="672"/>
      <c r="AN54" s="692"/>
      <c r="AO54" s="528"/>
      <c r="AP54" s="355"/>
      <c r="AQ54" s="528"/>
      <c r="AR54" s="54"/>
      <c r="AS54" s="1177"/>
      <c r="AT54" s="54"/>
      <c r="AU54" s="1181"/>
      <c r="AV54" s="785" t="s">
        <v>1053</v>
      </c>
      <c r="AW54" s="1181"/>
      <c r="AX54" s="54"/>
      <c r="AY54" s="522"/>
      <c r="AZ54" s="1371" t="s">
        <v>1445</v>
      </c>
      <c r="BA54" s="522"/>
      <c r="BC54" s="522"/>
      <c r="BD54" s="634" t="s">
        <v>874</v>
      </c>
      <c r="BE54" s="522"/>
      <c r="BG54" s="1195"/>
      <c r="BH54" s="636" t="s">
        <v>882</v>
      </c>
      <c r="BI54" s="522"/>
      <c r="BK54" s="522"/>
      <c r="BM54" s="1195"/>
      <c r="BN54" s="1417" t="s">
        <v>1508</v>
      </c>
      <c r="BO54" s="1195"/>
      <c r="BQ54" s="1195"/>
      <c r="BS54" s="1195"/>
      <c r="BT54" s="633" t="s">
        <v>906</v>
      </c>
      <c r="BU54" s="1195"/>
      <c r="BV54" s="633" t="s">
        <v>1612</v>
      </c>
      <c r="BW54" s="1195"/>
      <c r="BX54" s="633" t="s">
        <v>880</v>
      </c>
      <c r="BY54" s="1195"/>
      <c r="BZ54" s="633" t="s">
        <v>899</v>
      </c>
      <c r="CA54" s="1195"/>
      <c r="CK54" s="1195"/>
      <c r="CL54" s="1454" t="s">
        <v>882</v>
      </c>
      <c r="CM54" s="1195"/>
      <c r="CN54" s="1511" t="s">
        <v>1817</v>
      </c>
      <c r="CO54" s="1195"/>
      <c r="CQ54" s="1195"/>
      <c r="CS54" s="1195"/>
      <c r="CT54" s="1698" t="s">
        <v>1785</v>
      </c>
      <c r="CU54" s="1195"/>
    </row>
    <row r="55" spans="6:99" ht="37.5">
      <c r="N55" s="160" t="s">
        <v>653</v>
      </c>
      <c r="P55" s="67" t="s">
        <v>654</v>
      </c>
      <c r="U55" s="512"/>
      <c r="V55" s="256"/>
      <c r="W55" s="513"/>
      <c r="X55" s="283" t="s">
        <v>666</v>
      </c>
      <c r="Y55" s="511"/>
      <c r="Z55" s="283" t="s">
        <v>572</v>
      </c>
      <c r="AA55" s="511"/>
      <c r="AB55" s="283" t="s">
        <v>478</v>
      </c>
      <c r="AC55" s="511"/>
      <c r="AE55" s="512"/>
      <c r="AF55" s="685"/>
      <c r="AG55" s="685"/>
      <c r="AH55" s="685"/>
      <c r="AI55" s="685"/>
      <c r="AJ55" s="633" t="s">
        <v>879</v>
      </c>
      <c r="AK55" s="685"/>
      <c r="AL55" s="633" t="s">
        <v>883</v>
      </c>
      <c r="AM55" s="672"/>
      <c r="AN55" s="692"/>
      <c r="AO55" s="528"/>
      <c r="AP55" s="355"/>
      <c r="AQ55" s="528"/>
      <c r="AR55" s="54"/>
      <c r="AS55" s="1177"/>
      <c r="AT55" s="54"/>
      <c r="AU55" s="1181"/>
      <c r="AV55" s="785" t="s">
        <v>1052</v>
      </c>
      <c r="AW55" s="1181"/>
      <c r="AX55" s="54"/>
      <c r="AY55" s="522"/>
      <c r="AZ55" s="1371" t="s">
        <v>1446</v>
      </c>
      <c r="BA55" s="522"/>
      <c r="BC55" s="522"/>
      <c r="BE55" s="522"/>
      <c r="BG55" s="1195"/>
      <c r="BH55" s="636" t="s">
        <v>883</v>
      </c>
      <c r="BI55" s="522"/>
      <c r="BK55" s="522"/>
      <c r="BM55" s="1195"/>
      <c r="BO55" s="1195"/>
      <c r="BQ55" s="1195"/>
      <c r="BS55" s="1195"/>
      <c r="BT55" s="633" t="s">
        <v>907</v>
      </c>
      <c r="BU55" s="1195"/>
      <c r="BV55" s="633" t="s">
        <v>879</v>
      </c>
      <c r="BW55" s="1195"/>
      <c r="BX55" s="633" t="s">
        <v>881</v>
      </c>
      <c r="BY55" s="1195"/>
      <c r="BZ55" s="633" t="s">
        <v>1494</v>
      </c>
      <c r="CA55" s="1195"/>
      <c r="CK55" s="1195"/>
      <c r="CL55" s="1454" t="s">
        <v>883</v>
      </c>
      <c r="CM55" s="1195"/>
      <c r="CN55" s="1512" t="s">
        <v>1818</v>
      </c>
      <c r="CO55" s="1195"/>
      <c r="CQ55" s="1195"/>
      <c r="CS55" s="1195"/>
      <c r="CT55" s="1698" t="s">
        <v>53</v>
      </c>
      <c r="CU55" s="1195"/>
    </row>
    <row r="56" spans="6:99" ht="33" thickBot="1">
      <c r="N56" s="286"/>
      <c r="P56" s="286"/>
      <c r="U56" s="512"/>
      <c r="V56" s="256"/>
      <c r="W56" s="513"/>
      <c r="X56" s="283" t="s">
        <v>57</v>
      </c>
      <c r="Y56" s="511"/>
      <c r="Z56" s="283" t="s">
        <v>703</v>
      </c>
      <c r="AA56" s="511"/>
      <c r="AB56" s="283" t="s">
        <v>485</v>
      </c>
      <c r="AC56" s="511"/>
      <c r="AE56" s="512"/>
      <c r="AF56" s="685"/>
      <c r="AG56" s="685"/>
      <c r="AH56" s="685"/>
      <c r="AI56" s="685"/>
      <c r="AJ56" s="633" t="s">
        <v>917</v>
      </c>
      <c r="AK56" s="685"/>
      <c r="AL56" s="633" t="s">
        <v>1016</v>
      </c>
      <c r="AM56" s="672"/>
      <c r="AN56" s="692"/>
      <c r="AO56" s="528"/>
      <c r="AP56" s="355"/>
      <c r="AQ56" s="528"/>
      <c r="AR56" s="54"/>
      <c r="AS56" s="1177"/>
      <c r="AT56" s="54"/>
      <c r="AU56" s="1181"/>
      <c r="AV56" s="785" t="s">
        <v>1051</v>
      </c>
      <c r="AW56" s="1181"/>
      <c r="AX56" s="54"/>
      <c r="AY56" s="522"/>
      <c r="AZ56" s="1371" t="s">
        <v>1447</v>
      </c>
      <c r="BA56" s="522"/>
      <c r="BC56" s="522"/>
      <c r="BE56" s="522"/>
      <c r="BG56" s="1195"/>
      <c r="BH56" s="636" t="s">
        <v>1485</v>
      </c>
      <c r="BI56" s="522"/>
      <c r="BK56" s="522"/>
      <c r="BM56" s="1195"/>
      <c r="BO56" s="1195"/>
      <c r="BQ56" s="1195"/>
      <c r="BS56" s="1195"/>
      <c r="BT56" s="633" t="s">
        <v>908</v>
      </c>
      <c r="BU56" s="1195"/>
      <c r="BV56" s="633" t="s">
        <v>1524</v>
      </c>
      <c r="BW56" s="1195"/>
      <c r="BX56" s="633" t="s">
        <v>882</v>
      </c>
      <c r="BY56" s="1195"/>
      <c r="BZ56" s="633" t="s">
        <v>1610</v>
      </c>
      <c r="CA56" s="1195"/>
      <c r="CK56" s="1195"/>
      <c r="CL56" s="1454" t="s">
        <v>1674</v>
      </c>
      <c r="CM56" s="1195"/>
      <c r="CN56" s="1512" t="s">
        <v>1819</v>
      </c>
      <c r="CO56" s="1195"/>
      <c r="CQ56" s="1195"/>
      <c r="CS56" s="1195"/>
      <c r="CT56" s="1696" t="s">
        <v>1786</v>
      </c>
      <c r="CU56" s="1195"/>
    </row>
    <row r="57" spans="6:99" ht="33" customHeight="1" thickBot="1">
      <c r="N57" s="283" t="s">
        <v>656</v>
      </c>
      <c r="P57" s="67" t="s">
        <v>58</v>
      </c>
      <c r="R57" s="66" t="s">
        <v>224</v>
      </c>
      <c r="U57" s="512"/>
      <c r="W57" s="513"/>
      <c r="X57" s="283" t="s">
        <v>468</v>
      </c>
      <c r="Y57" s="511"/>
      <c r="Z57" s="297" t="s">
        <v>511</v>
      </c>
      <c r="AA57" s="511"/>
      <c r="AB57" s="283" t="s">
        <v>492</v>
      </c>
      <c r="AC57" s="511"/>
      <c r="AE57" s="512"/>
      <c r="AF57" s="685"/>
      <c r="AG57" s="685"/>
      <c r="AH57" s="685"/>
      <c r="AI57" s="685"/>
      <c r="AJ57" s="633" t="s">
        <v>918</v>
      </c>
      <c r="AK57" s="685"/>
      <c r="AL57" s="634" t="s">
        <v>874</v>
      </c>
      <c r="AM57" s="672"/>
      <c r="AN57" s="692"/>
      <c r="AO57" s="528"/>
      <c r="AP57" s="355"/>
      <c r="AQ57" s="528"/>
      <c r="AR57" s="54"/>
      <c r="AS57" s="1177"/>
      <c r="AT57" s="54"/>
      <c r="AU57" s="1181"/>
      <c r="AV57" s="785" t="s">
        <v>1050</v>
      </c>
      <c r="AW57" s="1181"/>
      <c r="AX57" s="54"/>
      <c r="AY57" s="522"/>
      <c r="AZ57" s="1371" t="s">
        <v>1448</v>
      </c>
      <c r="BA57" s="522"/>
      <c r="BC57" s="522"/>
      <c r="BE57" s="522"/>
      <c r="BG57" s="1195"/>
      <c r="BH57" s="1417" t="s">
        <v>874</v>
      </c>
      <c r="BI57" s="522"/>
      <c r="BK57" s="522"/>
      <c r="BM57" s="1195"/>
      <c r="BO57" s="1195"/>
      <c r="BQ57" s="1195"/>
      <c r="BS57" s="1195"/>
      <c r="BT57" s="633" t="s">
        <v>1500</v>
      </c>
      <c r="BU57" s="1195"/>
      <c r="BV57" s="633" t="s">
        <v>1525</v>
      </c>
      <c r="BW57" s="1195"/>
      <c r="BX57" s="633" t="s">
        <v>883</v>
      </c>
      <c r="BY57" s="1195"/>
      <c r="BZ57" s="634" t="s">
        <v>1000</v>
      </c>
      <c r="CA57" s="1195"/>
      <c r="CK57" s="1195"/>
      <c r="CL57" s="1454" t="s">
        <v>874</v>
      </c>
      <c r="CM57" s="1195"/>
      <c r="CN57" s="1512" t="s">
        <v>1820</v>
      </c>
      <c r="CO57" s="1195"/>
      <c r="CQ57" s="1195"/>
      <c r="CS57" s="1195"/>
      <c r="CT57" s="1699" t="s">
        <v>1787</v>
      </c>
      <c r="CU57" s="1195"/>
    </row>
    <row r="58" spans="6:99" ht="48.75" thickBot="1">
      <c r="N58" s="286"/>
      <c r="P58" s="286"/>
      <c r="R58" s="286"/>
      <c r="U58" s="512"/>
      <c r="W58" s="513"/>
      <c r="X58" s="283" t="s">
        <v>574</v>
      </c>
      <c r="Y58" s="511"/>
      <c r="AA58" s="511"/>
      <c r="AB58" s="283" t="s">
        <v>506</v>
      </c>
      <c r="AC58" s="511"/>
      <c r="AE58" s="512"/>
      <c r="AF58" s="685"/>
      <c r="AG58" s="685"/>
      <c r="AH58" s="685"/>
      <c r="AI58" s="685"/>
      <c r="AJ58" s="633" t="s">
        <v>919</v>
      </c>
      <c r="AK58" s="685"/>
      <c r="AL58" s="685"/>
      <c r="AM58" s="685"/>
      <c r="AN58" s="692"/>
      <c r="AO58" s="528"/>
      <c r="AP58" s="355"/>
      <c r="AQ58" s="528"/>
      <c r="AR58" s="54"/>
      <c r="AS58" s="1177"/>
      <c r="AT58" s="54"/>
      <c r="AU58" s="1181"/>
      <c r="AV58" s="785" t="s">
        <v>1338</v>
      </c>
      <c r="AW58" s="1181"/>
      <c r="AX58" s="54"/>
      <c r="AY58" s="522"/>
      <c r="AZ58" s="1375" t="s">
        <v>1449</v>
      </c>
      <c r="BA58" s="522"/>
      <c r="BC58" s="522"/>
      <c r="BE58" s="522"/>
      <c r="BG58" s="1195"/>
      <c r="BI58" s="522"/>
      <c r="BK58" s="522"/>
      <c r="BM58" s="1195"/>
      <c r="BO58" s="1195"/>
      <c r="BQ58" s="1195"/>
      <c r="BS58" s="1195"/>
      <c r="BT58" s="633" t="s">
        <v>1579</v>
      </c>
      <c r="BU58" s="1195"/>
      <c r="BV58" s="633" t="s">
        <v>1526</v>
      </c>
      <c r="BW58" s="1195"/>
      <c r="BX58" s="633" t="s">
        <v>1532</v>
      </c>
      <c r="BY58" s="1195"/>
      <c r="CA58" s="1195"/>
      <c r="CK58" s="1195"/>
      <c r="CM58" s="1195"/>
      <c r="CN58" s="1510"/>
      <c r="CO58" s="1195"/>
      <c r="CQ58" s="1195"/>
      <c r="CS58" s="1195"/>
      <c r="CU58" s="1195"/>
    </row>
    <row r="59" spans="6:99" ht="36" thickBot="1">
      <c r="N59" s="283" t="s">
        <v>657</v>
      </c>
      <c r="P59" s="67" t="s">
        <v>466</v>
      </c>
      <c r="R59" s="67" t="s">
        <v>658</v>
      </c>
      <c r="U59" s="512"/>
      <c r="W59" s="513"/>
      <c r="X59" s="284" t="s">
        <v>670</v>
      </c>
      <c r="Y59" s="511"/>
      <c r="Z59" s="316" t="s">
        <v>411</v>
      </c>
      <c r="AA59" s="511"/>
      <c r="AB59" s="283" t="s">
        <v>662</v>
      </c>
      <c r="AC59" s="511"/>
      <c r="AE59" s="512"/>
      <c r="AF59" s="685"/>
      <c r="AG59" s="685"/>
      <c r="AH59" s="685"/>
      <c r="AI59" s="685"/>
      <c r="AJ59" s="633" t="s">
        <v>920</v>
      </c>
      <c r="AK59" s="685"/>
      <c r="AL59" s="685"/>
      <c r="AM59" s="685"/>
      <c r="AN59" s="692"/>
      <c r="AO59" s="528"/>
      <c r="AP59" s="355"/>
      <c r="AQ59" s="528"/>
      <c r="AR59" s="54"/>
      <c r="AS59" s="1177"/>
      <c r="AT59" s="54"/>
      <c r="AU59" s="1181"/>
      <c r="AV59" s="787" t="s">
        <v>1029</v>
      </c>
      <c r="AW59" s="1181"/>
      <c r="AX59" s="54"/>
      <c r="AY59" s="522"/>
      <c r="AZ59" s="1371" t="s">
        <v>1450</v>
      </c>
      <c r="BA59" s="522"/>
      <c r="BC59" s="522"/>
      <c r="BE59" s="522"/>
      <c r="BG59" s="1195"/>
      <c r="BH59" s="1352" t="s">
        <v>224</v>
      </c>
      <c r="BI59" s="522"/>
      <c r="BK59" s="522"/>
      <c r="BM59" s="1195"/>
      <c r="BO59" s="1195"/>
      <c r="BQ59" s="1195"/>
      <c r="BS59" s="1195"/>
      <c r="BT59" s="634" t="s">
        <v>911</v>
      </c>
      <c r="BU59" s="1195"/>
      <c r="BV59" s="633" t="s">
        <v>1527</v>
      </c>
      <c r="BW59" s="1195"/>
      <c r="BX59" s="634" t="s">
        <v>874</v>
      </c>
      <c r="BY59" s="1195"/>
      <c r="CA59" s="1195"/>
      <c r="CK59" s="1195"/>
      <c r="CM59" s="1195"/>
      <c r="CN59" s="1511" t="s">
        <v>1821</v>
      </c>
      <c r="CO59" s="1195"/>
      <c r="CQ59" s="1195"/>
      <c r="CS59" s="1195"/>
      <c r="CT59" s="1352" t="s">
        <v>224</v>
      </c>
      <c r="CU59" s="1195"/>
    </row>
    <row r="60" spans="6:99" ht="33" thickBot="1">
      <c r="N60" s="286"/>
      <c r="P60" s="286"/>
      <c r="R60" s="286"/>
      <c r="U60" s="512"/>
      <c r="W60" s="513"/>
      <c r="X60" s="523" t="s">
        <v>671</v>
      </c>
      <c r="Y60" s="511"/>
      <c r="Z60" s="307">
        <v>236.7</v>
      </c>
      <c r="AA60" s="511"/>
      <c r="AB60" s="300" t="s">
        <v>664</v>
      </c>
      <c r="AC60" s="511"/>
      <c r="AE60" s="512"/>
      <c r="AF60" s="685"/>
      <c r="AG60" s="685"/>
      <c r="AH60" s="685"/>
      <c r="AI60" s="685"/>
      <c r="AJ60" s="633" t="s">
        <v>1017</v>
      </c>
      <c r="AK60" s="685"/>
      <c r="AL60" s="685"/>
      <c r="AM60" s="685"/>
      <c r="AN60" s="692"/>
      <c r="AO60" s="528"/>
      <c r="AP60" s="355"/>
      <c r="AQ60" s="528"/>
      <c r="AR60" s="54"/>
      <c r="AS60" s="1177"/>
      <c r="AT60" s="54"/>
      <c r="AU60" s="1181"/>
      <c r="AV60" s="54"/>
      <c r="AW60" s="1181"/>
      <c r="AX60" s="54"/>
      <c r="AY60" s="522"/>
      <c r="AZ60" s="1373" t="s">
        <v>1451</v>
      </c>
      <c r="BA60" s="522"/>
      <c r="BC60" s="522"/>
      <c r="BE60" s="522"/>
      <c r="BG60" s="1195"/>
      <c r="BH60" s="633" t="s">
        <v>1530</v>
      </c>
      <c r="BI60" s="522"/>
      <c r="BK60" s="522"/>
      <c r="BM60" s="1195"/>
      <c r="BO60" s="1195"/>
      <c r="BQ60" s="1195"/>
      <c r="BS60" s="1195"/>
      <c r="BU60" s="1195"/>
      <c r="BV60" s="633" t="s">
        <v>1614</v>
      </c>
      <c r="BW60" s="1195"/>
      <c r="BY60" s="1195"/>
      <c r="CA60" s="1195"/>
      <c r="CK60" s="1195"/>
      <c r="CM60" s="1195"/>
      <c r="CN60" s="1510"/>
      <c r="CO60" s="1195"/>
      <c r="CQ60" s="1195"/>
      <c r="CS60" s="1195"/>
      <c r="CT60" s="633" t="s">
        <v>1803</v>
      </c>
      <c r="CU60" s="1195"/>
    </row>
    <row r="61" spans="6:99" ht="31.5" thickBot="1">
      <c r="H61" s="258"/>
      <c r="N61" s="283" t="s">
        <v>57</v>
      </c>
      <c r="P61" s="130" t="s">
        <v>659</v>
      </c>
      <c r="R61" s="67" t="s">
        <v>660</v>
      </c>
      <c r="U61" s="512"/>
      <c r="W61" s="513"/>
      <c r="X61" s="256"/>
      <c r="Y61" s="511"/>
      <c r="Z61" s="509" t="s">
        <v>762</v>
      </c>
      <c r="AA61" s="511"/>
      <c r="AB61" s="297" t="s">
        <v>511</v>
      </c>
      <c r="AC61" s="511"/>
      <c r="AE61" s="512"/>
      <c r="AF61" s="685"/>
      <c r="AG61" s="685"/>
      <c r="AH61" s="685"/>
      <c r="AI61" s="685"/>
      <c r="AJ61" s="634" t="s">
        <v>874</v>
      </c>
      <c r="AK61" s="685"/>
      <c r="AL61" s="685"/>
      <c r="AM61" s="685"/>
      <c r="AN61" s="692"/>
      <c r="AO61" s="528"/>
      <c r="AP61" s="355"/>
      <c r="AQ61" s="528"/>
      <c r="AR61" s="54"/>
      <c r="AS61" s="1177"/>
      <c r="AT61" s="54"/>
      <c r="AU61" s="1181"/>
      <c r="AV61" s="784" t="s">
        <v>224</v>
      </c>
      <c r="AW61" s="1181"/>
      <c r="AX61" s="54"/>
      <c r="AY61" s="522"/>
      <c r="AZ61" s="575"/>
      <c r="BA61" s="522"/>
      <c r="BC61" s="522"/>
      <c r="BE61" s="522"/>
      <c r="BG61" s="1195"/>
      <c r="BH61" s="636" t="s">
        <v>1533</v>
      </c>
      <c r="BI61" s="522"/>
      <c r="BK61" s="522"/>
      <c r="BM61" s="1195"/>
      <c r="BO61" s="1195"/>
      <c r="BQ61" s="1195"/>
      <c r="BS61" s="1195"/>
      <c r="BU61" s="1195"/>
      <c r="BV61" s="634" t="s">
        <v>874</v>
      </c>
      <c r="BW61" s="1195"/>
      <c r="BX61" s="1553" t="s">
        <v>1952</v>
      </c>
      <c r="BY61" s="1195"/>
      <c r="CA61" s="1195"/>
      <c r="CK61" s="1195"/>
      <c r="CM61" s="1195"/>
      <c r="CN61" s="1513" t="s">
        <v>1822</v>
      </c>
      <c r="CO61" s="1195"/>
      <c r="CQ61" s="1195"/>
      <c r="CS61" s="1195"/>
      <c r="CT61" s="633" t="s">
        <v>1804</v>
      </c>
      <c r="CU61" s="1195"/>
    </row>
    <row r="62" spans="6:99" ht="33" thickBot="1">
      <c r="N62" s="286"/>
      <c r="P62" s="286"/>
      <c r="R62" s="286"/>
      <c r="U62" s="512"/>
      <c r="W62" s="513"/>
      <c r="X62" s="505" t="s">
        <v>224</v>
      </c>
      <c r="Y62" s="511"/>
      <c r="Z62" s="407" t="s">
        <v>763</v>
      </c>
      <c r="AA62" s="511"/>
      <c r="AB62" s="256"/>
      <c r="AC62" s="511"/>
      <c r="AE62" s="512"/>
      <c r="AF62" s="685"/>
      <c r="AG62" s="685"/>
      <c r="AH62" s="685"/>
      <c r="AI62" s="685"/>
      <c r="AJ62" s="685"/>
      <c r="AK62" s="685"/>
      <c r="AL62" s="685"/>
      <c r="AM62" s="685"/>
      <c r="AN62" s="692"/>
      <c r="AO62" s="528"/>
      <c r="AP62" s="355"/>
      <c r="AQ62" s="528"/>
      <c r="AR62" s="54"/>
      <c r="AS62" s="1177"/>
      <c r="AT62" s="54"/>
      <c r="AU62" s="1181"/>
      <c r="AV62" s="785" t="s">
        <v>1339</v>
      </c>
      <c r="AW62" s="1181"/>
      <c r="AX62" s="54"/>
      <c r="AY62" s="522"/>
      <c r="BA62" s="522"/>
      <c r="BC62" s="522"/>
      <c r="BE62" s="522"/>
      <c r="BG62" s="1195"/>
      <c r="BH62" s="633" t="s">
        <v>1531</v>
      </c>
      <c r="BI62" s="522"/>
      <c r="BK62" s="522"/>
      <c r="BM62" s="1195"/>
      <c r="BO62" s="1195"/>
      <c r="BQ62" s="1195"/>
      <c r="BS62" s="1195"/>
      <c r="BU62" s="1195"/>
      <c r="BW62" s="1195"/>
      <c r="BX62" s="1554" t="s">
        <v>224</v>
      </c>
      <c r="BY62" s="1195"/>
      <c r="CK62" s="1195"/>
      <c r="CS62" s="1195"/>
      <c r="CT62" s="633" t="s">
        <v>1805</v>
      </c>
      <c r="CU62" s="1195"/>
    </row>
    <row r="63" spans="6:99" ht="47.25" thickBot="1">
      <c r="N63" s="283" t="s">
        <v>478</v>
      </c>
      <c r="P63" s="67" t="s">
        <v>478</v>
      </c>
      <c r="R63" s="67" t="s">
        <v>661</v>
      </c>
      <c r="U63" s="512"/>
      <c r="W63" s="513"/>
      <c r="X63" s="506" t="s">
        <v>737</v>
      </c>
      <c r="Y63" s="511"/>
      <c r="Z63" s="407" t="s">
        <v>764</v>
      </c>
      <c r="AA63" s="511"/>
      <c r="AB63" s="406" t="s">
        <v>224</v>
      </c>
      <c r="AC63" s="511"/>
      <c r="AE63" s="512"/>
      <c r="AF63" s="685"/>
      <c r="AG63" s="685"/>
      <c r="AH63" s="685"/>
      <c r="AI63" s="685"/>
      <c r="AJ63" s="685"/>
      <c r="AK63" s="685"/>
      <c r="AL63" s="685"/>
      <c r="AM63" s="685"/>
      <c r="AN63" s="692"/>
      <c r="AO63" s="528"/>
      <c r="AP63" s="355"/>
      <c r="AQ63" s="528"/>
      <c r="AR63" s="54"/>
      <c r="AS63" s="1177"/>
      <c r="AT63" s="54"/>
      <c r="AU63" s="1181"/>
      <c r="AV63" s="785" t="s">
        <v>1340</v>
      </c>
      <c r="AW63" s="1181"/>
      <c r="AX63" s="54"/>
      <c r="AY63" s="522"/>
      <c r="BA63" s="522"/>
      <c r="BC63" s="522"/>
      <c r="BE63" s="522"/>
      <c r="BG63" s="1195"/>
      <c r="BH63" s="1353" t="s">
        <v>57</v>
      </c>
      <c r="BI63" s="522"/>
      <c r="BK63" s="522"/>
      <c r="BM63" s="1195"/>
      <c r="BO63" s="1195"/>
      <c r="BQ63" s="1195"/>
      <c r="BS63" s="1195"/>
      <c r="BU63" s="1195"/>
      <c r="BW63" s="1195"/>
      <c r="BX63" s="1555" t="s">
        <v>1951</v>
      </c>
      <c r="BY63" s="1195"/>
      <c r="CK63" s="1195"/>
      <c r="CS63" s="1195"/>
      <c r="CT63" s="1353" t="s">
        <v>58</v>
      </c>
      <c r="CU63" s="1195"/>
    </row>
    <row r="64" spans="6:99" ht="27" thickBot="1">
      <c r="N64" s="286"/>
      <c r="P64" s="286"/>
      <c r="R64" s="286"/>
      <c r="U64" s="512"/>
      <c r="W64" s="513"/>
      <c r="X64" s="506" t="s">
        <v>738</v>
      </c>
      <c r="Y64" s="511"/>
      <c r="Z64" s="408" t="s">
        <v>58</v>
      </c>
      <c r="AA64" s="511"/>
      <c r="AB64" s="407" t="s">
        <v>672</v>
      </c>
      <c r="AC64" s="511"/>
      <c r="AE64" s="512"/>
      <c r="AF64" s="685"/>
      <c r="AG64" s="685"/>
      <c r="AH64" s="685"/>
      <c r="AI64" s="685"/>
      <c r="AJ64" s="685"/>
      <c r="AK64" s="685"/>
      <c r="AL64" s="685"/>
      <c r="AM64" s="685"/>
      <c r="AN64" s="692"/>
      <c r="AO64" s="528"/>
      <c r="AP64" s="355"/>
      <c r="AQ64" s="528"/>
      <c r="AR64" s="54"/>
      <c r="AS64" s="1177"/>
      <c r="AT64" s="54"/>
      <c r="AU64" s="1181"/>
      <c r="AV64" s="785" t="s">
        <v>1341</v>
      </c>
      <c r="AW64" s="1181"/>
      <c r="AX64" s="54"/>
      <c r="AY64" s="522"/>
      <c r="BA64" s="522"/>
      <c r="BC64" s="522"/>
      <c r="BE64" s="522"/>
      <c r="BG64" s="1195"/>
      <c r="BH64" s="633" t="s">
        <v>879</v>
      </c>
      <c r="BI64" s="522"/>
      <c r="BK64" s="522"/>
      <c r="BM64" s="1195"/>
      <c r="BO64" s="1195"/>
      <c r="BQ64" s="1195"/>
      <c r="BS64" s="1195"/>
      <c r="BU64" s="1195"/>
      <c r="BW64" s="1195"/>
      <c r="BX64" s="1555" t="s">
        <v>1950</v>
      </c>
      <c r="BY64" s="1195"/>
      <c r="CK64" s="1195"/>
      <c r="CS64" s="1195"/>
      <c r="CT64" s="633" t="s">
        <v>867</v>
      </c>
      <c r="CU64" s="1195"/>
    </row>
    <row r="65" spans="8:99" ht="21" thickBot="1">
      <c r="N65" s="283" t="s">
        <v>474</v>
      </c>
      <c r="P65" s="67" t="s">
        <v>477</v>
      </c>
      <c r="R65" s="67" t="s">
        <v>58</v>
      </c>
      <c r="U65" s="512"/>
      <c r="W65" s="513"/>
      <c r="X65" s="506" t="s">
        <v>739</v>
      </c>
      <c r="Y65" s="511"/>
      <c r="Z65" s="407" t="s">
        <v>765</v>
      </c>
      <c r="AA65" s="511"/>
      <c r="AB65" s="527" t="s">
        <v>682</v>
      </c>
      <c r="AC65" s="511"/>
      <c r="AE65" s="512"/>
      <c r="AF65" s="685"/>
      <c r="AG65" s="685"/>
      <c r="AH65" s="685"/>
      <c r="AI65" s="685"/>
      <c r="AJ65" s="685"/>
      <c r="AK65" s="685"/>
      <c r="AL65" s="685"/>
      <c r="AM65" s="685"/>
      <c r="AN65" s="692"/>
      <c r="AO65" s="528"/>
      <c r="AP65" s="355"/>
      <c r="AQ65" s="528"/>
      <c r="AR65" s="54"/>
      <c r="AS65" s="1177"/>
      <c r="AT65" s="54"/>
      <c r="AU65" s="1181"/>
      <c r="AV65" s="786" t="s">
        <v>57</v>
      </c>
      <c r="AW65" s="1181"/>
      <c r="AX65" s="54"/>
      <c r="AY65" s="522"/>
      <c r="BA65" s="522"/>
      <c r="BC65" s="522"/>
      <c r="BE65" s="522"/>
      <c r="BG65" s="1195"/>
      <c r="BH65" s="633" t="s">
        <v>880</v>
      </c>
      <c r="BI65" s="522"/>
      <c r="BK65" s="522"/>
      <c r="BM65" s="1195"/>
      <c r="BO65" s="1195"/>
      <c r="BQ65" s="1195"/>
      <c r="BS65" s="1195"/>
      <c r="BU65" s="1195"/>
      <c r="BW65" s="1195"/>
      <c r="BX65" s="1555" t="s">
        <v>1949</v>
      </c>
      <c r="BY65" s="1195"/>
      <c r="CK65" s="1195"/>
      <c r="CS65" s="1195"/>
      <c r="CT65" s="633" t="s">
        <v>1806</v>
      </c>
      <c r="CU65" s="1195"/>
    </row>
    <row r="66" spans="8:99" ht="39.75">
      <c r="N66" s="286"/>
      <c r="P66" s="286"/>
      <c r="R66" s="286"/>
      <c r="U66" s="512"/>
      <c r="W66" s="513"/>
      <c r="X66" s="506" t="s">
        <v>57</v>
      </c>
      <c r="Y66" s="511"/>
      <c r="Z66" s="407" t="s">
        <v>766</v>
      </c>
      <c r="AA66" s="511"/>
      <c r="AB66" s="407" t="s">
        <v>673</v>
      </c>
      <c r="AC66" s="511"/>
      <c r="AE66" s="512"/>
      <c r="AF66" s="685"/>
      <c r="AG66" s="685"/>
      <c r="AH66" s="685"/>
      <c r="AI66" s="685"/>
      <c r="AJ66" s="685"/>
      <c r="AK66" s="685"/>
      <c r="AL66" s="685"/>
      <c r="AM66" s="685"/>
      <c r="AN66" s="692"/>
      <c r="AO66" s="528"/>
      <c r="AP66" s="355"/>
      <c r="AQ66" s="528"/>
      <c r="AR66" s="54"/>
      <c r="AS66" s="1177"/>
      <c r="AT66" s="54"/>
      <c r="AU66" s="1181"/>
      <c r="AV66" s="785" t="s">
        <v>1023</v>
      </c>
      <c r="AW66" s="1181"/>
      <c r="AX66" s="54"/>
      <c r="AY66" s="522"/>
      <c r="BA66" s="522"/>
      <c r="BC66" s="522"/>
      <c r="BE66" s="522"/>
      <c r="BG66" s="1195"/>
      <c r="BH66" s="633" t="s">
        <v>881</v>
      </c>
      <c r="BI66" s="522"/>
      <c r="BK66" s="522"/>
      <c r="BM66" s="1195"/>
      <c r="BO66" s="1195"/>
      <c r="BQ66" s="1195"/>
      <c r="BS66" s="1195"/>
      <c r="BU66" s="1195"/>
      <c r="BW66" s="1195"/>
      <c r="BX66" s="1554" t="s">
        <v>57</v>
      </c>
      <c r="BY66" s="1195"/>
      <c r="CK66" s="1195"/>
      <c r="CS66" s="1195"/>
      <c r="CT66" s="633" t="s">
        <v>1709</v>
      </c>
      <c r="CU66" s="1195"/>
    </row>
    <row r="67" spans="8:99" ht="32.25">
      <c r="N67" s="285" t="s">
        <v>482</v>
      </c>
      <c r="P67" s="67" t="s">
        <v>483</v>
      </c>
      <c r="R67" s="67" t="s">
        <v>466</v>
      </c>
      <c r="U67" s="512"/>
      <c r="W67" s="513"/>
      <c r="X67" s="506" t="s">
        <v>740</v>
      </c>
      <c r="Y67" s="512"/>
      <c r="Z67" s="407" t="s">
        <v>675</v>
      </c>
      <c r="AA67" s="512"/>
      <c r="AB67" s="407" t="s">
        <v>674</v>
      </c>
      <c r="AC67" s="511"/>
      <c r="AE67" s="512"/>
      <c r="AO67" s="528"/>
      <c r="AP67" s="355"/>
      <c r="AQ67" s="528"/>
      <c r="AR67" s="54"/>
      <c r="AS67" s="1177"/>
      <c r="AT67" s="54"/>
      <c r="AU67" s="1181"/>
      <c r="AV67" s="785" t="s">
        <v>1053</v>
      </c>
      <c r="AW67" s="1181"/>
      <c r="AX67" s="54"/>
      <c r="AY67" s="522"/>
      <c r="BA67" s="522"/>
      <c r="BC67" s="522"/>
      <c r="BE67" s="522"/>
      <c r="BG67" s="1195"/>
      <c r="BH67" s="633" t="s">
        <v>882</v>
      </c>
      <c r="BI67" s="522"/>
      <c r="BK67" s="522"/>
      <c r="BM67" s="1195"/>
      <c r="BO67" s="1195"/>
      <c r="BQ67" s="1195"/>
      <c r="BS67" s="1195"/>
      <c r="BU67" s="1195"/>
      <c r="BW67" s="1195"/>
      <c r="BX67" s="1555" t="s">
        <v>1948</v>
      </c>
      <c r="BY67" s="1195"/>
      <c r="CK67" s="1195"/>
      <c r="CS67" s="1195"/>
      <c r="CT67" s="633" t="s">
        <v>880</v>
      </c>
      <c r="CU67" s="1195"/>
    </row>
    <row r="68" spans="8:99" ht="27.75">
      <c r="N68" s="286"/>
      <c r="P68" s="286"/>
      <c r="R68" s="286"/>
      <c r="U68" s="512"/>
      <c r="W68" s="513"/>
      <c r="X68" s="506" t="s">
        <v>741</v>
      </c>
      <c r="Y68" s="512"/>
      <c r="Z68" s="407" t="s">
        <v>767</v>
      </c>
      <c r="AA68" s="512"/>
      <c r="AB68" s="408" t="s">
        <v>57</v>
      </c>
      <c r="AC68" s="511"/>
      <c r="AE68" s="512"/>
      <c r="AO68" s="528"/>
      <c r="AP68" s="355"/>
      <c r="AQ68" s="528"/>
      <c r="AR68" s="54"/>
      <c r="AS68" s="1177"/>
      <c r="AT68" s="54"/>
      <c r="AU68" s="1181"/>
      <c r="AV68" s="785" t="s">
        <v>1052</v>
      </c>
      <c r="AW68" s="1181"/>
      <c r="AX68" s="54"/>
      <c r="AY68" s="522"/>
      <c r="BA68" s="522"/>
      <c r="BC68" s="522"/>
      <c r="BE68" s="522"/>
      <c r="BG68" s="1195"/>
      <c r="BH68" s="633" t="s">
        <v>883</v>
      </c>
      <c r="BI68" s="522"/>
      <c r="BK68" s="522"/>
      <c r="BM68" s="1195"/>
      <c r="BO68" s="1195"/>
      <c r="BQ68" s="1195"/>
      <c r="BS68" s="1195"/>
      <c r="BU68" s="1195"/>
      <c r="BW68" s="1195"/>
      <c r="BX68" s="1555" t="s">
        <v>1947</v>
      </c>
      <c r="BY68" s="1195"/>
      <c r="CK68" s="1195"/>
      <c r="CS68" s="1195"/>
      <c r="CT68" s="633" t="s">
        <v>881</v>
      </c>
      <c r="CU68" s="1195"/>
    </row>
    <row r="69" spans="8:99" ht="30.75">
      <c r="N69" s="283" t="s">
        <v>488</v>
      </c>
      <c r="P69" s="67" t="s">
        <v>490</v>
      </c>
      <c r="R69" s="67" t="s">
        <v>663</v>
      </c>
      <c r="U69" s="512"/>
      <c r="W69" s="513"/>
      <c r="X69" s="508" t="s">
        <v>742</v>
      </c>
      <c r="Y69" s="512"/>
      <c r="Z69" s="519" t="s">
        <v>768</v>
      </c>
      <c r="AA69" s="512"/>
      <c r="AB69" s="407" t="s">
        <v>675</v>
      </c>
      <c r="AC69" s="511"/>
      <c r="AE69" s="512"/>
      <c r="AO69" s="528"/>
      <c r="AP69" s="355"/>
      <c r="AQ69" s="528"/>
      <c r="AR69" s="54"/>
      <c r="AS69" s="1177"/>
      <c r="AT69" s="54"/>
      <c r="AU69" s="1181"/>
      <c r="AV69" s="785" t="s">
        <v>1051</v>
      </c>
      <c r="AW69" s="1181"/>
      <c r="AX69" s="54"/>
      <c r="AY69" s="522"/>
      <c r="BA69" s="522"/>
      <c r="BC69" s="522"/>
      <c r="BE69" s="522"/>
      <c r="BG69" s="1195"/>
      <c r="BH69" s="633" t="s">
        <v>1532</v>
      </c>
      <c r="BI69" s="522"/>
      <c r="BK69" s="522"/>
      <c r="BM69" s="1195"/>
      <c r="BO69" s="1195"/>
      <c r="BQ69" s="1195"/>
      <c r="BS69" s="1195"/>
      <c r="BU69" s="1195"/>
      <c r="BW69" s="1195"/>
      <c r="BX69" s="1555" t="s">
        <v>1946</v>
      </c>
      <c r="BY69" s="1195"/>
      <c r="CK69" s="1195"/>
      <c r="CS69" s="1195"/>
      <c r="CT69" s="633" t="s">
        <v>882</v>
      </c>
      <c r="CU69" s="1195"/>
    </row>
    <row r="70" spans="8:99" ht="31.5" thickBot="1">
      <c r="N70" s="286"/>
      <c r="P70" s="286"/>
      <c r="R70" s="286"/>
      <c r="U70" s="512"/>
      <c r="W70" s="513"/>
      <c r="X70" s="506" t="s">
        <v>743</v>
      </c>
      <c r="Y70" s="512"/>
      <c r="Z70" s="407" t="s">
        <v>769</v>
      </c>
      <c r="AA70" s="512"/>
      <c r="AB70" s="407" t="s">
        <v>676</v>
      </c>
      <c r="AC70" s="511"/>
      <c r="AE70" s="512"/>
      <c r="AO70" s="528"/>
      <c r="AP70" s="355"/>
      <c r="AQ70" s="528"/>
      <c r="AR70" s="54"/>
      <c r="AS70" s="1177"/>
      <c r="AT70" s="54"/>
      <c r="AU70" s="1181"/>
      <c r="AV70" s="785" t="s">
        <v>1050</v>
      </c>
      <c r="AW70" s="1181"/>
      <c r="AX70" s="54"/>
      <c r="AY70" s="522"/>
      <c r="BA70" s="522"/>
      <c r="BC70" s="522"/>
      <c r="BE70" s="522"/>
      <c r="BG70" s="1195"/>
      <c r="BH70" s="634" t="s">
        <v>874</v>
      </c>
      <c r="BI70" s="522"/>
      <c r="BK70" s="522"/>
      <c r="BM70" s="1195"/>
      <c r="BO70" s="1195"/>
      <c r="BQ70" s="1195"/>
      <c r="BS70" s="1195"/>
      <c r="BW70" s="1195"/>
      <c r="BX70" s="1555" t="s">
        <v>1945</v>
      </c>
      <c r="BY70" s="1195"/>
      <c r="CK70" s="1195"/>
      <c r="CS70" s="1195"/>
      <c r="CT70" s="633" t="s">
        <v>883</v>
      </c>
      <c r="CU70" s="1195"/>
    </row>
    <row r="71" spans="8:99" ht="27" customHeight="1">
      <c r="N71" s="283" t="s">
        <v>495</v>
      </c>
      <c r="P71" s="67" t="s">
        <v>498</v>
      </c>
      <c r="R71" s="67" t="s">
        <v>478</v>
      </c>
      <c r="U71" s="512"/>
      <c r="W71" s="513"/>
      <c r="X71" s="506" t="s">
        <v>744</v>
      </c>
      <c r="Y71" s="512"/>
      <c r="Z71" s="407" t="s">
        <v>770</v>
      </c>
      <c r="AA71" s="512"/>
      <c r="AB71" s="407" t="s">
        <v>677</v>
      </c>
      <c r="AC71" s="511"/>
      <c r="AE71" s="512"/>
      <c r="AO71" s="528"/>
      <c r="AP71" s="355"/>
      <c r="AQ71" s="528"/>
      <c r="AR71" s="54"/>
      <c r="AS71" s="1177"/>
      <c r="AT71" s="54"/>
      <c r="AU71" s="1181"/>
      <c r="AV71" s="785" t="s">
        <v>1342</v>
      </c>
      <c r="AW71" s="1181"/>
      <c r="AX71" s="54"/>
      <c r="AY71" s="522"/>
      <c r="BA71" s="522"/>
      <c r="BC71" s="522"/>
      <c r="BE71" s="522"/>
      <c r="BG71" s="1195"/>
      <c r="BI71" s="522"/>
      <c r="BK71" s="522"/>
      <c r="BM71" s="1195"/>
      <c r="BO71" s="1195"/>
      <c r="BQ71" s="1195"/>
      <c r="BS71" s="1195"/>
      <c r="BW71" s="1195"/>
      <c r="BX71" s="1555" t="s">
        <v>1944</v>
      </c>
      <c r="BY71" s="1195"/>
      <c r="CK71" s="1195"/>
      <c r="CS71" s="1195"/>
      <c r="CT71" s="633" t="s">
        <v>1807</v>
      </c>
      <c r="CU71" s="1195"/>
    </row>
    <row r="72" spans="8:99" ht="27" thickBot="1">
      <c r="H72" s="258"/>
      <c r="N72" s="286"/>
      <c r="P72" s="286"/>
      <c r="R72" s="286"/>
      <c r="U72" s="512"/>
      <c r="W72" s="513"/>
      <c r="X72" s="506" t="s">
        <v>745</v>
      </c>
      <c r="Y72" s="512"/>
      <c r="Z72" s="407" t="s">
        <v>771</v>
      </c>
      <c r="AA72" s="512"/>
      <c r="AB72" s="407" t="s">
        <v>678</v>
      </c>
      <c r="AC72" s="511"/>
      <c r="AE72" s="512"/>
      <c r="AO72" s="528"/>
      <c r="AP72" s="355"/>
      <c r="AQ72" s="528"/>
      <c r="AR72" s="54"/>
      <c r="AS72" s="1177"/>
      <c r="AT72" s="54"/>
      <c r="AU72" s="1181"/>
      <c r="AV72" s="787" t="s">
        <v>1029</v>
      </c>
      <c r="AW72" s="1181"/>
      <c r="AX72" s="1195"/>
      <c r="AY72" s="1195"/>
      <c r="AZ72" s="1195"/>
      <c r="BA72" s="1195"/>
      <c r="BB72" s="1195"/>
      <c r="BC72" s="1195"/>
      <c r="BD72" s="1195"/>
      <c r="BE72" s="1195"/>
      <c r="BF72" s="1195"/>
      <c r="BG72" s="1195"/>
      <c r="BH72" s="1195"/>
      <c r="BI72" s="1195"/>
      <c r="BJ72" s="1195"/>
      <c r="BK72" s="1195"/>
      <c r="BL72" s="1195"/>
      <c r="BM72" s="1195"/>
      <c r="BN72" s="1195"/>
      <c r="BO72" s="1195"/>
      <c r="BP72" s="1195"/>
      <c r="BQ72" s="1195"/>
      <c r="BS72" s="1195"/>
      <c r="BW72" s="1195"/>
      <c r="BX72" s="1555" t="s">
        <v>1943</v>
      </c>
      <c r="CK72" s="1195"/>
      <c r="CS72" s="1195"/>
      <c r="CT72" s="634" t="s">
        <v>874</v>
      </c>
      <c r="CU72" s="1195"/>
    </row>
    <row r="73" spans="8:99" ht="31.5" thickBot="1">
      <c r="N73" s="283" t="s">
        <v>529</v>
      </c>
      <c r="P73" s="67" t="s">
        <v>571</v>
      </c>
      <c r="R73" s="67" t="s">
        <v>472</v>
      </c>
      <c r="U73" s="512"/>
      <c r="W73" s="513"/>
      <c r="X73" s="507" t="s">
        <v>746</v>
      </c>
      <c r="Y73" s="512"/>
      <c r="Z73" s="410" t="s">
        <v>681</v>
      </c>
      <c r="AA73" s="512"/>
      <c r="AB73" s="407" t="s">
        <v>679</v>
      </c>
      <c r="AC73" s="511"/>
      <c r="AE73" s="512"/>
      <c r="AU73" s="1055"/>
      <c r="AW73" s="1055"/>
      <c r="AY73" s="1055"/>
      <c r="BS73" s="1195"/>
      <c r="BX73" s="1555" t="s">
        <v>1942</v>
      </c>
      <c r="CK73" s="1195"/>
    </row>
    <row r="74" spans="8:99" ht="20.25">
      <c r="N74" s="286"/>
      <c r="P74" s="286"/>
      <c r="R74" s="286"/>
      <c r="U74" s="512"/>
      <c r="W74" s="513"/>
      <c r="Y74" s="511"/>
      <c r="AA74" s="511"/>
      <c r="AB74" s="409" t="s">
        <v>680</v>
      </c>
      <c r="AC74" s="511"/>
      <c r="AE74" s="512"/>
      <c r="AW74" s="1055"/>
      <c r="AY74" s="1055"/>
      <c r="BS74" s="1195"/>
      <c r="CK74" s="1195"/>
    </row>
    <row r="75" spans="8:99" ht="30.75" thickBot="1">
      <c r="H75" s="258"/>
      <c r="N75" s="297" t="s">
        <v>535</v>
      </c>
      <c r="P75" s="68" t="s">
        <v>517</v>
      </c>
      <c r="R75" s="67" t="s">
        <v>481</v>
      </c>
      <c r="U75" s="512"/>
      <c r="W75" s="513"/>
      <c r="Y75" s="511"/>
      <c r="Z75" s="316" t="s">
        <v>412</v>
      </c>
      <c r="AA75" s="511"/>
      <c r="AB75" s="410" t="s">
        <v>681</v>
      </c>
      <c r="AC75" s="511"/>
      <c r="AE75" s="512"/>
      <c r="BS75" s="1195"/>
      <c r="CK75" s="1195"/>
    </row>
    <row r="76" spans="8:99" ht="15" thickBot="1">
      <c r="R76" s="286"/>
      <c r="U76" s="512"/>
      <c r="W76" s="513"/>
      <c r="Y76" s="511"/>
      <c r="Z76" s="307">
        <v>236.7</v>
      </c>
      <c r="AA76" s="511"/>
      <c r="AC76" s="511"/>
      <c r="AE76" s="512"/>
      <c r="BS76" s="1195"/>
      <c r="CK76" s="1195"/>
    </row>
    <row r="77" spans="8:99" ht="30">
      <c r="H77" s="258"/>
      <c r="P77" s="160" t="s">
        <v>667</v>
      </c>
      <c r="R77" s="67" t="s">
        <v>487</v>
      </c>
      <c r="U77" s="512"/>
      <c r="W77" s="513"/>
      <c r="Y77" s="511"/>
      <c r="Z77" s="256"/>
      <c r="AA77" s="511"/>
      <c r="AB77" s="489" t="s">
        <v>704</v>
      </c>
      <c r="AC77" s="511"/>
      <c r="AE77" s="512"/>
      <c r="BS77" s="1195"/>
      <c r="CK77" s="1195"/>
    </row>
    <row r="78" spans="8:99" ht="15">
      <c r="H78" s="276"/>
      <c r="P78" s="286"/>
      <c r="R78" s="286"/>
      <c r="U78" s="512"/>
      <c r="W78" s="513"/>
      <c r="Y78" s="511"/>
      <c r="Z78" s="316" t="s">
        <v>413</v>
      </c>
      <c r="AA78" s="511"/>
      <c r="AB78" s="490" t="s">
        <v>705</v>
      </c>
      <c r="AC78" s="511"/>
      <c r="AE78" s="512"/>
      <c r="BS78" s="1195"/>
      <c r="CK78" s="1195"/>
    </row>
    <row r="79" spans="8:99" ht="15">
      <c r="H79" s="276"/>
      <c r="P79" s="284" t="s">
        <v>668</v>
      </c>
      <c r="R79" s="67" t="s">
        <v>494</v>
      </c>
      <c r="U79" s="512"/>
      <c r="W79" s="513"/>
      <c r="Y79" s="511"/>
      <c r="Z79" s="307">
        <v>236.7</v>
      </c>
      <c r="AA79" s="511"/>
      <c r="AB79" s="490" t="s">
        <v>706</v>
      </c>
      <c r="AC79" s="511"/>
      <c r="AE79" s="512"/>
      <c r="BS79" s="1195"/>
      <c r="CK79" s="1195"/>
    </row>
    <row r="80" spans="8:99" ht="23.25">
      <c r="H80" s="276"/>
      <c r="P80" s="286"/>
      <c r="R80" s="286"/>
      <c r="U80" s="512"/>
      <c r="W80" s="513"/>
      <c r="Y80" s="511"/>
      <c r="AA80" s="511"/>
      <c r="AB80" s="491" t="s">
        <v>57</v>
      </c>
      <c r="AC80" s="511"/>
      <c r="AE80" s="512"/>
      <c r="BS80" s="1195"/>
      <c r="CK80" s="1195"/>
    </row>
    <row r="81" spans="8:89" ht="26.25">
      <c r="H81" s="276"/>
      <c r="P81" s="283" t="s">
        <v>669</v>
      </c>
      <c r="R81" s="67" t="s">
        <v>546</v>
      </c>
      <c r="U81" s="512"/>
      <c r="W81" s="513"/>
      <c r="Y81" s="511"/>
      <c r="AA81" s="511"/>
      <c r="AB81" s="490" t="s">
        <v>707</v>
      </c>
      <c r="AC81" s="511"/>
      <c r="AE81" s="512"/>
      <c r="BS81" s="1195"/>
      <c r="CK81" s="1195"/>
    </row>
    <row r="82" spans="8:89" ht="15">
      <c r="H82" s="276"/>
      <c r="P82" s="286"/>
      <c r="R82" s="286"/>
      <c r="U82" s="512"/>
      <c r="W82" s="513"/>
      <c r="Y82" s="511"/>
      <c r="AA82" s="511"/>
      <c r="AB82" s="490" t="s">
        <v>708</v>
      </c>
      <c r="AC82" s="511"/>
      <c r="AE82" s="512"/>
      <c r="BS82" s="1195"/>
      <c r="CK82" s="1195"/>
    </row>
    <row r="83" spans="8:89" ht="15.75" thickBot="1">
      <c r="H83" s="258"/>
      <c r="P83" s="283" t="s">
        <v>57</v>
      </c>
      <c r="R83" s="68" t="s">
        <v>511</v>
      </c>
      <c r="U83" s="512"/>
      <c r="W83" s="513"/>
      <c r="Y83" s="511"/>
      <c r="AA83" s="511"/>
      <c r="AB83" s="490" t="s">
        <v>709</v>
      </c>
      <c r="AC83" s="511"/>
      <c r="AE83" s="512"/>
      <c r="BS83" s="1195"/>
      <c r="CK83" s="1195"/>
    </row>
    <row r="84" spans="8:89" ht="25.5">
      <c r="H84" s="258"/>
      <c r="P84" s="286"/>
      <c r="U84" s="512"/>
      <c r="W84" s="513"/>
      <c r="Y84" s="511"/>
      <c r="AA84" s="511"/>
      <c r="AB84" s="490" t="s">
        <v>710</v>
      </c>
      <c r="AC84" s="511"/>
      <c r="AE84" s="512"/>
      <c r="BS84" s="1195"/>
      <c r="CK84" s="1195"/>
    </row>
    <row r="85" spans="8:89" ht="29.25">
      <c r="H85" s="258"/>
      <c r="P85" s="283" t="s">
        <v>478</v>
      </c>
      <c r="R85" s="306" t="s">
        <v>195</v>
      </c>
      <c r="U85" s="512"/>
      <c r="W85" s="513"/>
      <c r="Y85" s="511"/>
      <c r="AA85" s="511"/>
      <c r="AB85" s="490" t="s">
        <v>711</v>
      </c>
      <c r="AC85" s="511"/>
      <c r="AE85" s="512"/>
      <c r="BS85" s="1195"/>
      <c r="CK85" s="1195"/>
    </row>
    <row r="86" spans="8:89" ht="15">
      <c r="H86" s="276"/>
      <c r="P86" s="286"/>
      <c r="R86" s="306" t="s">
        <v>196</v>
      </c>
      <c r="U86" s="512"/>
      <c r="W86" s="513"/>
      <c r="Y86" s="511"/>
      <c r="AA86" s="511"/>
      <c r="AB86" s="510" t="s">
        <v>712</v>
      </c>
      <c r="AC86" s="511"/>
      <c r="AE86" s="512"/>
      <c r="CK86" s="1195"/>
    </row>
    <row r="87" spans="8:89" ht="15.75" thickBot="1">
      <c r="H87" s="276"/>
      <c r="P87" s="283" t="s">
        <v>477</v>
      </c>
      <c r="U87" s="512"/>
      <c r="W87" s="513"/>
      <c r="Y87" s="511"/>
      <c r="AA87" s="511"/>
      <c r="AB87" s="492" t="s">
        <v>713</v>
      </c>
      <c r="AC87" s="511"/>
      <c r="AE87" s="512"/>
      <c r="CK87" s="1195"/>
    </row>
    <row r="88" spans="8:89" ht="15" thickBot="1">
      <c r="P88" s="286"/>
      <c r="U88" s="512"/>
      <c r="W88" s="513"/>
      <c r="Y88" s="511"/>
      <c r="AA88" s="511"/>
      <c r="AC88" s="511"/>
      <c r="AE88" s="512"/>
      <c r="CK88" s="1195"/>
    </row>
    <row r="89" spans="8:89" ht="15">
      <c r="P89" s="283" t="s">
        <v>483</v>
      </c>
      <c r="U89" s="512"/>
      <c r="W89" s="513"/>
      <c r="Y89" s="511"/>
      <c r="AA89" s="511"/>
      <c r="AB89" s="509" t="s">
        <v>756</v>
      </c>
      <c r="AC89" s="511"/>
      <c r="AE89" s="512"/>
      <c r="CK89" s="1195"/>
    </row>
    <row r="90" spans="8:89">
      <c r="P90" s="286"/>
      <c r="U90" s="512"/>
      <c r="W90" s="513"/>
      <c r="Y90" s="511"/>
      <c r="AA90" s="511"/>
      <c r="AB90" s="409" t="s">
        <v>759</v>
      </c>
      <c r="AC90" s="511"/>
      <c r="AE90" s="512"/>
      <c r="CK90" s="1195"/>
    </row>
    <row r="91" spans="8:89" ht="15">
      <c r="P91" s="283" t="s">
        <v>490</v>
      </c>
      <c r="U91" s="512"/>
      <c r="W91" s="513"/>
      <c r="Y91" s="511"/>
      <c r="AA91" s="511"/>
      <c r="AB91" s="407" t="s">
        <v>748</v>
      </c>
      <c r="AC91" s="511"/>
      <c r="AE91" s="512"/>
      <c r="CK91" s="1195"/>
    </row>
    <row r="92" spans="8:89">
      <c r="P92" s="286"/>
      <c r="U92" s="512"/>
      <c r="W92" s="513"/>
      <c r="Y92" s="511"/>
      <c r="AA92" s="511"/>
      <c r="AB92" s="407" t="s">
        <v>757</v>
      </c>
      <c r="AC92" s="511"/>
      <c r="AE92" s="512"/>
      <c r="CK92" s="1195"/>
    </row>
    <row r="93" spans="8:89" ht="31.5">
      <c r="P93" s="283" t="s">
        <v>498</v>
      </c>
      <c r="U93" s="512"/>
      <c r="W93" s="513"/>
      <c r="Y93" s="511"/>
      <c r="AA93" s="511"/>
      <c r="AB93" s="408" t="s">
        <v>57</v>
      </c>
      <c r="AC93" s="511"/>
      <c r="AE93" s="512"/>
      <c r="CK93" s="1195"/>
    </row>
    <row r="94" spans="8:89" ht="25.5">
      <c r="P94" s="286"/>
      <c r="U94" s="512"/>
      <c r="W94" s="513"/>
      <c r="Y94" s="511"/>
      <c r="AA94" s="511"/>
      <c r="AB94" s="407" t="s">
        <v>675</v>
      </c>
      <c r="AC94" s="511"/>
      <c r="AE94" s="512"/>
      <c r="CK94" s="1195"/>
    </row>
    <row r="95" spans="8:89" ht="15">
      <c r="P95" s="283" t="s">
        <v>571</v>
      </c>
      <c r="U95" s="512"/>
      <c r="W95" s="513"/>
      <c r="Y95" s="511"/>
      <c r="AA95" s="511"/>
      <c r="AB95" s="407" t="s">
        <v>676</v>
      </c>
      <c r="AC95" s="511"/>
      <c r="AE95" s="512"/>
      <c r="CK95" s="1195"/>
    </row>
    <row r="96" spans="8:89">
      <c r="P96" s="286"/>
      <c r="U96" s="512"/>
      <c r="W96" s="513"/>
      <c r="Y96" s="511"/>
      <c r="AA96" s="511"/>
      <c r="AB96" s="407" t="s">
        <v>677</v>
      </c>
      <c r="AC96" s="511"/>
      <c r="AE96" s="512"/>
      <c r="CK96" s="1195"/>
    </row>
    <row r="97" spans="12:89" ht="27" thickBot="1">
      <c r="P97" s="297" t="s">
        <v>517</v>
      </c>
      <c r="U97" s="512"/>
      <c r="W97" s="513"/>
      <c r="Y97" s="511"/>
      <c r="AA97" s="511"/>
      <c r="AB97" s="407" t="s">
        <v>678</v>
      </c>
      <c r="AC97" s="511"/>
      <c r="AE97" s="512"/>
      <c r="CK97" s="1195"/>
    </row>
    <row r="98" spans="12:89" ht="25.5">
      <c r="U98" s="512"/>
      <c r="W98" s="513"/>
      <c r="Y98" s="511"/>
      <c r="AA98" s="511"/>
      <c r="AB98" s="407" t="s">
        <v>679</v>
      </c>
      <c r="AC98" s="511"/>
      <c r="AE98" s="512"/>
      <c r="CK98" s="1195"/>
    </row>
    <row r="99" spans="12:89">
      <c r="U99" s="512"/>
      <c r="W99" s="513"/>
      <c r="Y99" s="511"/>
      <c r="AA99" s="511"/>
      <c r="AB99" s="409" t="s">
        <v>758</v>
      </c>
      <c r="AC99" s="511"/>
      <c r="AE99" s="512"/>
      <c r="CK99" s="1195"/>
    </row>
    <row r="100" spans="12:89" ht="15" thickBot="1">
      <c r="U100" s="512"/>
      <c r="W100" s="513"/>
      <c r="Y100" s="511"/>
      <c r="AA100" s="511"/>
      <c r="AB100" s="410" t="s">
        <v>681</v>
      </c>
      <c r="AC100" s="511"/>
      <c r="AE100" s="512"/>
      <c r="CK100" s="1195"/>
    </row>
    <row r="101" spans="12:89" ht="15">
      <c r="L101" s="260"/>
      <c r="M101" s="259"/>
      <c r="N101" s="318" t="s">
        <v>164</v>
      </c>
      <c r="O101" s="260"/>
      <c r="P101" s="260"/>
      <c r="Q101" s="260"/>
      <c r="R101" s="258"/>
      <c r="S101" s="260"/>
      <c r="U101" s="512"/>
      <c r="W101" s="513"/>
      <c r="Y101" s="511"/>
      <c r="AA101" s="511"/>
      <c r="AC101" s="511"/>
      <c r="AE101" s="512"/>
      <c r="CK101" s="1195"/>
    </row>
    <row r="102" spans="12:89">
      <c r="L102" s="260"/>
      <c r="M102" s="259"/>
      <c r="N102" s="260"/>
      <c r="O102" s="260"/>
      <c r="P102" s="260"/>
      <c r="Q102" s="260"/>
      <c r="R102" s="258"/>
      <c r="S102" s="260"/>
      <c r="U102" s="512"/>
      <c r="W102" s="513"/>
      <c r="Y102" s="511"/>
      <c r="AA102" s="511"/>
      <c r="AC102" s="511"/>
      <c r="AE102" s="512"/>
      <c r="CK102" s="1195"/>
    </row>
    <row r="103" spans="12:89" ht="45">
      <c r="L103" s="319" t="s">
        <v>8</v>
      </c>
      <c r="M103" s="320" t="s">
        <v>145</v>
      </c>
      <c r="N103" s="319" t="s">
        <v>146</v>
      </c>
      <c r="O103" s="319"/>
      <c r="P103" s="319" t="s">
        <v>147</v>
      </c>
      <c r="Q103" s="319" t="s">
        <v>148</v>
      </c>
      <c r="R103" s="319" t="s">
        <v>75</v>
      </c>
      <c r="S103" s="319" t="s">
        <v>18</v>
      </c>
      <c r="T103" s="319" t="s">
        <v>18</v>
      </c>
      <c r="U103" s="512"/>
      <c r="W103" s="513"/>
      <c r="Y103" s="511"/>
      <c r="AA103" s="511"/>
      <c r="AC103" s="511"/>
      <c r="AE103" s="512"/>
      <c r="CK103" s="1195"/>
    </row>
    <row r="104" spans="12:89">
      <c r="L104" s="321"/>
      <c r="M104" s="321"/>
      <c r="N104" s="321"/>
      <c r="O104" s="321"/>
      <c r="P104" s="321"/>
      <c r="Q104" s="321"/>
      <c r="R104" s="321"/>
      <c r="S104" s="321"/>
      <c r="T104" s="321"/>
      <c r="U104" s="512"/>
      <c r="W104" s="513"/>
      <c r="Y104" s="511"/>
      <c r="AA104" s="511"/>
      <c r="AC104" s="511"/>
      <c r="AE104" s="512"/>
      <c r="CK104" s="1195"/>
    </row>
    <row r="105" spans="12:89" ht="28.5">
      <c r="L105" s="322">
        <v>41579</v>
      </c>
      <c r="M105" s="323">
        <v>713023</v>
      </c>
      <c r="N105" s="324" t="s">
        <v>149</v>
      </c>
      <c r="O105" s="324" t="s">
        <v>163</v>
      </c>
      <c r="P105" s="325">
        <v>453.4</v>
      </c>
      <c r="Q105" s="325">
        <v>128.75</v>
      </c>
      <c r="R105" s="325">
        <v>582.15</v>
      </c>
      <c r="S105" s="324" t="s">
        <v>150</v>
      </c>
      <c r="T105" s="326"/>
      <c r="U105" s="512"/>
      <c r="W105" s="513"/>
      <c r="Y105" s="511"/>
      <c r="AA105" s="511"/>
      <c r="AC105" s="511"/>
      <c r="AE105" s="512"/>
    </row>
    <row r="106" spans="12:89">
      <c r="L106" s="321"/>
      <c r="M106" s="321"/>
      <c r="N106" s="321"/>
      <c r="O106" s="327"/>
      <c r="P106" s="321"/>
      <c r="Q106" s="321"/>
      <c r="R106" s="321"/>
      <c r="S106" s="321"/>
      <c r="T106" s="321"/>
      <c r="U106" s="512"/>
      <c r="W106" s="513"/>
      <c r="Y106" s="511"/>
      <c r="AA106" s="511"/>
      <c r="AC106" s="511"/>
      <c r="AE106" s="512"/>
    </row>
    <row r="107" spans="12:89" ht="28.5">
      <c r="L107" s="328">
        <v>41486</v>
      </c>
      <c r="M107" s="329">
        <v>17275</v>
      </c>
      <c r="N107" s="330" t="s">
        <v>149</v>
      </c>
      <c r="O107" s="330" t="s">
        <v>163</v>
      </c>
      <c r="P107" s="331">
        <v>18.5</v>
      </c>
      <c r="Q107" s="330"/>
      <c r="R107" s="331">
        <v>18.5</v>
      </c>
      <c r="S107" s="330" t="s">
        <v>153</v>
      </c>
      <c r="T107" s="321" t="s">
        <v>165</v>
      </c>
      <c r="U107" s="512"/>
      <c r="W107" s="513"/>
      <c r="Y107" s="511"/>
      <c r="AA107" s="511"/>
      <c r="AC107" s="511"/>
      <c r="AE107" s="512"/>
    </row>
    <row r="108" spans="12:89" ht="29.25">
      <c r="L108" s="332">
        <v>41487</v>
      </c>
      <c r="M108" s="333">
        <v>713022</v>
      </c>
      <c r="N108" s="334" t="s">
        <v>151</v>
      </c>
      <c r="O108" s="334" t="s">
        <v>160</v>
      </c>
      <c r="P108" s="335">
        <v>453.4</v>
      </c>
      <c r="Q108" s="335">
        <v>128.75</v>
      </c>
      <c r="R108" s="335">
        <v>582.15</v>
      </c>
      <c r="S108" s="334" t="s">
        <v>152</v>
      </c>
      <c r="T108" s="326"/>
      <c r="U108" s="512"/>
      <c r="W108" s="513"/>
      <c r="Y108" s="511"/>
      <c r="AA108" s="511"/>
      <c r="AC108" s="511"/>
      <c r="AE108" s="512"/>
    </row>
    <row r="109" spans="12:89" ht="28.5">
      <c r="L109" s="336">
        <v>41486</v>
      </c>
      <c r="M109" s="337">
        <v>17274</v>
      </c>
      <c r="N109" s="327" t="s">
        <v>151</v>
      </c>
      <c r="O109" s="327" t="s">
        <v>160</v>
      </c>
      <c r="P109" s="338">
        <v>434.9</v>
      </c>
      <c r="Q109" s="338">
        <v>128.75</v>
      </c>
      <c r="R109" s="338">
        <v>563.65</v>
      </c>
      <c r="S109" s="327" t="s">
        <v>153</v>
      </c>
      <c r="T109" s="321"/>
      <c r="U109" s="512"/>
      <c r="W109" s="513"/>
      <c r="Y109" s="511"/>
      <c r="AA109" s="511"/>
      <c r="AC109" s="511"/>
      <c r="AE109" s="512"/>
    </row>
    <row r="110" spans="12:89" ht="28.5">
      <c r="L110" s="336">
        <v>41471</v>
      </c>
      <c r="M110" s="337">
        <v>17272</v>
      </c>
      <c r="N110" s="327" t="s">
        <v>151</v>
      </c>
      <c r="O110" s="327" t="s">
        <v>160</v>
      </c>
      <c r="P110" s="338">
        <v>18.5</v>
      </c>
      <c r="Q110" s="327"/>
      <c r="R110" s="338">
        <v>18.5</v>
      </c>
      <c r="S110" s="327" t="s">
        <v>153</v>
      </c>
      <c r="T110" s="321"/>
      <c r="U110" s="512"/>
      <c r="W110" s="513"/>
      <c r="Y110" s="511"/>
      <c r="AA110" s="511"/>
      <c r="AC110" s="511"/>
      <c r="AE110" s="512"/>
    </row>
    <row r="111" spans="12:89">
      <c r="L111" s="321"/>
      <c r="M111" s="321"/>
      <c r="N111" s="321"/>
      <c r="O111" s="321"/>
      <c r="P111" s="321"/>
      <c r="Q111" s="321"/>
      <c r="R111" s="326"/>
      <c r="S111" s="321"/>
      <c r="T111" s="321"/>
    </row>
    <row r="112" spans="12:89" ht="29.25">
      <c r="L112" s="332">
        <v>41395</v>
      </c>
      <c r="M112" s="333">
        <v>713021</v>
      </c>
      <c r="N112" s="334" t="s">
        <v>154</v>
      </c>
      <c r="O112" s="334" t="s">
        <v>159</v>
      </c>
      <c r="P112" s="335">
        <v>453.4</v>
      </c>
      <c r="Q112" s="335">
        <v>128.75</v>
      </c>
      <c r="R112" s="335">
        <v>582.15</v>
      </c>
      <c r="S112" s="334" t="s">
        <v>152</v>
      </c>
      <c r="T112" s="321"/>
    </row>
    <row r="113" spans="12:20" ht="28.5">
      <c r="L113" s="336">
        <v>41444</v>
      </c>
      <c r="M113" s="337">
        <v>17271</v>
      </c>
      <c r="N113" s="327" t="s">
        <v>154</v>
      </c>
      <c r="O113" s="327" t="s">
        <v>159</v>
      </c>
      <c r="P113" s="338">
        <v>453.4</v>
      </c>
      <c r="Q113" s="338">
        <v>128.75</v>
      </c>
      <c r="R113" s="338">
        <v>582.15</v>
      </c>
      <c r="S113" s="327" t="s">
        <v>153</v>
      </c>
      <c r="T113" s="321"/>
    </row>
    <row r="114" spans="12:20" ht="29.25">
      <c r="L114" s="332">
        <v>41306</v>
      </c>
      <c r="M114" s="333">
        <v>713020</v>
      </c>
      <c r="N114" s="334" t="s">
        <v>155</v>
      </c>
      <c r="O114" s="334" t="s">
        <v>162</v>
      </c>
      <c r="P114" s="335">
        <v>453.4</v>
      </c>
      <c r="Q114" s="335">
        <v>128.75</v>
      </c>
      <c r="R114" s="335">
        <v>582.15</v>
      </c>
      <c r="S114" s="334" t="s">
        <v>152</v>
      </c>
      <c r="T114" s="321"/>
    </row>
    <row r="115" spans="12:20" ht="28.5">
      <c r="L115" s="336">
        <v>41330</v>
      </c>
      <c r="M115" s="337">
        <v>17258</v>
      </c>
      <c r="N115" s="327" t="s">
        <v>155</v>
      </c>
      <c r="O115" s="327" t="s">
        <v>162</v>
      </c>
      <c r="P115" s="338">
        <v>453.4</v>
      </c>
      <c r="Q115" s="338">
        <v>128.75</v>
      </c>
      <c r="R115" s="338">
        <v>582.15</v>
      </c>
      <c r="S115" s="327" t="s">
        <v>153</v>
      </c>
      <c r="T115" s="321"/>
    </row>
    <row r="116" spans="12:20">
      <c r="L116" s="339"/>
      <c r="M116" s="340"/>
      <c r="N116" s="339"/>
      <c r="O116" s="339"/>
      <c r="P116" s="339"/>
      <c r="Q116" s="339"/>
      <c r="R116" s="341">
        <f>SUM(R108:R115)/2</f>
        <v>1746.45</v>
      </c>
      <c r="S116" s="339"/>
      <c r="T116" s="321"/>
    </row>
    <row r="117" spans="12:20">
      <c r="L117" s="321"/>
      <c r="M117" s="321"/>
      <c r="N117" s="321"/>
      <c r="O117" s="321"/>
      <c r="P117" s="321"/>
      <c r="Q117" s="321"/>
      <c r="R117" s="321"/>
      <c r="S117" s="321"/>
      <c r="T117" s="327"/>
    </row>
    <row r="118" spans="12:20" ht="28.5">
      <c r="L118" s="342">
        <v>41214</v>
      </c>
      <c r="M118" s="333">
        <v>619084</v>
      </c>
      <c r="N118" s="334" t="s">
        <v>156</v>
      </c>
      <c r="O118" s="334" t="s">
        <v>161</v>
      </c>
      <c r="P118" s="335">
        <v>396.75</v>
      </c>
      <c r="Q118" s="335">
        <v>125</v>
      </c>
      <c r="R118" s="335">
        <v>521.75</v>
      </c>
      <c r="S118" s="334" t="s">
        <v>152</v>
      </c>
      <c r="T118" s="343"/>
    </row>
    <row r="119" spans="12:20" ht="28.5">
      <c r="L119" s="336">
        <v>41222</v>
      </c>
      <c r="M119" s="337">
        <v>17248</v>
      </c>
      <c r="N119" s="327" t="s">
        <v>156</v>
      </c>
      <c r="O119" s="327" t="s">
        <v>161</v>
      </c>
      <c r="P119" s="338">
        <v>396.75</v>
      </c>
      <c r="Q119" s="338">
        <v>125</v>
      </c>
      <c r="R119" s="338">
        <v>521.75</v>
      </c>
      <c r="S119" s="327" t="s">
        <v>153</v>
      </c>
      <c r="T119" s="321"/>
    </row>
    <row r="120" spans="12:20" ht="28.5">
      <c r="L120" s="342">
        <v>41122</v>
      </c>
      <c r="M120" s="333">
        <v>619083</v>
      </c>
      <c r="N120" s="334" t="s">
        <v>157</v>
      </c>
      <c r="O120" s="334" t="s">
        <v>160</v>
      </c>
      <c r="P120" s="335">
        <v>396.75</v>
      </c>
      <c r="Q120" s="335">
        <v>125</v>
      </c>
      <c r="R120" s="335">
        <v>521.75</v>
      </c>
      <c r="S120" s="334" t="s">
        <v>152</v>
      </c>
      <c r="T120" s="344"/>
    </row>
    <row r="121" spans="12:20" ht="28.5">
      <c r="L121" s="336">
        <v>41115</v>
      </c>
      <c r="M121" s="337">
        <v>17236</v>
      </c>
      <c r="N121" s="327" t="s">
        <v>157</v>
      </c>
      <c r="O121" s="327" t="s">
        <v>160</v>
      </c>
      <c r="P121" s="338">
        <v>396.75</v>
      </c>
      <c r="Q121" s="338">
        <v>125</v>
      </c>
      <c r="R121" s="338">
        <v>521.75</v>
      </c>
      <c r="S121" s="327" t="s">
        <v>153</v>
      </c>
      <c r="T121" s="327"/>
    </row>
    <row r="122" spans="12:20" ht="28.5">
      <c r="L122" s="342">
        <v>41030</v>
      </c>
      <c r="M122" s="333">
        <v>619082</v>
      </c>
      <c r="N122" s="334" t="s">
        <v>158</v>
      </c>
      <c r="O122" s="334" t="s">
        <v>159</v>
      </c>
      <c r="P122" s="335">
        <v>396.75</v>
      </c>
      <c r="Q122" s="335">
        <v>125</v>
      </c>
      <c r="R122" s="335">
        <v>521.75</v>
      </c>
      <c r="S122" s="334" t="s">
        <v>152</v>
      </c>
      <c r="T122" s="327"/>
    </row>
    <row r="123" spans="12:20" ht="28.5">
      <c r="L123" s="336">
        <v>41019</v>
      </c>
      <c r="M123" s="337">
        <v>17227</v>
      </c>
      <c r="N123" s="327" t="s">
        <v>158</v>
      </c>
      <c r="O123" s="327" t="s">
        <v>159</v>
      </c>
      <c r="P123" s="338">
        <v>396.75</v>
      </c>
      <c r="Q123" s="338">
        <v>125</v>
      </c>
      <c r="R123" s="338">
        <v>521.75</v>
      </c>
      <c r="S123" s="327" t="s">
        <v>153</v>
      </c>
      <c r="T123" s="321"/>
    </row>
    <row r="124" spans="12:20" ht="15">
      <c r="L124" s="339"/>
      <c r="M124" s="340"/>
      <c r="N124" s="339"/>
      <c r="O124" s="339"/>
      <c r="P124" s="339"/>
      <c r="Q124" s="339"/>
      <c r="R124" s="341">
        <f>SUM(R118:R123)/2</f>
        <v>1565.25</v>
      </c>
      <c r="S124" s="339"/>
      <c r="T124" s="343"/>
    </row>
  </sheetData>
  <phoneticPr fontId="5" type="noConversion"/>
  <hyperlinks>
    <hyperlink ref="BR32" r:id="rId1" tooltip="Osko is a way of making near real-time payments with longer descriptions, between participating financial institutions." display="https://ibanking.stgeorge.com.au/ibank/tpTransfer_transferConfirm.action" xr:uid="{00000000-0004-0000-0200-000000000000}"/>
    <hyperlink ref="CL44" r:id="rId2" tooltip="Osko is a way of making near real-time payments with longer descriptions, between participating financial institutions." display="https://ibanking.stgeorge.com.au/ibank/tpTransfer_transferConfirm.action" xr:uid="{00000000-0004-0000-0200-000001000000}"/>
    <hyperlink ref="CX17" r:id="rId3" tooltip="Osko is a way of making near real-time payments with longer descriptions, between participating financial institutions." display="https://ibanking.stgeorge.com.au/ibank/payToPayId.html" xr:uid="{00000000-0004-0000-0200-000002000000}"/>
    <hyperlink ref="CX31" r:id="rId4" tooltip="Osko is a way of making near real-time payments with longer descriptions, between participating financial institutions." display="https://ibanking.stgeorge.com.au/ibank/payToPayId.html" xr:uid="{00000000-0004-0000-0200-000003000000}"/>
  </hyperlinks>
  <pageMargins left="0.39370078740157483" right="0.31496062992125984" top="0.98425196850393704" bottom="0.98425196850393704" header="0.51181102362204722" footer="0.51181102362204722"/>
  <pageSetup paperSize="9" scale="70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K158"/>
  <sheetViews>
    <sheetView topLeftCell="A136" workbookViewId="0">
      <selection activeCell="D161" sqref="D161"/>
    </sheetView>
  </sheetViews>
  <sheetFormatPr defaultRowHeight="12.75"/>
  <cols>
    <col min="1" max="1" width="12.140625" customWidth="1"/>
    <col min="2" max="2" width="27.42578125" style="174" customWidth="1"/>
    <col min="3" max="3" width="14.42578125" style="109" customWidth="1"/>
    <col min="4" max="4" width="27.85546875" style="109" customWidth="1"/>
    <col min="5" max="5" width="48.42578125" style="109" customWidth="1"/>
    <col min="6" max="6" width="16.85546875" style="10" customWidth="1"/>
    <col min="7" max="7" width="32.7109375" customWidth="1"/>
    <col min="8" max="8" width="20.140625" customWidth="1"/>
  </cols>
  <sheetData>
    <row r="3" spans="2:7" ht="23.25">
      <c r="B3" s="1575" t="s">
        <v>108</v>
      </c>
      <c r="C3" s="1576"/>
      <c r="D3" s="1577"/>
      <c r="E3" s="13"/>
      <c r="F3" s="3"/>
      <c r="G3" s="3"/>
    </row>
    <row r="4" spans="2:7" ht="29.25" customHeight="1">
      <c r="B4" s="1578" t="s">
        <v>219</v>
      </c>
      <c r="C4" s="1578"/>
      <c r="D4" s="1578"/>
      <c r="E4" s="13"/>
      <c r="F4" s="3"/>
    </row>
    <row r="5" spans="2:7" ht="13.5" thickBot="1">
      <c r="B5" s="28"/>
      <c r="C5" s="13"/>
      <c r="D5" s="13"/>
      <c r="E5" s="13"/>
      <c r="F5" s="3"/>
    </row>
    <row r="6" spans="2:7" ht="16.5" thickBot="1">
      <c r="B6" s="146" t="s">
        <v>210</v>
      </c>
      <c r="C6" s="13"/>
      <c r="D6" s="13"/>
      <c r="E6" s="13"/>
      <c r="F6" s="3"/>
    </row>
    <row r="7" spans="2:7" ht="13.5" thickBot="1"/>
    <row r="8" spans="2:7" ht="12.75" customHeight="1">
      <c r="B8" s="473" t="s">
        <v>129</v>
      </c>
      <c r="C8" s="417"/>
      <c r="D8" s="417"/>
      <c r="E8" s="417"/>
      <c r="F8" s="618"/>
    </row>
    <row r="9" spans="2:7">
      <c r="B9" s="468" t="s">
        <v>120</v>
      </c>
      <c r="C9" s="467" t="s">
        <v>121</v>
      </c>
      <c r="D9" s="467" t="s">
        <v>122</v>
      </c>
      <c r="E9" s="467" t="s">
        <v>123</v>
      </c>
      <c r="F9" s="469" t="s">
        <v>124</v>
      </c>
    </row>
    <row r="10" spans="2:7" ht="39" thickBot="1">
      <c r="B10" s="470" t="s">
        <v>125</v>
      </c>
      <c r="C10" s="471" t="s">
        <v>126</v>
      </c>
      <c r="D10" s="619" t="s">
        <v>127</v>
      </c>
      <c r="E10" s="472" t="s">
        <v>172</v>
      </c>
      <c r="F10" s="620" t="s">
        <v>128</v>
      </c>
    </row>
    <row r="11" spans="2:7">
      <c r="B11" s="1571"/>
      <c r="C11" s="1571"/>
      <c r="D11" s="1571"/>
      <c r="E11" s="1571"/>
      <c r="F11" s="1571"/>
    </row>
    <row r="12" spans="2:7" ht="13.5" thickBot="1">
      <c r="B12" s="28"/>
      <c r="C12" s="13"/>
      <c r="D12" s="3"/>
      <c r="E12" s="13"/>
      <c r="F12" s="3"/>
    </row>
    <row r="13" spans="2:7">
      <c r="B13" s="104" t="s">
        <v>218</v>
      </c>
      <c r="C13" s="105"/>
      <c r="D13" s="105"/>
      <c r="E13" s="105"/>
      <c r="F13" s="105"/>
      <c r="G13" s="106"/>
    </row>
    <row r="14" spans="2:7">
      <c r="B14" s="621" t="s">
        <v>173</v>
      </c>
      <c r="C14" s="88" t="s">
        <v>75</v>
      </c>
      <c r="D14" s="622" t="s">
        <v>76</v>
      </c>
      <c r="E14" s="88" t="s">
        <v>174</v>
      </c>
      <c r="F14" s="622" t="s">
        <v>77</v>
      </c>
      <c r="G14" s="107" t="s">
        <v>175</v>
      </c>
    </row>
    <row r="15" spans="2:7" ht="15.75">
      <c r="B15" s="108">
        <v>2013</v>
      </c>
      <c r="G15" s="110"/>
    </row>
    <row r="16" spans="2:7">
      <c r="B16" s="623">
        <v>41457</v>
      </c>
      <c r="C16" s="86">
        <v>175</v>
      </c>
      <c r="D16" s="44" t="s">
        <v>185</v>
      </c>
      <c r="E16" s="86" t="s">
        <v>186</v>
      </c>
      <c r="F16" s="44"/>
      <c r="G16" s="56" t="s">
        <v>178</v>
      </c>
    </row>
    <row r="17" spans="2:7">
      <c r="B17" s="623">
        <v>41278</v>
      </c>
      <c r="C17" s="86">
        <v>55.87</v>
      </c>
      <c r="D17" s="44" t="s">
        <v>181</v>
      </c>
      <c r="E17" s="86" t="s">
        <v>182</v>
      </c>
      <c r="F17" s="44"/>
      <c r="G17" s="56" t="s">
        <v>178</v>
      </c>
    </row>
    <row r="18" spans="2:7">
      <c r="B18" s="624" t="s">
        <v>180</v>
      </c>
      <c r="C18" s="86">
        <v>41.22</v>
      </c>
      <c r="D18" s="44" t="s">
        <v>181</v>
      </c>
      <c r="E18" s="86" t="s">
        <v>182</v>
      </c>
      <c r="F18" s="44"/>
      <c r="G18" s="56" t="s">
        <v>178</v>
      </c>
    </row>
    <row r="19" spans="2:7" ht="25.5">
      <c r="B19" s="411" t="s">
        <v>232</v>
      </c>
      <c r="C19" s="420">
        <v>209</v>
      </c>
      <c r="D19" s="625" t="s">
        <v>78</v>
      </c>
      <c r="E19" s="466" t="s">
        <v>79</v>
      </c>
      <c r="F19" s="21" t="s">
        <v>291</v>
      </c>
      <c r="G19" s="412" t="s">
        <v>178</v>
      </c>
    </row>
    <row r="20" spans="2:7" ht="25.5">
      <c r="B20" s="411" t="s">
        <v>228</v>
      </c>
      <c r="C20" s="420">
        <v>209</v>
      </c>
      <c r="D20" s="625" t="s">
        <v>78</v>
      </c>
      <c r="E20" s="466" t="s">
        <v>79</v>
      </c>
      <c r="F20" s="21" t="s">
        <v>292</v>
      </c>
      <c r="G20" s="412" t="s">
        <v>178</v>
      </c>
    </row>
    <row r="21" spans="2:7" ht="25.5">
      <c r="B21" s="413">
        <v>41588</v>
      </c>
      <c r="C21" s="420">
        <v>209</v>
      </c>
      <c r="D21" s="625" t="s">
        <v>78</v>
      </c>
      <c r="E21" s="466" t="s">
        <v>79</v>
      </c>
      <c r="F21" s="21" t="s">
        <v>293</v>
      </c>
      <c r="G21" s="412" t="s">
        <v>178</v>
      </c>
    </row>
    <row r="22" spans="2:7" ht="25.5">
      <c r="B22" s="411" t="s">
        <v>176</v>
      </c>
      <c r="C22" s="420">
        <v>209</v>
      </c>
      <c r="D22" s="625" t="s">
        <v>78</v>
      </c>
      <c r="E22" s="466" t="s">
        <v>79</v>
      </c>
      <c r="F22" s="21" t="s">
        <v>294</v>
      </c>
      <c r="G22" s="412" t="s">
        <v>178</v>
      </c>
    </row>
    <row r="23" spans="2:7" ht="25.5">
      <c r="B23" s="411" t="s">
        <v>177</v>
      </c>
      <c r="C23" s="420">
        <v>209</v>
      </c>
      <c r="D23" s="625" t="s">
        <v>78</v>
      </c>
      <c r="E23" s="466" t="s">
        <v>79</v>
      </c>
      <c r="F23" s="21" t="s">
        <v>295</v>
      </c>
      <c r="G23" s="412" t="s">
        <v>178</v>
      </c>
    </row>
    <row r="24" spans="2:7" ht="25.5">
      <c r="B24" s="413">
        <v>41615</v>
      </c>
      <c r="C24" s="420">
        <v>209</v>
      </c>
      <c r="D24" s="625" t="s">
        <v>78</v>
      </c>
      <c r="E24" s="466" t="s">
        <v>79</v>
      </c>
      <c r="F24" s="21" t="s">
        <v>296</v>
      </c>
      <c r="G24" s="412" t="s">
        <v>178</v>
      </c>
    </row>
    <row r="25" spans="2:7" ht="25.5">
      <c r="B25" s="411" t="s">
        <v>179</v>
      </c>
      <c r="C25" s="420">
        <v>209</v>
      </c>
      <c r="D25" s="625" t="s">
        <v>78</v>
      </c>
      <c r="E25" s="466" t="s">
        <v>79</v>
      </c>
      <c r="F25" s="21" t="s">
        <v>297</v>
      </c>
      <c r="G25" s="412" t="s">
        <v>178</v>
      </c>
    </row>
    <row r="26" spans="2:7" ht="25.5">
      <c r="B26" s="411" t="s">
        <v>183</v>
      </c>
      <c r="C26" s="420">
        <v>209</v>
      </c>
      <c r="D26" s="625" t="s">
        <v>78</v>
      </c>
      <c r="E26" s="466" t="s">
        <v>79</v>
      </c>
      <c r="F26" s="21" t="s">
        <v>298</v>
      </c>
      <c r="G26" s="412" t="s">
        <v>178</v>
      </c>
    </row>
    <row r="27" spans="2:7" ht="25.5">
      <c r="B27" s="413">
        <v>41612</v>
      </c>
      <c r="C27" s="420">
        <v>209</v>
      </c>
      <c r="D27" s="625" t="s">
        <v>78</v>
      </c>
      <c r="E27" s="466" t="s">
        <v>79</v>
      </c>
      <c r="F27" s="21" t="s">
        <v>299</v>
      </c>
      <c r="G27" s="412" t="s">
        <v>178</v>
      </c>
    </row>
    <row r="28" spans="2:7" ht="25.5">
      <c r="B28" s="411" t="s">
        <v>184</v>
      </c>
      <c r="C28" s="420">
        <v>209</v>
      </c>
      <c r="D28" s="625" t="s">
        <v>78</v>
      </c>
      <c r="E28" s="466" t="s">
        <v>79</v>
      </c>
      <c r="F28" s="21" t="s">
        <v>300</v>
      </c>
      <c r="G28" s="412" t="s">
        <v>178</v>
      </c>
    </row>
    <row r="29" spans="2:7" ht="25.5">
      <c r="B29" s="411" t="s">
        <v>81</v>
      </c>
      <c r="C29" s="420">
        <v>209</v>
      </c>
      <c r="D29" s="625" t="s">
        <v>78</v>
      </c>
      <c r="E29" s="466" t="s">
        <v>79</v>
      </c>
      <c r="F29" s="21" t="s">
        <v>301</v>
      </c>
      <c r="G29" s="412" t="s">
        <v>178</v>
      </c>
    </row>
    <row r="30" spans="2:7" ht="25.5">
      <c r="B30" s="411" t="s">
        <v>80</v>
      </c>
      <c r="C30" s="420">
        <v>209</v>
      </c>
      <c r="D30" s="625" t="s">
        <v>78</v>
      </c>
      <c r="E30" s="466" t="s">
        <v>79</v>
      </c>
      <c r="F30" s="1579" t="s">
        <v>302</v>
      </c>
      <c r="G30" s="1569" t="s">
        <v>178</v>
      </c>
    </row>
    <row r="31" spans="2:7" ht="13.5" thickBot="1">
      <c r="B31" s="626"/>
      <c r="C31" s="415"/>
      <c r="D31" s="414"/>
      <c r="E31" s="415"/>
      <c r="F31" s="1580"/>
      <c r="G31" s="1570"/>
    </row>
    <row r="32" spans="2:7" ht="13.5" thickBot="1"/>
    <row r="33" spans="2:11" ht="15.75">
      <c r="B33" s="416">
        <v>2014</v>
      </c>
      <c r="C33" s="417"/>
      <c r="D33" s="417"/>
      <c r="E33" s="417"/>
      <c r="F33" s="627"/>
      <c r="G33" s="107" t="s">
        <v>175</v>
      </c>
    </row>
    <row r="34" spans="2:11" ht="25.5">
      <c r="B34" s="502" t="s">
        <v>355</v>
      </c>
      <c r="C34" s="503">
        <v>258</v>
      </c>
      <c r="D34" s="625" t="s">
        <v>78</v>
      </c>
      <c r="E34" s="466" t="s">
        <v>79</v>
      </c>
      <c r="F34" s="109" t="s">
        <v>775</v>
      </c>
      <c r="G34" s="43" t="s">
        <v>178</v>
      </c>
    </row>
    <row r="35" spans="2:11" ht="12.75" customHeight="1">
      <c r="B35" s="502" t="s">
        <v>228</v>
      </c>
      <c r="C35" s="503">
        <v>258</v>
      </c>
      <c r="D35" s="625" t="s">
        <v>78</v>
      </c>
      <c r="E35" s="466" t="s">
        <v>79</v>
      </c>
      <c r="F35" s="109" t="s">
        <v>774</v>
      </c>
      <c r="G35" s="43" t="s">
        <v>178</v>
      </c>
      <c r="H35" s="549"/>
      <c r="I35" s="549"/>
      <c r="J35" s="549"/>
      <c r="K35" s="549"/>
    </row>
    <row r="36" spans="2:11" ht="25.5">
      <c r="B36" s="502" t="s">
        <v>730</v>
      </c>
      <c r="C36" s="503">
        <v>258</v>
      </c>
      <c r="D36" s="625" t="s">
        <v>78</v>
      </c>
      <c r="E36" s="466" t="s">
        <v>79</v>
      </c>
      <c r="F36" s="628" t="s">
        <v>736</v>
      </c>
      <c r="G36" s="43" t="s">
        <v>178</v>
      </c>
    </row>
    <row r="37" spans="2:11" ht="25.5">
      <c r="B37" s="418">
        <v>41982</v>
      </c>
      <c r="C37" s="503">
        <v>258</v>
      </c>
      <c r="D37" s="625" t="s">
        <v>78</v>
      </c>
      <c r="E37" s="466" t="s">
        <v>79</v>
      </c>
      <c r="F37" s="628" t="s">
        <v>735</v>
      </c>
      <c r="G37" s="43" t="s">
        <v>178</v>
      </c>
    </row>
    <row r="38" spans="2:11" ht="25.5">
      <c r="B38" s="21" t="s">
        <v>685</v>
      </c>
      <c r="C38" s="503">
        <v>258</v>
      </c>
      <c r="D38" s="625" t="s">
        <v>78</v>
      </c>
      <c r="E38" s="466" t="s">
        <v>79</v>
      </c>
      <c r="F38" s="9" t="s">
        <v>686</v>
      </c>
      <c r="G38" s="412" t="s">
        <v>178</v>
      </c>
    </row>
    <row r="39" spans="2:11" ht="25.5">
      <c r="B39" s="411" t="s">
        <v>282</v>
      </c>
      <c r="C39" s="503">
        <v>258</v>
      </c>
      <c r="D39" s="625" t="s">
        <v>78</v>
      </c>
      <c r="E39" s="466" t="s">
        <v>79</v>
      </c>
      <c r="F39" s="21" t="s">
        <v>283</v>
      </c>
      <c r="G39" s="412" t="s">
        <v>178</v>
      </c>
      <c r="H39" s="173"/>
    </row>
    <row r="40" spans="2:11" ht="25.5">
      <c r="B40" s="411" t="s">
        <v>276</v>
      </c>
      <c r="C40" s="503">
        <v>258</v>
      </c>
      <c r="D40" s="625" t="s">
        <v>78</v>
      </c>
      <c r="E40" s="466" t="s">
        <v>79</v>
      </c>
      <c r="F40" s="21" t="s">
        <v>284</v>
      </c>
      <c r="G40" s="412" t="s">
        <v>178</v>
      </c>
      <c r="H40" s="173"/>
    </row>
    <row r="41" spans="2:11" ht="25.5">
      <c r="B41" s="411" t="s">
        <v>272</v>
      </c>
      <c r="C41" s="503">
        <v>258</v>
      </c>
      <c r="D41" s="625" t="s">
        <v>78</v>
      </c>
      <c r="E41" s="466" t="s">
        <v>79</v>
      </c>
      <c r="F41" s="21" t="s">
        <v>285</v>
      </c>
      <c r="G41" s="412" t="s">
        <v>178</v>
      </c>
      <c r="H41" s="173"/>
    </row>
    <row r="42" spans="2:11" ht="25.5">
      <c r="B42" s="411" t="s">
        <v>270</v>
      </c>
      <c r="C42" s="503">
        <v>258</v>
      </c>
      <c r="D42" s="625" t="s">
        <v>78</v>
      </c>
      <c r="E42" s="466" t="s">
        <v>79</v>
      </c>
      <c r="F42" s="21" t="s">
        <v>286</v>
      </c>
      <c r="G42" s="412" t="s">
        <v>178</v>
      </c>
      <c r="H42" s="173"/>
    </row>
    <row r="43" spans="2:11" ht="25.5">
      <c r="B43" s="411" t="s">
        <v>265</v>
      </c>
      <c r="C43" s="503">
        <v>258</v>
      </c>
      <c r="D43" s="625" t="s">
        <v>78</v>
      </c>
      <c r="E43" s="466" t="s">
        <v>79</v>
      </c>
      <c r="F43" s="21" t="s">
        <v>287</v>
      </c>
      <c r="G43" s="412" t="s">
        <v>178</v>
      </c>
      <c r="H43" s="173"/>
    </row>
    <row r="44" spans="2:11" ht="25.5">
      <c r="B44" s="411" t="s">
        <v>242</v>
      </c>
      <c r="C44" s="503">
        <v>258</v>
      </c>
      <c r="D44" s="625" t="s">
        <v>78</v>
      </c>
      <c r="E44" s="466" t="s">
        <v>79</v>
      </c>
      <c r="F44" s="21" t="s">
        <v>288</v>
      </c>
      <c r="G44" s="412" t="s">
        <v>178</v>
      </c>
      <c r="H44" s="173"/>
    </row>
    <row r="45" spans="2:11" ht="25.5">
      <c r="B45" s="411" t="s">
        <v>233</v>
      </c>
      <c r="C45" s="503">
        <v>50</v>
      </c>
      <c r="D45" s="625" t="s">
        <v>78</v>
      </c>
      <c r="E45" s="466" t="s">
        <v>79</v>
      </c>
      <c r="F45" s="21" t="s">
        <v>289</v>
      </c>
      <c r="G45" s="412" t="s">
        <v>178</v>
      </c>
      <c r="H45" s="173"/>
    </row>
    <row r="46" spans="2:11" ht="25.5">
      <c r="B46" s="411" t="s">
        <v>238</v>
      </c>
      <c r="C46" s="503">
        <v>209</v>
      </c>
      <c r="D46" s="625" t="s">
        <v>78</v>
      </c>
      <c r="E46" s="466" t="s">
        <v>79</v>
      </c>
      <c r="F46" s="21" t="s">
        <v>290</v>
      </c>
      <c r="G46" s="412" t="s">
        <v>178</v>
      </c>
      <c r="H46" s="173"/>
    </row>
    <row r="47" spans="2:11" ht="13.5" thickBot="1">
      <c r="C47" s="616"/>
      <c r="D47" s="10"/>
    </row>
    <row r="48" spans="2:11" ht="15.75">
      <c r="B48" s="416">
        <v>2015</v>
      </c>
      <c r="C48" s="417"/>
      <c r="D48" s="417"/>
      <c r="E48" s="417"/>
      <c r="F48" s="627"/>
      <c r="G48" s="927" t="s">
        <v>175</v>
      </c>
    </row>
    <row r="49" spans="2:7" ht="25.5">
      <c r="B49" s="928">
        <v>42320</v>
      </c>
      <c r="C49" s="503">
        <v>258</v>
      </c>
      <c r="D49" s="625" t="s">
        <v>78</v>
      </c>
      <c r="E49" s="466" t="s">
        <v>79</v>
      </c>
      <c r="F49" s="662" t="s">
        <v>938</v>
      </c>
      <c r="G49" s="412" t="s">
        <v>178</v>
      </c>
    </row>
    <row r="50" spans="2:7" ht="25.5">
      <c r="B50" s="929" t="s">
        <v>939</v>
      </c>
      <c r="C50" s="503">
        <v>258</v>
      </c>
      <c r="D50" s="625" t="s">
        <v>78</v>
      </c>
      <c r="E50" s="466" t="s">
        <v>79</v>
      </c>
      <c r="F50" s="662" t="s">
        <v>940</v>
      </c>
      <c r="G50" s="412" t="s">
        <v>178</v>
      </c>
    </row>
    <row r="51" spans="2:7" ht="25.5">
      <c r="B51" s="929" t="s">
        <v>941</v>
      </c>
      <c r="C51" s="503">
        <v>258</v>
      </c>
      <c r="D51" s="625" t="s">
        <v>78</v>
      </c>
      <c r="E51" s="466" t="s">
        <v>79</v>
      </c>
      <c r="F51" s="662" t="s">
        <v>942</v>
      </c>
      <c r="G51" s="412" t="s">
        <v>178</v>
      </c>
    </row>
    <row r="52" spans="2:7" ht="25.5">
      <c r="B52" s="928">
        <v>42317</v>
      </c>
      <c r="C52" s="503">
        <v>258</v>
      </c>
      <c r="D52" s="625" t="s">
        <v>78</v>
      </c>
      <c r="E52" s="466" t="s">
        <v>79</v>
      </c>
      <c r="F52" s="662" t="s">
        <v>943</v>
      </c>
      <c r="G52" s="412" t="s">
        <v>178</v>
      </c>
    </row>
    <row r="53" spans="2:7" ht="25.5">
      <c r="B53" s="929" t="s">
        <v>944</v>
      </c>
      <c r="C53" s="503">
        <v>258</v>
      </c>
      <c r="D53" s="625" t="s">
        <v>78</v>
      </c>
      <c r="E53" s="466" t="s">
        <v>79</v>
      </c>
      <c r="F53" s="662" t="s">
        <v>945</v>
      </c>
      <c r="G53" s="412" t="s">
        <v>178</v>
      </c>
    </row>
    <row r="54" spans="2:7" ht="25.5">
      <c r="B54" s="929" t="s">
        <v>946</v>
      </c>
      <c r="C54" s="503">
        <v>258</v>
      </c>
      <c r="D54" s="625" t="s">
        <v>78</v>
      </c>
      <c r="E54" s="466" t="s">
        <v>79</v>
      </c>
      <c r="F54" s="662" t="s">
        <v>947</v>
      </c>
      <c r="G54" s="412" t="s">
        <v>178</v>
      </c>
    </row>
    <row r="55" spans="2:7" ht="25.5">
      <c r="B55" s="928">
        <v>42344</v>
      </c>
      <c r="C55" s="503">
        <v>258</v>
      </c>
      <c r="D55" s="625" t="s">
        <v>78</v>
      </c>
      <c r="E55" s="466" t="s">
        <v>79</v>
      </c>
      <c r="F55" s="662" t="s">
        <v>948</v>
      </c>
      <c r="G55" s="412" t="s">
        <v>178</v>
      </c>
    </row>
    <row r="56" spans="2:7" ht="25.5">
      <c r="B56" s="929" t="s">
        <v>949</v>
      </c>
      <c r="C56" s="503">
        <v>258</v>
      </c>
      <c r="D56" s="625" t="s">
        <v>78</v>
      </c>
      <c r="E56" s="466" t="s">
        <v>79</v>
      </c>
      <c r="F56" s="662" t="s">
        <v>950</v>
      </c>
      <c r="G56" s="412" t="s">
        <v>178</v>
      </c>
    </row>
    <row r="57" spans="2:7" ht="25.5">
      <c r="B57" s="929" t="s">
        <v>951</v>
      </c>
      <c r="C57" s="503">
        <v>258</v>
      </c>
      <c r="D57" s="625" t="s">
        <v>78</v>
      </c>
      <c r="E57" s="466" t="s">
        <v>79</v>
      </c>
      <c r="F57" s="662" t="s">
        <v>952</v>
      </c>
      <c r="G57" s="412" t="s">
        <v>178</v>
      </c>
    </row>
    <row r="58" spans="2:7" ht="25.5">
      <c r="B58" s="929" t="s">
        <v>953</v>
      </c>
      <c r="C58" s="503">
        <v>258</v>
      </c>
      <c r="D58" s="625" t="s">
        <v>78</v>
      </c>
      <c r="E58" s="466" t="s">
        <v>79</v>
      </c>
      <c r="F58" s="662" t="s">
        <v>954</v>
      </c>
      <c r="G58" s="412" t="s">
        <v>178</v>
      </c>
    </row>
    <row r="59" spans="2:7" ht="25.5">
      <c r="B59" s="929" t="s">
        <v>955</v>
      </c>
      <c r="C59" s="503">
        <v>258</v>
      </c>
      <c r="D59" s="625" t="s">
        <v>78</v>
      </c>
      <c r="E59" s="466" t="s">
        <v>79</v>
      </c>
      <c r="F59" s="662" t="s">
        <v>956</v>
      </c>
      <c r="G59" s="412" t="s">
        <v>178</v>
      </c>
    </row>
    <row r="60" spans="2:7" ht="26.25" thickBot="1">
      <c r="B60" s="930" t="s">
        <v>957</v>
      </c>
      <c r="C60" s="550">
        <v>258</v>
      </c>
      <c r="D60" s="629" t="s">
        <v>78</v>
      </c>
      <c r="E60" s="551" t="s">
        <v>79</v>
      </c>
      <c r="F60" s="926" t="s">
        <v>958</v>
      </c>
      <c r="G60" s="901" t="s">
        <v>178</v>
      </c>
    </row>
    <row r="61" spans="2:7" ht="13.5" thickBot="1">
      <c r="B61" s="919"/>
      <c r="C61" s="920"/>
      <c r="D61" s="10"/>
      <c r="F61" s="921"/>
      <c r="G61" s="53"/>
    </row>
    <row r="62" spans="2:7" ht="15.75">
      <c r="B62" s="1068">
        <v>2016</v>
      </c>
      <c r="C62" s="1069"/>
      <c r="D62" s="1069"/>
      <c r="E62" s="1069"/>
      <c r="F62" s="1070"/>
      <c r="G62" s="927" t="s">
        <v>175</v>
      </c>
    </row>
    <row r="63" spans="2:7" ht="25.5">
      <c r="B63" s="1071" t="s">
        <v>1134</v>
      </c>
      <c r="C63" s="1074">
        <v>258</v>
      </c>
      <c r="D63" s="1057" t="s">
        <v>78</v>
      </c>
      <c r="E63" s="1058" t="s">
        <v>79</v>
      </c>
      <c r="F63" s="1072" t="s">
        <v>1135</v>
      </c>
      <c r="G63" s="1073" t="s">
        <v>178</v>
      </c>
    </row>
    <row r="64" spans="2:7" ht="25.5">
      <c r="B64" s="1059">
        <v>42712</v>
      </c>
      <c r="C64" s="1074">
        <v>258</v>
      </c>
      <c r="D64" s="1057" t="s">
        <v>78</v>
      </c>
      <c r="E64" s="1058" t="s">
        <v>79</v>
      </c>
      <c r="F64" s="1060" t="s">
        <v>1136</v>
      </c>
      <c r="G64" s="1061" t="s">
        <v>178</v>
      </c>
    </row>
    <row r="65" spans="2:11" ht="25.5">
      <c r="B65" s="1062" t="s">
        <v>1137</v>
      </c>
      <c r="C65" s="1074">
        <v>258</v>
      </c>
      <c r="D65" s="1057" t="s">
        <v>78</v>
      </c>
      <c r="E65" s="1058" t="s">
        <v>79</v>
      </c>
      <c r="F65" s="1060" t="s">
        <v>1138</v>
      </c>
      <c r="G65" s="1061" t="s">
        <v>178</v>
      </c>
    </row>
    <row r="66" spans="2:11" ht="25.5">
      <c r="B66" s="1062" t="s">
        <v>1139</v>
      </c>
      <c r="C66" s="1074">
        <v>258</v>
      </c>
      <c r="D66" s="1057" t="s">
        <v>78</v>
      </c>
      <c r="E66" s="1058" t="s">
        <v>79</v>
      </c>
      <c r="F66" s="1060" t="s">
        <v>1140</v>
      </c>
      <c r="G66" s="1061" t="s">
        <v>178</v>
      </c>
    </row>
    <row r="67" spans="2:11" ht="25.5">
      <c r="B67" s="1062" t="s">
        <v>1141</v>
      </c>
      <c r="C67" s="1074">
        <v>258</v>
      </c>
      <c r="D67" s="1057" t="s">
        <v>78</v>
      </c>
      <c r="E67" s="1058" t="s">
        <v>79</v>
      </c>
      <c r="F67" s="1060" t="s">
        <v>1142</v>
      </c>
      <c r="G67" s="1061" t="s">
        <v>178</v>
      </c>
    </row>
    <row r="68" spans="2:11" ht="25.5">
      <c r="B68" s="1062" t="s">
        <v>1143</v>
      </c>
      <c r="C68" s="1074">
        <v>258</v>
      </c>
      <c r="D68" s="1057" t="s">
        <v>78</v>
      </c>
      <c r="E68" s="1058" t="s">
        <v>79</v>
      </c>
      <c r="F68" s="1060" t="s">
        <v>1144</v>
      </c>
      <c r="G68" s="1061" t="s">
        <v>178</v>
      </c>
    </row>
    <row r="69" spans="2:11" ht="25.5">
      <c r="B69" s="1059">
        <v>42677</v>
      </c>
      <c r="C69" s="1074">
        <v>258</v>
      </c>
      <c r="D69" s="1057" t="s">
        <v>78</v>
      </c>
      <c r="E69" s="1058" t="s">
        <v>79</v>
      </c>
      <c r="F69" s="1060" t="s">
        <v>1145</v>
      </c>
      <c r="G69" s="1061" t="s">
        <v>178</v>
      </c>
    </row>
    <row r="70" spans="2:11" ht="25.5">
      <c r="B70" s="1062" t="s">
        <v>1146</v>
      </c>
      <c r="C70" s="1074">
        <v>258</v>
      </c>
      <c r="D70" s="1057" t="s">
        <v>78</v>
      </c>
      <c r="E70" s="1058" t="s">
        <v>79</v>
      </c>
      <c r="F70" s="1060" t="s">
        <v>1147</v>
      </c>
      <c r="G70" s="1061" t="s">
        <v>178</v>
      </c>
    </row>
    <row r="71" spans="2:11" ht="25.5">
      <c r="B71" s="1062" t="s">
        <v>1148</v>
      </c>
      <c r="C71" s="1074">
        <v>258</v>
      </c>
      <c r="D71" s="1057" t="s">
        <v>78</v>
      </c>
      <c r="E71" s="1058" t="s">
        <v>79</v>
      </c>
      <c r="F71" s="1060" t="s">
        <v>1149</v>
      </c>
      <c r="G71" s="1061" t="s">
        <v>178</v>
      </c>
    </row>
    <row r="72" spans="2:11" ht="26.25" thickBot="1">
      <c r="B72" s="1063">
        <v>42320</v>
      </c>
      <c r="C72" s="1075">
        <v>258</v>
      </c>
      <c r="D72" s="1064" t="s">
        <v>78</v>
      </c>
      <c r="E72" s="1065" t="s">
        <v>79</v>
      </c>
      <c r="F72" s="1066" t="s">
        <v>938</v>
      </c>
      <c r="G72" s="1067" t="s">
        <v>178</v>
      </c>
    </row>
    <row r="73" spans="2:11">
      <c r="B73" s="922"/>
      <c r="C73" s="924"/>
      <c r="D73" s="923"/>
      <c r="F73"/>
      <c r="G73" s="923"/>
    </row>
    <row r="74" spans="2:11" ht="13.5" thickBot="1">
      <c r="B74" s="922"/>
      <c r="C74" s="924"/>
      <c r="D74" s="923"/>
      <c r="F74"/>
      <c r="G74" s="925"/>
    </row>
    <row r="75" spans="2:11" ht="15" thickBot="1">
      <c r="B75" s="931">
        <v>41701</v>
      </c>
      <c r="C75" s="932">
        <v>94.46</v>
      </c>
      <c r="D75" s="933">
        <f>C75/0.88</f>
        <v>107.34090909090908</v>
      </c>
      <c r="E75" s="934" t="s">
        <v>244</v>
      </c>
    </row>
    <row r="76" spans="2:11" ht="15" thickBot="1">
      <c r="B76" s="708"/>
      <c r="C76" s="709"/>
      <c r="D76" s="710"/>
      <c r="E76" s="709"/>
    </row>
    <row r="77" spans="2:11" ht="14.25">
      <c r="B77" s="907" t="s">
        <v>197</v>
      </c>
      <c r="C77" s="916"/>
      <c r="D77" s="917"/>
      <c r="E77" s="918"/>
    </row>
    <row r="78" spans="2:11" ht="14.25">
      <c r="B78" s="707">
        <v>41870</v>
      </c>
      <c r="C78" s="711">
        <v>97.57</v>
      </c>
      <c r="D78" s="712">
        <f>C78/0.95</f>
        <v>102.70526315789473</v>
      </c>
      <c r="E78" s="726" t="s">
        <v>684</v>
      </c>
      <c r="F78" s="630"/>
      <c r="G78" s="421"/>
      <c r="H78" s="421"/>
      <c r="I78" s="421"/>
      <c r="J78" s="421"/>
      <c r="K78" s="421"/>
    </row>
    <row r="79" spans="2:11" ht="14.25">
      <c r="B79" s="704" t="s">
        <v>198</v>
      </c>
      <c r="C79" s="705"/>
      <c r="D79" s="713"/>
      <c r="E79" s="706"/>
    </row>
    <row r="80" spans="2:11" ht="29.25" customHeight="1">
      <c r="B80" s="707">
        <v>41919</v>
      </c>
      <c r="C80" s="714">
        <v>97.29</v>
      </c>
      <c r="D80" s="712">
        <f>C80/0.95</f>
        <v>102.41052631578948</v>
      </c>
      <c r="E80" s="727" t="s">
        <v>734</v>
      </c>
      <c r="F80" s="493"/>
      <c r="G80" s="493"/>
      <c r="H80" s="493"/>
      <c r="I80" s="493"/>
      <c r="J80" s="493"/>
      <c r="K80" s="493"/>
    </row>
    <row r="81" spans="2:11" ht="14.25">
      <c r="B81" s="704" t="s">
        <v>199</v>
      </c>
      <c r="C81" s="713"/>
      <c r="D81" s="713"/>
      <c r="E81" s="706"/>
    </row>
    <row r="82" spans="2:11" ht="14.25">
      <c r="B82" s="707">
        <v>42010</v>
      </c>
      <c r="C82" s="714">
        <v>97.29</v>
      </c>
      <c r="D82" s="712">
        <f>C82/0.85</f>
        <v>114.45882352941177</v>
      </c>
      <c r="E82" s="726" t="s">
        <v>848</v>
      </c>
    </row>
    <row r="83" spans="2:11" ht="14.25">
      <c r="B83" s="704" t="s">
        <v>200</v>
      </c>
      <c r="C83" s="705"/>
      <c r="D83" s="715"/>
      <c r="E83" s="706"/>
    </row>
    <row r="84" spans="2:11" ht="15" thickBot="1">
      <c r="B84" s="716">
        <v>42065</v>
      </c>
      <c r="C84" s="717">
        <v>97.29</v>
      </c>
      <c r="D84" s="718">
        <f>C84/0.7</f>
        <v>138.98571428571429</v>
      </c>
      <c r="E84" s="728" t="s">
        <v>861</v>
      </c>
    </row>
    <row r="85" spans="2:11" ht="15" thickBot="1">
      <c r="B85" s="708"/>
      <c r="C85" s="719"/>
      <c r="D85" s="720"/>
      <c r="E85" s="729"/>
    </row>
    <row r="86" spans="2:11" ht="19.149999999999999" customHeight="1">
      <c r="B86" s="721" t="s">
        <v>927</v>
      </c>
      <c r="C86" s="722"/>
      <c r="D86" s="723" t="s">
        <v>928</v>
      </c>
      <c r="E86" s="724"/>
      <c r="F86" s="659"/>
      <c r="G86" s="659"/>
      <c r="H86" s="659"/>
      <c r="I86" s="659"/>
      <c r="J86" s="659"/>
    </row>
    <row r="87" spans="2:11" ht="15.6" customHeight="1">
      <c r="B87" s="704" t="s">
        <v>197</v>
      </c>
      <c r="C87" s="705"/>
      <c r="D87" s="715"/>
      <c r="E87" s="730"/>
      <c r="F87" s="660"/>
      <c r="G87" s="660"/>
      <c r="H87" s="660"/>
      <c r="I87" s="660"/>
      <c r="J87" s="660"/>
    </row>
    <row r="88" spans="2:11" ht="15.6" customHeight="1">
      <c r="B88" s="707">
        <v>42233</v>
      </c>
      <c r="C88" s="711">
        <v>100.78</v>
      </c>
      <c r="D88" s="712">
        <f>C88/0.7</f>
        <v>143.97142857142859</v>
      </c>
      <c r="E88" s="726" t="s">
        <v>929</v>
      </c>
      <c r="F88" s="660"/>
      <c r="G88" s="660"/>
      <c r="H88" s="660"/>
      <c r="I88" s="660"/>
      <c r="J88" s="660"/>
    </row>
    <row r="89" spans="2:11" ht="15.6" customHeight="1">
      <c r="B89" s="704" t="s">
        <v>198</v>
      </c>
      <c r="C89" s="705"/>
      <c r="D89" s="713"/>
      <c r="E89" s="706"/>
      <c r="F89" s="660"/>
      <c r="G89" s="660"/>
      <c r="H89" s="660"/>
      <c r="I89" s="660"/>
      <c r="J89" s="660"/>
    </row>
    <row r="90" spans="2:11" ht="15.6" customHeight="1">
      <c r="B90" s="707">
        <v>42282</v>
      </c>
      <c r="C90" s="1076">
        <v>109.63</v>
      </c>
      <c r="D90" s="712"/>
      <c r="E90" s="1077" t="s">
        <v>937</v>
      </c>
      <c r="F90" s="661"/>
      <c r="G90" s="661"/>
      <c r="H90" s="661"/>
      <c r="I90" s="661"/>
      <c r="J90" s="661"/>
      <c r="K90" s="661"/>
    </row>
    <row r="91" spans="2:11" ht="15.6" customHeight="1">
      <c r="B91" s="704" t="s">
        <v>199</v>
      </c>
      <c r="C91" s="906"/>
      <c r="D91" s="713"/>
      <c r="E91" s="706"/>
      <c r="F91" s="660"/>
      <c r="G91" s="660"/>
      <c r="H91" s="660"/>
      <c r="I91" s="660"/>
      <c r="J91" s="660"/>
    </row>
    <row r="92" spans="2:11" ht="15.6" customHeight="1">
      <c r="B92" s="707">
        <v>42373</v>
      </c>
      <c r="C92" s="711">
        <v>100.4</v>
      </c>
      <c r="D92" s="712">
        <f>C92/0.7</f>
        <v>143.42857142857144</v>
      </c>
      <c r="E92" s="1077" t="s">
        <v>1132</v>
      </c>
      <c r="F92" s="661"/>
      <c r="G92" s="661"/>
      <c r="H92" s="661"/>
      <c r="I92" s="661"/>
      <c r="J92" s="661"/>
      <c r="K92" s="661"/>
    </row>
    <row r="93" spans="2:11" ht="15.6" customHeight="1">
      <c r="B93" s="704" t="s">
        <v>200</v>
      </c>
      <c r="C93" s="725"/>
      <c r="D93" s="715"/>
      <c r="E93" s="706"/>
      <c r="F93" s="660"/>
      <c r="G93" s="660"/>
      <c r="H93" s="660"/>
      <c r="I93" s="660"/>
      <c r="J93" s="660"/>
    </row>
    <row r="94" spans="2:11" ht="15.6" customHeight="1" thickBot="1">
      <c r="B94" s="716">
        <v>42436</v>
      </c>
      <c r="C94" s="1078">
        <v>100.4</v>
      </c>
      <c r="D94" s="718">
        <f>C94/0.7</f>
        <v>143.42857142857144</v>
      </c>
      <c r="E94" s="915" t="s">
        <v>1133</v>
      </c>
      <c r="F94" s="660"/>
      <c r="G94" s="660"/>
      <c r="H94" s="660"/>
      <c r="I94" s="660"/>
      <c r="J94" s="660"/>
    </row>
    <row r="95" spans="2:11" ht="15.6" customHeight="1" thickBot="1">
      <c r="B95" s="708"/>
      <c r="C95" s="797"/>
      <c r="D95" s="720"/>
      <c r="E95" s="798"/>
      <c r="F95" s="660"/>
      <c r="G95" s="660"/>
      <c r="H95" s="660"/>
      <c r="I95" s="660"/>
      <c r="J95" s="660"/>
    </row>
    <row r="96" spans="2:11" ht="15.6" customHeight="1">
      <c r="B96" s="907" t="s">
        <v>1081</v>
      </c>
      <c r="C96" s="908"/>
      <c r="D96" s="909"/>
      <c r="E96" s="910"/>
      <c r="F96" s="660"/>
      <c r="G96" s="660"/>
      <c r="H96" s="660"/>
      <c r="I96" s="660"/>
      <c r="J96" s="660"/>
    </row>
    <row r="97" spans="2:10" ht="15.6" customHeight="1" thickBot="1">
      <c r="B97" s="911" t="s">
        <v>1079</v>
      </c>
      <c r="C97" s="912" t="s">
        <v>1078</v>
      </c>
      <c r="D97" s="913"/>
      <c r="E97" s="914" t="s">
        <v>1080</v>
      </c>
      <c r="F97" s="796"/>
      <c r="G97" s="796"/>
      <c r="H97" s="796"/>
      <c r="I97" s="796"/>
      <c r="J97" s="796"/>
    </row>
    <row r="98" spans="2:10" ht="15.6" customHeight="1">
      <c r="B98" s="708"/>
      <c r="C98" s="797"/>
      <c r="D98" s="720"/>
      <c r="E98" s="798"/>
      <c r="F98" s="660"/>
      <c r="G98" s="660"/>
      <c r="H98" s="660"/>
      <c r="I98" s="660"/>
      <c r="J98" s="660"/>
    </row>
    <row r="99" spans="2:10">
      <c r="B99" s="663"/>
      <c r="C99" s="794"/>
      <c r="D99" s="1581"/>
      <c r="E99" s="1581"/>
      <c r="F99" s="1581"/>
      <c r="G99" s="1581"/>
      <c r="H99" s="1581"/>
      <c r="I99" s="1581"/>
      <c r="J99" s="1581"/>
    </row>
    <row r="100" spans="2:10" ht="12.75" customHeight="1">
      <c r="B100" s="794"/>
      <c r="J100" s="795"/>
    </row>
    <row r="101" spans="2:10" ht="25.5">
      <c r="B101" s="494" t="s">
        <v>719</v>
      </c>
      <c r="C101" s="495"/>
      <c r="D101" s="496" t="s">
        <v>720</v>
      </c>
    </row>
    <row r="102" spans="2:10">
      <c r="B102" s="494" t="s">
        <v>721</v>
      </c>
      <c r="C102" s="495"/>
      <c r="D102" s="1079" t="s">
        <v>722</v>
      </c>
    </row>
    <row r="103" spans="2:10">
      <c r="B103" s="494" t="s">
        <v>723</v>
      </c>
      <c r="C103" s="495"/>
      <c r="D103" s="1079" t="s">
        <v>724</v>
      </c>
    </row>
    <row r="104" spans="2:10">
      <c r="B104" s="494" t="s">
        <v>725</v>
      </c>
      <c r="C104" s="495"/>
      <c r="D104" s="496" t="s">
        <v>726</v>
      </c>
    </row>
    <row r="105" spans="2:10">
      <c r="B105" s="494" t="s">
        <v>727</v>
      </c>
      <c r="C105" s="495"/>
      <c r="D105" s="497">
        <v>520</v>
      </c>
    </row>
    <row r="106" spans="2:10">
      <c r="B106" s="494" t="s">
        <v>728</v>
      </c>
      <c r="C106" s="495"/>
      <c r="D106" s="497">
        <v>520</v>
      </c>
    </row>
    <row r="107" spans="2:10" ht="13.5" thickBot="1">
      <c r="B107" s="498" t="s">
        <v>729</v>
      </c>
      <c r="C107" s="499"/>
      <c r="D107" s="500">
        <v>-520</v>
      </c>
    </row>
    <row r="108" spans="2:10" ht="13.5" thickBot="1">
      <c r="B108" s="493"/>
      <c r="C108" s="632"/>
      <c r="D108" s="658"/>
    </row>
    <row r="109" spans="2:10" ht="26.25" thickBot="1">
      <c r="B109" s="504" t="s">
        <v>936</v>
      </c>
      <c r="C109" s="419"/>
      <c r="D109" s="631"/>
    </row>
    <row r="110" spans="2:10">
      <c r="B110" s="648" t="s">
        <v>714</v>
      </c>
      <c r="C110" s="649"/>
      <c r="D110" s="650" t="s">
        <v>715</v>
      </c>
    </row>
    <row r="111" spans="2:10">
      <c r="B111" s="651" t="s">
        <v>716</v>
      </c>
      <c r="C111" s="652"/>
      <c r="D111" s="653" t="s">
        <v>717</v>
      </c>
    </row>
    <row r="112" spans="2:10">
      <c r="B112" s="651" t="s">
        <v>718</v>
      </c>
      <c r="C112" s="652"/>
      <c r="D112" s="653" t="s">
        <v>932</v>
      </c>
    </row>
    <row r="113" spans="2:10" ht="23.25">
      <c r="B113" s="651" t="s">
        <v>719</v>
      </c>
      <c r="C113" s="652"/>
      <c r="D113" s="653" t="s">
        <v>720</v>
      </c>
    </row>
    <row r="114" spans="2:10">
      <c r="B114" s="1572"/>
      <c r="C114" s="1573"/>
      <c r="D114" s="1574"/>
    </row>
    <row r="115" spans="2:10">
      <c r="B115" s="651" t="s">
        <v>721</v>
      </c>
      <c r="C115" s="652"/>
      <c r="D115" s="1080" t="s">
        <v>933</v>
      </c>
    </row>
    <row r="116" spans="2:10">
      <c r="B116" s="651" t="s">
        <v>723</v>
      </c>
      <c r="C116" s="652"/>
      <c r="D116" s="1080" t="s">
        <v>934</v>
      </c>
      <c r="E116" s="10"/>
    </row>
    <row r="117" spans="2:10">
      <c r="B117" s="1572"/>
      <c r="C117" s="1573"/>
      <c r="D117" s="1574"/>
      <c r="E117" s="10"/>
    </row>
    <row r="118" spans="2:10">
      <c r="B118" s="651" t="s">
        <v>725</v>
      </c>
      <c r="C118" s="652"/>
      <c r="D118" s="653" t="s">
        <v>726</v>
      </c>
      <c r="E118" s="10"/>
    </row>
    <row r="119" spans="2:10">
      <c r="B119" s="651" t="s">
        <v>727</v>
      </c>
      <c r="C119" s="652"/>
      <c r="D119" s="654">
        <v>575</v>
      </c>
      <c r="E119" s="10"/>
    </row>
    <row r="120" spans="2:10">
      <c r="B120" s="651" t="s">
        <v>935</v>
      </c>
      <c r="C120" s="652"/>
      <c r="D120" s="654">
        <v>-20</v>
      </c>
      <c r="E120" s="10"/>
    </row>
    <row r="121" spans="2:10" ht="12.75" customHeight="1">
      <c r="B121" s="651" t="s">
        <v>728</v>
      </c>
      <c r="C121" s="652"/>
      <c r="D121" s="654">
        <v>555</v>
      </c>
      <c r="E121" s="10"/>
    </row>
    <row r="122" spans="2:10" ht="13.5" thickBot="1">
      <c r="B122" s="655" t="s">
        <v>729</v>
      </c>
      <c r="C122" s="656"/>
      <c r="D122" s="657">
        <v>-139</v>
      </c>
      <c r="E122" s="769">
        <f>D121/12</f>
        <v>46.25</v>
      </c>
    </row>
    <row r="125" spans="2:10" ht="13.5" thickBot="1"/>
    <row r="126" spans="2:10">
      <c r="B126" s="822" t="s">
        <v>1089</v>
      </c>
      <c r="C126" s="823"/>
      <c r="D126" s="824" t="s">
        <v>1091</v>
      </c>
      <c r="E126" s="825" t="s">
        <v>1092</v>
      </c>
      <c r="F126" s="826"/>
      <c r="G126" s="804"/>
      <c r="I126" s="804"/>
      <c r="J126" s="805"/>
    </row>
    <row r="127" spans="2:10">
      <c r="B127" s="827" t="s">
        <v>1090</v>
      </c>
      <c r="C127" s="828"/>
      <c r="D127" s="829" t="s">
        <v>1093</v>
      </c>
      <c r="E127" s="830"/>
      <c r="F127" s="831"/>
    </row>
    <row r="128" spans="2:10">
      <c r="B128" s="827"/>
      <c r="D128" s="833" t="s">
        <v>1094</v>
      </c>
      <c r="E128" s="796" t="s">
        <v>1095</v>
      </c>
      <c r="F128" s="832"/>
      <c r="G128" s="804"/>
      <c r="H128" s="804"/>
      <c r="I128" s="804"/>
      <c r="J128" s="804"/>
    </row>
    <row r="129" spans="2:10" ht="13.5" thickBot="1">
      <c r="B129" s="834"/>
      <c r="C129" s="835"/>
      <c r="D129" s="836"/>
      <c r="E129" s="836"/>
      <c r="F129" s="837"/>
      <c r="G129" s="806"/>
      <c r="H129" s="806"/>
      <c r="I129" s="806"/>
      <c r="J129" s="806"/>
    </row>
    <row r="130" spans="2:10" ht="13.15" customHeight="1">
      <c r="B130" s="804"/>
      <c r="D130" s="660"/>
      <c r="E130" s="660"/>
      <c r="F130" s="660"/>
      <c r="G130" s="660"/>
      <c r="H130" s="660"/>
      <c r="I130" s="660"/>
    </row>
    <row r="131" spans="2:10" ht="13.5" thickBot="1"/>
    <row r="132" spans="2:10">
      <c r="B132" s="808" t="s">
        <v>1096</v>
      </c>
      <c r="C132" s="809" t="s">
        <v>1097</v>
      </c>
      <c r="D132" s="810"/>
      <c r="E132" s="811" t="s">
        <v>1098</v>
      </c>
      <c r="F132" s="812"/>
      <c r="G132" s="807"/>
    </row>
    <row r="133" spans="2:10">
      <c r="B133" s="813" t="s">
        <v>1096</v>
      </c>
      <c r="C133" s="814" t="s">
        <v>1093</v>
      </c>
      <c r="D133" s="815" t="s">
        <v>1099</v>
      </c>
      <c r="E133" s="816"/>
      <c r="F133" s="817"/>
    </row>
    <row r="134" spans="2:10" ht="13.5" thickBot="1">
      <c r="B134" s="818"/>
      <c r="C134" s="819"/>
      <c r="D134" s="820" t="s">
        <v>1100</v>
      </c>
      <c r="E134" s="820"/>
      <c r="F134" s="821"/>
      <c r="G134" s="660"/>
      <c r="H134" s="796"/>
    </row>
    <row r="135" spans="2:10">
      <c r="B135" s="659"/>
      <c r="C135" s="806"/>
      <c r="D135" s="806"/>
      <c r="E135" s="806"/>
      <c r="F135" s="806"/>
      <c r="G135" s="806"/>
    </row>
    <row r="136" spans="2:10" ht="13.5" thickBot="1">
      <c r="B136" s="659"/>
      <c r="C136" s="806"/>
      <c r="D136" s="806"/>
      <c r="E136" s="806"/>
      <c r="F136" s="806"/>
      <c r="G136" s="806"/>
    </row>
    <row r="137" spans="2:10">
      <c r="B137" s="840" t="s">
        <v>1101</v>
      </c>
      <c r="C137" s="841"/>
      <c r="D137" s="842" t="s">
        <v>1103</v>
      </c>
      <c r="E137" s="843" t="s">
        <v>1104</v>
      </c>
      <c r="F137" s="844"/>
      <c r="G137" s="804"/>
      <c r="I137" s="804"/>
      <c r="J137" s="805"/>
    </row>
    <row r="138" spans="2:10">
      <c r="B138" s="845" t="s">
        <v>1102</v>
      </c>
      <c r="C138" s="804"/>
      <c r="D138" s="846" t="s">
        <v>1093</v>
      </c>
      <c r="E138" s="847" t="s">
        <v>1105</v>
      </c>
      <c r="F138" s="110"/>
    </row>
    <row r="139" spans="2:10">
      <c r="B139" s="845"/>
      <c r="C139" s="804"/>
      <c r="D139" s="806" t="s">
        <v>1094</v>
      </c>
      <c r="E139" s="848" t="s">
        <v>1106</v>
      </c>
      <c r="F139" s="110"/>
    </row>
    <row r="140" spans="2:10" ht="13.5" thickBot="1">
      <c r="B140" s="849"/>
      <c r="C140" s="850"/>
      <c r="D140" s="851"/>
      <c r="E140" s="851"/>
      <c r="F140" s="852"/>
      <c r="G140" s="659"/>
      <c r="H140" s="659"/>
      <c r="I140" s="659"/>
      <c r="J140" s="659"/>
    </row>
    <row r="141" spans="2:10">
      <c r="B141" s="838"/>
      <c r="C141" s="804"/>
      <c r="D141" s="839"/>
      <c r="E141" s="839"/>
      <c r="F141" s="839"/>
      <c r="G141" s="839"/>
      <c r="H141" s="839"/>
      <c r="I141" s="839"/>
      <c r="J141" s="839"/>
    </row>
    <row r="142" spans="2:10" ht="13.5" thickBot="1">
      <c r="B142" s="838"/>
      <c r="C142" s="804"/>
      <c r="E142" s="806"/>
      <c r="F142" s="806"/>
      <c r="G142" s="806"/>
      <c r="H142" s="806"/>
      <c r="I142" s="806"/>
      <c r="J142" s="806"/>
    </row>
    <row r="143" spans="2:10" ht="13.5" thickBot="1">
      <c r="B143" s="864" t="s">
        <v>1107</v>
      </c>
      <c r="C143" s="865"/>
      <c r="D143" s="865"/>
      <c r="E143" s="865"/>
      <c r="F143" s="866"/>
      <c r="G143" s="853"/>
      <c r="H143" s="806"/>
      <c r="I143" s="806"/>
      <c r="J143" s="806"/>
    </row>
    <row r="144" spans="2:10">
      <c r="B144" s="855"/>
      <c r="C144" s="856" t="s">
        <v>1109</v>
      </c>
      <c r="D144" s="860" t="s">
        <v>1111</v>
      </c>
      <c r="E144" s="858" t="s">
        <v>1110</v>
      </c>
      <c r="F144" s="859"/>
      <c r="G144" s="854"/>
    </row>
    <row r="145" spans="2:10">
      <c r="B145" s="867"/>
      <c r="C145" s="857"/>
      <c r="D145" s="857"/>
      <c r="E145" s="900"/>
      <c r="F145" s="861"/>
      <c r="G145" s="807"/>
    </row>
    <row r="146" spans="2:10" ht="13.5" thickBot="1">
      <c r="B146" s="868" t="s">
        <v>1108</v>
      </c>
      <c r="C146" s="862"/>
      <c r="D146" s="862"/>
      <c r="E146" s="862"/>
      <c r="F146" s="863"/>
      <c r="G146" s="804"/>
    </row>
    <row r="147" spans="2:10" ht="13.15" customHeight="1" thickBot="1">
      <c r="B147" s="806"/>
      <c r="C147" s="806"/>
      <c r="D147" s="806"/>
      <c r="E147" s="806"/>
      <c r="F147" s="806"/>
    </row>
    <row r="148" spans="2:10">
      <c r="B148" s="891" t="s">
        <v>1107</v>
      </c>
      <c r="C148" s="865"/>
      <c r="D148" s="892" t="s">
        <v>1127</v>
      </c>
      <c r="E148" s="893" t="s">
        <v>1128</v>
      </c>
      <c r="F148" s="894"/>
      <c r="G148" s="804"/>
      <c r="I148" s="804"/>
    </row>
    <row r="149" spans="2:10" ht="13.15" customHeight="1">
      <c r="B149" s="895" t="s">
        <v>1126</v>
      </c>
      <c r="C149" s="857"/>
      <c r="D149" s="860" t="s">
        <v>1130</v>
      </c>
      <c r="E149" s="896" t="s">
        <v>1129</v>
      </c>
      <c r="F149" s="897"/>
      <c r="G149" s="890"/>
      <c r="H149" s="890"/>
      <c r="I149" s="890"/>
      <c r="J149" s="890"/>
    </row>
    <row r="150" spans="2:10">
      <c r="B150" s="895"/>
      <c r="C150" s="857"/>
      <c r="D150" s="857"/>
      <c r="E150" s="857"/>
      <c r="F150" s="861"/>
      <c r="G150" s="804"/>
      <c r="H150" s="804"/>
      <c r="I150" s="804"/>
      <c r="J150" s="804"/>
    </row>
    <row r="151" spans="2:10" ht="13.5" thickBot="1">
      <c r="B151" s="898"/>
      <c r="C151" s="899"/>
      <c r="D151" s="862" t="s">
        <v>1094</v>
      </c>
      <c r="E151" s="862"/>
      <c r="F151" s="863"/>
      <c r="G151" s="806"/>
      <c r="H151" s="806"/>
      <c r="I151" s="806"/>
      <c r="J151" s="806"/>
    </row>
    <row r="152" spans="2:10">
      <c r="B152" s="838"/>
      <c r="C152" s="804"/>
      <c r="D152" s="806"/>
      <c r="E152" s="806"/>
      <c r="F152" s="806"/>
      <c r="G152" s="806"/>
      <c r="H152" s="806"/>
      <c r="I152" s="806"/>
      <c r="J152" s="806"/>
    </row>
    <row r="153" spans="2:10" ht="13.15" customHeight="1">
      <c r="B153" s="804"/>
      <c r="C153"/>
      <c r="D153" s="660"/>
      <c r="E153" s="660"/>
      <c r="F153" s="660"/>
      <c r="G153" s="660"/>
      <c r="H153" s="660"/>
      <c r="I153" s="660"/>
    </row>
    <row r="155" spans="2:10">
      <c r="G155" s="805"/>
    </row>
    <row r="158" spans="2:10">
      <c r="B158" s="795"/>
      <c r="C158" s="795"/>
      <c r="D158" s="795"/>
      <c r="E158" s="795"/>
      <c r="F158" s="795"/>
      <c r="G158" s="795"/>
      <c r="H158" s="795"/>
    </row>
  </sheetData>
  <mergeCells count="8">
    <mergeCell ref="G30:G31"/>
    <mergeCell ref="B11:F11"/>
    <mergeCell ref="B114:D114"/>
    <mergeCell ref="B117:D117"/>
    <mergeCell ref="B3:D3"/>
    <mergeCell ref="B4:D4"/>
    <mergeCell ref="F30:F31"/>
    <mergeCell ref="D99:J99"/>
  </mergeCells>
  <pageMargins left="0.7" right="0.7" top="0.75" bottom="0.75" header="0.3" footer="0.3"/>
  <pageSetup paperSize="9" orientation="portrait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X202"/>
  <sheetViews>
    <sheetView topLeftCell="A117" zoomScale="75" zoomScaleNormal="75" workbookViewId="0">
      <selection activeCell="E116" sqref="E116"/>
    </sheetView>
  </sheetViews>
  <sheetFormatPr defaultRowHeight="11.25"/>
  <cols>
    <col min="1" max="1" width="9.140625" style="175"/>
    <col min="2" max="2" width="12.5703125" style="175" customWidth="1"/>
    <col min="3" max="3" width="22.7109375" style="176" customWidth="1"/>
    <col min="4" max="4" width="11.7109375" style="176" customWidth="1"/>
    <col min="5" max="5" width="15.7109375" style="176" customWidth="1"/>
    <col min="6" max="6" width="59.140625" style="176" customWidth="1"/>
    <col min="7" max="7" width="14.28515625" style="177" customWidth="1"/>
    <col min="8" max="8" width="13.28515625" style="177" customWidth="1"/>
    <col min="9" max="9" width="10" style="175" customWidth="1"/>
    <col min="10" max="10" width="12.42578125" style="175" customWidth="1"/>
    <col min="11" max="11" width="15.140625" style="175" customWidth="1"/>
    <col min="12" max="12" width="9" style="175" customWidth="1"/>
    <col min="13" max="13" width="16" style="175" customWidth="1"/>
    <col min="14" max="14" width="16.140625" style="175" customWidth="1"/>
    <col min="15" max="15" width="15.85546875" style="193" customWidth="1"/>
    <col min="16" max="16" width="19.5703125" style="175" customWidth="1"/>
    <col min="17" max="17" width="18.140625" style="175" customWidth="1"/>
    <col min="18" max="18" width="14" style="175" customWidth="1"/>
    <col min="19" max="19" width="15.42578125" style="175" customWidth="1"/>
    <col min="20" max="20" width="25.42578125" style="175" customWidth="1"/>
    <col min="21" max="21" width="32" style="175" customWidth="1"/>
    <col min="22" max="22" width="12.28515625" style="175" customWidth="1"/>
    <col min="23" max="23" width="11.42578125" style="175" customWidth="1"/>
    <col min="24" max="24" width="22.140625" style="175" customWidth="1"/>
    <col min="25" max="257" width="9.140625" style="175"/>
    <col min="258" max="258" width="11.28515625" style="175" customWidth="1"/>
    <col min="259" max="259" width="17" style="175" customWidth="1"/>
    <col min="260" max="260" width="12.28515625" style="175" customWidth="1"/>
    <col min="261" max="261" width="13.7109375" style="175" customWidth="1"/>
    <col min="262" max="262" width="13.85546875" style="175" customWidth="1"/>
    <col min="263" max="263" width="10.5703125" style="175" customWidth="1"/>
    <col min="264" max="265" width="9.85546875" style="175" customWidth="1"/>
    <col min="266" max="266" width="10" style="175" customWidth="1"/>
    <col min="267" max="267" width="9.7109375" style="175" customWidth="1"/>
    <col min="268" max="268" width="10.85546875" style="175" customWidth="1"/>
    <col min="269" max="269" width="12.85546875" style="175" customWidth="1"/>
    <col min="270" max="270" width="10.140625" style="175" customWidth="1"/>
    <col min="271" max="271" width="6" style="175" customWidth="1"/>
    <col min="272" max="272" width="10.42578125" style="175" customWidth="1"/>
    <col min="273" max="273" width="10.140625" style="175" customWidth="1"/>
    <col min="274" max="274" width="9.5703125" style="175" bestFit="1" customWidth="1"/>
    <col min="275" max="275" width="10" style="175" customWidth="1"/>
    <col min="276" max="513" width="9.140625" style="175"/>
    <col min="514" max="514" width="11.28515625" style="175" customWidth="1"/>
    <col min="515" max="515" width="17" style="175" customWidth="1"/>
    <col min="516" max="516" width="12.28515625" style="175" customWidth="1"/>
    <col min="517" max="517" width="13.7109375" style="175" customWidth="1"/>
    <col min="518" max="518" width="13.85546875" style="175" customWidth="1"/>
    <col min="519" max="519" width="10.5703125" style="175" customWidth="1"/>
    <col min="520" max="521" width="9.85546875" style="175" customWidth="1"/>
    <col min="522" max="522" width="10" style="175" customWidth="1"/>
    <col min="523" max="523" width="9.7109375" style="175" customWidth="1"/>
    <col min="524" max="524" width="10.85546875" style="175" customWidth="1"/>
    <col min="525" max="525" width="12.85546875" style="175" customWidth="1"/>
    <col min="526" max="526" width="10.140625" style="175" customWidth="1"/>
    <col min="527" max="527" width="6" style="175" customWidth="1"/>
    <col min="528" max="528" width="10.42578125" style="175" customWidth="1"/>
    <col min="529" max="529" width="10.140625" style="175" customWidth="1"/>
    <col min="530" max="530" width="9.5703125" style="175" bestFit="1" customWidth="1"/>
    <col min="531" max="531" width="10" style="175" customWidth="1"/>
    <col min="532" max="769" width="9.140625" style="175"/>
    <col min="770" max="770" width="11.28515625" style="175" customWidth="1"/>
    <col min="771" max="771" width="17" style="175" customWidth="1"/>
    <col min="772" max="772" width="12.28515625" style="175" customWidth="1"/>
    <col min="773" max="773" width="13.7109375" style="175" customWidth="1"/>
    <col min="774" max="774" width="13.85546875" style="175" customWidth="1"/>
    <col min="775" max="775" width="10.5703125" style="175" customWidth="1"/>
    <col min="776" max="777" width="9.85546875" style="175" customWidth="1"/>
    <col min="778" max="778" width="10" style="175" customWidth="1"/>
    <col min="779" max="779" width="9.7109375" style="175" customWidth="1"/>
    <col min="780" max="780" width="10.85546875" style="175" customWidth="1"/>
    <col min="781" max="781" width="12.85546875" style="175" customWidth="1"/>
    <col min="782" max="782" width="10.140625" style="175" customWidth="1"/>
    <col min="783" max="783" width="6" style="175" customWidth="1"/>
    <col min="784" max="784" width="10.42578125" style="175" customWidth="1"/>
    <col min="785" max="785" width="10.140625" style="175" customWidth="1"/>
    <col min="786" max="786" width="9.5703125" style="175" bestFit="1" customWidth="1"/>
    <col min="787" max="787" width="10" style="175" customWidth="1"/>
    <col min="788" max="1025" width="9.140625" style="175"/>
    <col min="1026" max="1026" width="11.28515625" style="175" customWidth="1"/>
    <col min="1027" max="1027" width="17" style="175" customWidth="1"/>
    <col min="1028" max="1028" width="12.28515625" style="175" customWidth="1"/>
    <col min="1029" max="1029" width="13.7109375" style="175" customWidth="1"/>
    <col min="1030" max="1030" width="13.85546875" style="175" customWidth="1"/>
    <col min="1031" max="1031" width="10.5703125" style="175" customWidth="1"/>
    <col min="1032" max="1033" width="9.85546875" style="175" customWidth="1"/>
    <col min="1034" max="1034" width="10" style="175" customWidth="1"/>
    <col min="1035" max="1035" width="9.7109375" style="175" customWidth="1"/>
    <col min="1036" max="1036" width="10.85546875" style="175" customWidth="1"/>
    <col min="1037" max="1037" width="12.85546875" style="175" customWidth="1"/>
    <col min="1038" max="1038" width="10.140625" style="175" customWidth="1"/>
    <col min="1039" max="1039" width="6" style="175" customWidth="1"/>
    <col min="1040" max="1040" width="10.42578125" style="175" customWidth="1"/>
    <col min="1041" max="1041" width="10.140625" style="175" customWidth="1"/>
    <col min="1042" max="1042" width="9.5703125" style="175" bestFit="1" customWidth="1"/>
    <col min="1043" max="1043" width="10" style="175" customWidth="1"/>
    <col min="1044" max="1281" width="9.140625" style="175"/>
    <col min="1282" max="1282" width="11.28515625" style="175" customWidth="1"/>
    <col min="1283" max="1283" width="17" style="175" customWidth="1"/>
    <col min="1284" max="1284" width="12.28515625" style="175" customWidth="1"/>
    <col min="1285" max="1285" width="13.7109375" style="175" customWidth="1"/>
    <col min="1286" max="1286" width="13.85546875" style="175" customWidth="1"/>
    <col min="1287" max="1287" width="10.5703125" style="175" customWidth="1"/>
    <col min="1288" max="1289" width="9.85546875" style="175" customWidth="1"/>
    <col min="1290" max="1290" width="10" style="175" customWidth="1"/>
    <col min="1291" max="1291" width="9.7109375" style="175" customWidth="1"/>
    <col min="1292" max="1292" width="10.85546875" style="175" customWidth="1"/>
    <col min="1293" max="1293" width="12.85546875" style="175" customWidth="1"/>
    <col min="1294" max="1294" width="10.140625" style="175" customWidth="1"/>
    <col min="1295" max="1295" width="6" style="175" customWidth="1"/>
    <col min="1296" max="1296" width="10.42578125" style="175" customWidth="1"/>
    <col min="1297" max="1297" width="10.140625" style="175" customWidth="1"/>
    <col min="1298" max="1298" width="9.5703125" style="175" bestFit="1" customWidth="1"/>
    <col min="1299" max="1299" width="10" style="175" customWidth="1"/>
    <col min="1300" max="1537" width="9.140625" style="175"/>
    <col min="1538" max="1538" width="11.28515625" style="175" customWidth="1"/>
    <col min="1539" max="1539" width="17" style="175" customWidth="1"/>
    <col min="1540" max="1540" width="12.28515625" style="175" customWidth="1"/>
    <col min="1541" max="1541" width="13.7109375" style="175" customWidth="1"/>
    <col min="1542" max="1542" width="13.85546875" style="175" customWidth="1"/>
    <col min="1543" max="1543" width="10.5703125" style="175" customWidth="1"/>
    <col min="1544" max="1545" width="9.85546875" style="175" customWidth="1"/>
    <col min="1546" max="1546" width="10" style="175" customWidth="1"/>
    <col min="1547" max="1547" width="9.7109375" style="175" customWidth="1"/>
    <col min="1548" max="1548" width="10.85546875" style="175" customWidth="1"/>
    <col min="1549" max="1549" width="12.85546875" style="175" customWidth="1"/>
    <col min="1550" max="1550" width="10.140625" style="175" customWidth="1"/>
    <col min="1551" max="1551" width="6" style="175" customWidth="1"/>
    <col min="1552" max="1552" width="10.42578125" style="175" customWidth="1"/>
    <col min="1553" max="1553" width="10.140625" style="175" customWidth="1"/>
    <col min="1554" max="1554" width="9.5703125" style="175" bestFit="1" customWidth="1"/>
    <col min="1555" max="1555" width="10" style="175" customWidth="1"/>
    <col min="1556" max="1793" width="9.140625" style="175"/>
    <col min="1794" max="1794" width="11.28515625" style="175" customWidth="1"/>
    <col min="1795" max="1795" width="17" style="175" customWidth="1"/>
    <col min="1796" max="1796" width="12.28515625" style="175" customWidth="1"/>
    <col min="1797" max="1797" width="13.7109375" style="175" customWidth="1"/>
    <col min="1798" max="1798" width="13.85546875" style="175" customWidth="1"/>
    <col min="1799" max="1799" width="10.5703125" style="175" customWidth="1"/>
    <col min="1800" max="1801" width="9.85546875" style="175" customWidth="1"/>
    <col min="1802" max="1802" width="10" style="175" customWidth="1"/>
    <col min="1803" max="1803" width="9.7109375" style="175" customWidth="1"/>
    <col min="1804" max="1804" width="10.85546875" style="175" customWidth="1"/>
    <col min="1805" max="1805" width="12.85546875" style="175" customWidth="1"/>
    <col min="1806" max="1806" width="10.140625" style="175" customWidth="1"/>
    <col min="1807" max="1807" width="6" style="175" customWidth="1"/>
    <col min="1808" max="1808" width="10.42578125" style="175" customWidth="1"/>
    <col min="1809" max="1809" width="10.140625" style="175" customWidth="1"/>
    <col min="1810" max="1810" width="9.5703125" style="175" bestFit="1" customWidth="1"/>
    <col min="1811" max="1811" width="10" style="175" customWidth="1"/>
    <col min="1812" max="2049" width="9.140625" style="175"/>
    <col min="2050" max="2050" width="11.28515625" style="175" customWidth="1"/>
    <col min="2051" max="2051" width="17" style="175" customWidth="1"/>
    <col min="2052" max="2052" width="12.28515625" style="175" customWidth="1"/>
    <col min="2053" max="2053" width="13.7109375" style="175" customWidth="1"/>
    <col min="2054" max="2054" width="13.85546875" style="175" customWidth="1"/>
    <col min="2055" max="2055" width="10.5703125" style="175" customWidth="1"/>
    <col min="2056" max="2057" width="9.85546875" style="175" customWidth="1"/>
    <col min="2058" max="2058" width="10" style="175" customWidth="1"/>
    <col min="2059" max="2059" width="9.7109375" style="175" customWidth="1"/>
    <col min="2060" max="2060" width="10.85546875" style="175" customWidth="1"/>
    <col min="2061" max="2061" width="12.85546875" style="175" customWidth="1"/>
    <col min="2062" max="2062" width="10.140625" style="175" customWidth="1"/>
    <col min="2063" max="2063" width="6" style="175" customWidth="1"/>
    <col min="2064" max="2064" width="10.42578125" style="175" customWidth="1"/>
    <col min="2065" max="2065" width="10.140625" style="175" customWidth="1"/>
    <col min="2066" max="2066" width="9.5703125" style="175" bestFit="1" customWidth="1"/>
    <col min="2067" max="2067" width="10" style="175" customWidth="1"/>
    <col min="2068" max="2305" width="9.140625" style="175"/>
    <col min="2306" max="2306" width="11.28515625" style="175" customWidth="1"/>
    <col min="2307" max="2307" width="17" style="175" customWidth="1"/>
    <col min="2308" max="2308" width="12.28515625" style="175" customWidth="1"/>
    <col min="2309" max="2309" width="13.7109375" style="175" customWidth="1"/>
    <col min="2310" max="2310" width="13.85546875" style="175" customWidth="1"/>
    <col min="2311" max="2311" width="10.5703125" style="175" customWidth="1"/>
    <col min="2312" max="2313" width="9.85546875" style="175" customWidth="1"/>
    <col min="2314" max="2314" width="10" style="175" customWidth="1"/>
    <col min="2315" max="2315" width="9.7109375" style="175" customWidth="1"/>
    <col min="2316" max="2316" width="10.85546875" style="175" customWidth="1"/>
    <col min="2317" max="2317" width="12.85546875" style="175" customWidth="1"/>
    <col min="2318" max="2318" width="10.140625" style="175" customWidth="1"/>
    <col min="2319" max="2319" width="6" style="175" customWidth="1"/>
    <col min="2320" max="2320" width="10.42578125" style="175" customWidth="1"/>
    <col min="2321" max="2321" width="10.140625" style="175" customWidth="1"/>
    <col min="2322" max="2322" width="9.5703125" style="175" bestFit="1" customWidth="1"/>
    <col min="2323" max="2323" width="10" style="175" customWidth="1"/>
    <col min="2324" max="2561" width="9.140625" style="175"/>
    <col min="2562" max="2562" width="11.28515625" style="175" customWidth="1"/>
    <col min="2563" max="2563" width="17" style="175" customWidth="1"/>
    <col min="2564" max="2564" width="12.28515625" style="175" customWidth="1"/>
    <col min="2565" max="2565" width="13.7109375" style="175" customWidth="1"/>
    <col min="2566" max="2566" width="13.85546875" style="175" customWidth="1"/>
    <col min="2567" max="2567" width="10.5703125" style="175" customWidth="1"/>
    <col min="2568" max="2569" width="9.85546875" style="175" customWidth="1"/>
    <col min="2570" max="2570" width="10" style="175" customWidth="1"/>
    <col min="2571" max="2571" width="9.7109375" style="175" customWidth="1"/>
    <col min="2572" max="2572" width="10.85546875" style="175" customWidth="1"/>
    <col min="2573" max="2573" width="12.85546875" style="175" customWidth="1"/>
    <col min="2574" max="2574" width="10.140625" style="175" customWidth="1"/>
    <col min="2575" max="2575" width="6" style="175" customWidth="1"/>
    <col min="2576" max="2576" width="10.42578125" style="175" customWidth="1"/>
    <col min="2577" max="2577" width="10.140625" style="175" customWidth="1"/>
    <col min="2578" max="2578" width="9.5703125" style="175" bestFit="1" customWidth="1"/>
    <col min="2579" max="2579" width="10" style="175" customWidth="1"/>
    <col min="2580" max="2817" width="9.140625" style="175"/>
    <col min="2818" max="2818" width="11.28515625" style="175" customWidth="1"/>
    <col min="2819" max="2819" width="17" style="175" customWidth="1"/>
    <col min="2820" max="2820" width="12.28515625" style="175" customWidth="1"/>
    <col min="2821" max="2821" width="13.7109375" style="175" customWidth="1"/>
    <col min="2822" max="2822" width="13.85546875" style="175" customWidth="1"/>
    <col min="2823" max="2823" width="10.5703125" style="175" customWidth="1"/>
    <col min="2824" max="2825" width="9.85546875" style="175" customWidth="1"/>
    <col min="2826" max="2826" width="10" style="175" customWidth="1"/>
    <col min="2827" max="2827" width="9.7109375" style="175" customWidth="1"/>
    <col min="2828" max="2828" width="10.85546875" style="175" customWidth="1"/>
    <col min="2829" max="2829" width="12.85546875" style="175" customWidth="1"/>
    <col min="2830" max="2830" width="10.140625" style="175" customWidth="1"/>
    <col min="2831" max="2831" width="6" style="175" customWidth="1"/>
    <col min="2832" max="2832" width="10.42578125" style="175" customWidth="1"/>
    <col min="2833" max="2833" width="10.140625" style="175" customWidth="1"/>
    <col min="2834" max="2834" width="9.5703125" style="175" bestFit="1" customWidth="1"/>
    <col min="2835" max="2835" width="10" style="175" customWidth="1"/>
    <col min="2836" max="3073" width="9.140625" style="175"/>
    <col min="3074" max="3074" width="11.28515625" style="175" customWidth="1"/>
    <col min="3075" max="3075" width="17" style="175" customWidth="1"/>
    <col min="3076" max="3076" width="12.28515625" style="175" customWidth="1"/>
    <col min="3077" max="3077" width="13.7109375" style="175" customWidth="1"/>
    <col min="3078" max="3078" width="13.85546875" style="175" customWidth="1"/>
    <col min="3079" max="3079" width="10.5703125" style="175" customWidth="1"/>
    <col min="3080" max="3081" width="9.85546875" style="175" customWidth="1"/>
    <col min="3082" max="3082" width="10" style="175" customWidth="1"/>
    <col min="3083" max="3083" width="9.7109375" style="175" customWidth="1"/>
    <col min="3084" max="3084" width="10.85546875" style="175" customWidth="1"/>
    <col min="3085" max="3085" width="12.85546875" style="175" customWidth="1"/>
    <col min="3086" max="3086" width="10.140625" style="175" customWidth="1"/>
    <col min="3087" max="3087" width="6" style="175" customWidth="1"/>
    <col min="3088" max="3088" width="10.42578125" style="175" customWidth="1"/>
    <col min="3089" max="3089" width="10.140625" style="175" customWidth="1"/>
    <col min="3090" max="3090" width="9.5703125" style="175" bestFit="1" customWidth="1"/>
    <col min="3091" max="3091" width="10" style="175" customWidth="1"/>
    <col min="3092" max="3329" width="9.140625" style="175"/>
    <col min="3330" max="3330" width="11.28515625" style="175" customWidth="1"/>
    <col min="3331" max="3331" width="17" style="175" customWidth="1"/>
    <col min="3332" max="3332" width="12.28515625" style="175" customWidth="1"/>
    <col min="3333" max="3333" width="13.7109375" style="175" customWidth="1"/>
    <col min="3334" max="3334" width="13.85546875" style="175" customWidth="1"/>
    <col min="3335" max="3335" width="10.5703125" style="175" customWidth="1"/>
    <col min="3336" max="3337" width="9.85546875" style="175" customWidth="1"/>
    <col min="3338" max="3338" width="10" style="175" customWidth="1"/>
    <col min="3339" max="3339" width="9.7109375" style="175" customWidth="1"/>
    <col min="3340" max="3340" width="10.85546875" style="175" customWidth="1"/>
    <col min="3341" max="3341" width="12.85546875" style="175" customWidth="1"/>
    <col min="3342" max="3342" width="10.140625" style="175" customWidth="1"/>
    <col min="3343" max="3343" width="6" style="175" customWidth="1"/>
    <col min="3344" max="3344" width="10.42578125" style="175" customWidth="1"/>
    <col min="3345" max="3345" width="10.140625" style="175" customWidth="1"/>
    <col min="3346" max="3346" width="9.5703125" style="175" bestFit="1" customWidth="1"/>
    <col min="3347" max="3347" width="10" style="175" customWidth="1"/>
    <col min="3348" max="3585" width="9.140625" style="175"/>
    <col min="3586" max="3586" width="11.28515625" style="175" customWidth="1"/>
    <col min="3587" max="3587" width="17" style="175" customWidth="1"/>
    <col min="3588" max="3588" width="12.28515625" style="175" customWidth="1"/>
    <col min="3589" max="3589" width="13.7109375" style="175" customWidth="1"/>
    <col min="3590" max="3590" width="13.85546875" style="175" customWidth="1"/>
    <col min="3591" max="3591" width="10.5703125" style="175" customWidth="1"/>
    <col min="3592" max="3593" width="9.85546875" style="175" customWidth="1"/>
    <col min="3594" max="3594" width="10" style="175" customWidth="1"/>
    <col min="3595" max="3595" width="9.7109375" style="175" customWidth="1"/>
    <col min="3596" max="3596" width="10.85546875" style="175" customWidth="1"/>
    <col min="3597" max="3597" width="12.85546875" style="175" customWidth="1"/>
    <col min="3598" max="3598" width="10.140625" style="175" customWidth="1"/>
    <col min="3599" max="3599" width="6" style="175" customWidth="1"/>
    <col min="3600" max="3600" width="10.42578125" style="175" customWidth="1"/>
    <col min="3601" max="3601" width="10.140625" style="175" customWidth="1"/>
    <col min="3602" max="3602" width="9.5703125" style="175" bestFit="1" customWidth="1"/>
    <col min="3603" max="3603" width="10" style="175" customWidth="1"/>
    <col min="3604" max="3841" width="9.140625" style="175"/>
    <col min="3842" max="3842" width="11.28515625" style="175" customWidth="1"/>
    <col min="3843" max="3843" width="17" style="175" customWidth="1"/>
    <col min="3844" max="3844" width="12.28515625" style="175" customWidth="1"/>
    <col min="3845" max="3845" width="13.7109375" style="175" customWidth="1"/>
    <col min="3846" max="3846" width="13.85546875" style="175" customWidth="1"/>
    <col min="3847" max="3847" width="10.5703125" style="175" customWidth="1"/>
    <col min="3848" max="3849" width="9.85546875" style="175" customWidth="1"/>
    <col min="3850" max="3850" width="10" style="175" customWidth="1"/>
    <col min="3851" max="3851" width="9.7109375" style="175" customWidth="1"/>
    <col min="3852" max="3852" width="10.85546875" style="175" customWidth="1"/>
    <col min="3853" max="3853" width="12.85546875" style="175" customWidth="1"/>
    <col min="3854" max="3854" width="10.140625" style="175" customWidth="1"/>
    <col min="3855" max="3855" width="6" style="175" customWidth="1"/>
    <col min="3856" max="3856" width="10.42578125" style="175" customWidth="1"/>
    <col min="3857" max="3857" width="10.140625" style="175" customWidth="1"/>
    <col min="3858" max="3858" width="9.5703125" style="175" bestFit="1" customWidth="1"/>
    <col min="3859" max="3859" width="10" style="175" customWidth="1"/>
    <col min="3860" max="4097" width="9.140625" style="175"/>
    <col min="4098" max="4098" width="11.28515625" style="175" customWidth="1"/>
    <col min="4099" max="4099" width="17" style="175" customWidth="1"/>
    <col min="4100" max="4100" width="12.28515625" style="175" customWidth="1"/>
    <col min="4101" max="4101" width="13.7109375" style="175" customWidth="1"/>
    <col min="4102" max="4102" width="13.85546875" style="175" customWidth="1"/>
    <col min="4103" max="4103" width="10.5703125" style="175" customWidth="1"/>
    <col min="4104" max="4105" width="9.85546875" style="175" customWidth="1"/>
    <col min="4106" max="4106" width="10" style="175" customWidth="1"/>
    <col min="4107" max="4107" width="9.7109375" style="175" customWidth="1"/>
    <col min="4108" max="4108" width="10.85546875" style="175" customWidth="1"/>
    <col min="4109" max="4109" width="12.85546875" style="175" customWidth="1"/>
    <col min="4110" max="4110" width="10.140625" style="175" customWidth="1"/>
    <col min="4111" max="4111" width="6" style="175" customWidth="1"/>
    <col min="4112" max="4112" width="10.42578125" style="175" customWidth="1"/>
    <col min="4113" max="4113" width="10.140625" style="175" customWidth="1"/>
    <col min="4114" max="4114" width="9.5703125" style="175" bestFit="1" customWidth="1"/>
    <col min="4115" max="4115" width="10" style="175" customWidth="1"/>
    <col min="4116" max="4353" width="9.140625" style="175"/>
    <col min="4354" max="4354" width="11.28515625" style="175" customWidth="1"/>
    <col min="4355" max="4355" width="17" style="175" customWidth="1"/>
    <col min="4356" max="4356" width="12.28515625" style="175" customWidth="1"/>
    <col min="4357" max="4357" width="13.7109375" style="175" customWidth="1"/>
    <col min="4358" max="4358" width="13.85546875" style="175" customWidth="1"/>
    <col min="4359" max="4359" width="10.5703125" style="175" customWidth="1"/>
    <col min="4360" max="4361" width="9.85546875" style="175" customWidth="1"/>
    <col min="4362" max="4362" width="10" style="175" customWidth="1"/>
    <col min="4363" max="4363" width="9.7109375" style="175" customWidth="1"/>
    <col min="4364" max="4364" width="10.85546875" style="175" customWidth="1"/>
    <col min="4365" max="4365" width="12.85546875" style="175" customWidth="1"/>
    <col min="4366" max="4366" width="10.140625" style="175" customWidth="1"/>
    <col min="4367" max="4367" width="6" style="175" customWidth="1"/>
    <col min="4368" max="4368" width="10.42578125" style="175" customWidth="1"/>
    <col min="4369" max="4369" width="10.140625" style="175" customWidth="1"/>
    <col min="4370" max="4370" width="9.5703125" style="175" bestFit="1" customWidth="1"/>
    <col min="4371" max="4371" width="10" style="175" customWidth="1"/>
    <col min="4372" max="4609" width="9.140625" style="175"/>
    <col min="4610" max="4610" width="11.28515625" style="175" customWidth="1"/>
    <col min="4611" max="4611" width="17" style="175" customWidth="1"/>
    <col min="4612" max="4612" width="12.28515625" style="175" customWidth="1"/>
    <col min="4613" max="4613" width="13.7109375" style="175" customWidth="1"/>
    <col min="4614" max="4614" width="13.85546875" style="175" customWidth="1"/>
    <col min="4615" max="4615" width="10.5703125" style="175" customWidth="1"/>
    <col min="4616" max="4617" width="9.85546875" style="175" customWidth="1"/>
    <col min="4618" max="4618" width="10" style="175" customWidth="1"/>
    <col min="4619" max="4619" width="9.7109375" style="175" customWidth="1"/>
    <col min="4620" max="4620" width="10.85546875" style="175" customWidth="1"/>
    <col min="4621" max="4621" width="12.85546875" style="175" customWidth="1"/>
    <col min="4622" max="4622" width="10.140625" style="175" customWidth="1"/>
    <col min="4623" max="4623" width="6" style="175" customWidth="1"/>
    <col min="4624" max="4624" width="10.42578125" style="175" customWidth="1"/>
    <col min="4625" max="4625" width="10.140625" style="175" customWidth="1"/>
    <col min="4626" max="4626" width="9.5703125" style="175" bestFit="1" customWidth="1"/>
    <col min="4627" max="4627" width="10" style="175" customWidth="1"/>
    <col min="4628" max="4865" width="9.140625" style="175"/>
    <col min="4866" max="4866" width="11.28515625" style="175" customWidth="1"/>
    <col min="4867" max="4867" width="17" style="175" customWidth="1"/>
    <col min="4868" max="4868" width="12.28515625" style="175" customWidth="1"/>
    <col min="4869" max="4869" width="13.7109375" style="175" customWidth="1"/>
    <col min="4870" max="4870" width="13.85546875" style="175" customWidth="1"/>
    <col min="4871" max="4871" width="10.5703125" style="175" customWidth="1"/>
    <col min="4872" max="4873" width="9.85546875" style="175" customWidth="1"/>
    <col min="4874" max="4874" width="10" style="175" customWidth="1"/>
    <col min="4875" max="4875" width="9.7109375" style="175" customWidth="1"/>
    <col min="4876" max="4876" width="10.85546875" style="175" customWidth="1"/>
    <col min="4877" max="4877" width="12.85546875" style="175" customWidth="1"/>
    <col min="4878" max="4878" width="10.140625" style="175" customWidth="1"/>
    <col min="4879" max="4879" width="6" style="175" customWidth="1"/>
    <col min="4880" max="4880" width="10.42578125" style="175" customWidth="1"/>
    <col min="4881" max="4881" width="10.140625" style="175" customWidth="1"/>
    <col min="4882" max="4882" width="9.5703125" style="175" bestFit="1" customWidth="1"/>
    <col min="4883" max="4883" width="10" style="175" customWidth="1"/>
    <col min="4884" max="5121" width="9.140625" style="175"/>
    <col min="5122" max="5122" width="11.28515625" style="175" customWidth="1"/>
    <col min="5123" max="5123" width="17" style="175" customWidth="1"/>
    <col min="5124" max="5124" width="12.28515625" style="175" customWidth="1"/>
    <col min="5125" max="5125" width="13.7109375" style="175" customWidth="1"/>
    <col min="5126" max="5126" width="13.85546875" style="175" customWidth="1"/>
    <col min="5127" max="5127" width="10.5703125" style="175" customWidth="1"/>
    <col min="5128" max="5129" width="9.85546875" style="175" customWidth="1"/>
    <col min="5130" max="5130" width="10" style="175" customWidth="1"/>
    <col min="5131" max="5131" width="9.7109375" style="175" customWidth="1"/>
    <col min="5132" max="5132" width="10.85546875" style="175" customWidth="1"/>
    <col min="5133" max="5133" width="12.85546875" style="175" customWidth="1"/>
    <col min="5134" max="5134" width="10.140625" style="175" customWidth="1"/>
    <col min="5135" max="5135" width="6" style="175" customWidth="1"/>
    <col min="5136" max="5136" width="10.42578125" style="175" customWidth="1"/>
    <col min="5137" max="5137" width="10.140625" style="175" customWidth="1"/>
    <col min="5138" max="5138" width="9.5703125" style="175" bestFit="1" customWidth="1"/>
    <col min="5139" max="5139" width="10" style="175" customWidth="1"/>
    <col min="5140" max="5377" width="9.140625" style="175"/>
    <col min="5378" max="5378" width="11.28515625" style="175" customWidth="1"/>
    <col min="5379" max="5379" width="17" style="175" customWidth="1"/>
    <col min="5380" max="5380" width="12.28515625" style="175" customWidth="1"/>
    <col min="5381" max="5381" width="13.7109375" style="175" customWidth="1"/>
    <col min="5382" max="5382" width="13.85546875" style="175" customWidth="1"/>
    <col min="5383" max="5383" width="10.5703125" style="175" customWidth="1"/>
    <col min="5384" max="5385" width="9.85546875" style="175" customWidth="1"/>
    <col min="5386" max="5386" width="10" style="175" customWidth="1"/>
    <col min="5387" max="5387" width="9.7109375" style="175" customWidth="1"/>
    <col min="5388" max="5388" width="10.85546875" style="175" customWidth="1"/>
    <col min="5389" max="5389" width="12.85546875" style="175" customWidth="1"/>
    <col min="5390" max="5390" width="10.140625" style="175" customWidth="1"/>
    <col min="5391" max="5391" width="6" style="175" customWidth="1"/>
    <col min="5392" max="5392" width="10.42578125" style="175" customWidth="1"/>
    <col min="5393" max="5393" width="10.140625" style="175" customWidth="1"/>
    <col min="5394" max="5394" width="9.5703125" style="175" bestFit="1" customWidth="1"/>
    <col min="5395" max="5395" width="10" style="175" customWidth="1"/>
    <col min="5396" max="5633" width="9.140625" style="175"/>
    <col min="5634" max="5634" width="11.28515625" style="175" customWidth="1"/>
    <col min="5635" max="5635" width="17" style="175" customWidth="1"/>
    <col min="5636" max="5636" width="12.28515625" style="175" customWidth="1"/>
    <col min="5637" max="5637" width="13.7109375" style="175" customWidth="1"/>
    <col min="5638" max="5638" width="13.85546875" style="175" customWidth="1"/>
    <col min="5639" max="5639" width="10.5703125" style="175" customWidth="1"/>
    <col min="5640" max="5641" width="9.85546875" style="175" customWidth="1"/>
    <col min="5642" max="5642" width="10" style="175" customWidth="1"/>
    <col min="5643" max="5643" width="9.7109375" style="175" customWidth="1"/>
    <col min="5644" max="5644" width="10.85546875" style="175" customWidth="1"/>
    <col min="5645" max="5645" width="12.85546875" style="175" customWidth="1"/>
    <col min="5646" max="5646" width="10.140625" style="175" customWidth="1"/>
    <col min="5647" max="5647" width="6" style="175" customWidth="1"/>
    <col min="5648" max="5648" width="10.42578125" style="175" customWidth="1"/>
    <col min="5649" max="5649" width="10.140625" style="175" customWidth="1"/>
    <col min="5650" max="5650" width="9.5703125" style="175" bestFit="1" customWidth="1"/>
    <col min="5651" max="5651" width="10" style="175" customWidth="1"/>
    <col min="5652" max="5889" width="9.140625" style="175"/>
    <col min="5890" max="5890" width="11.28515625" style="175" customWidth="1"/>
    <col min="5891" max="5891" width="17" style="175" customWidth="1"/>
    <col min="5892" max="5892" width="12.28515625" style="175" customWidth="1"/>
    <col min="5893" max="5893" width="13.7109375" style="175" customWidth="1"/>
    <col min="5894" max="5894" width="13.85546875" style="175" customWidth="1"/>
    <col min="5895" max="5895" width="10.5703125" style="175" customWidth="1"/>
    <col min="5896" max="5897" width="9.85546875" style="175" customWidth="1"/>
    <col min="5898" max="5898" width="10" style="175" customWidth="1"/>
    <col min="5899" max="5899" width="9.7109375" style="175" customWidth="1"/>
    <col min="5900" max="5900" width="10.85546875" style="175" customWidth="1"/>
    <col min="5901" max="5901" width="12.85546875" style="175" customWidth="1"/>
    <col min="5902" max="5902" width="10.140625" style="175" customWidth="1"/>
    <col min="5903" max="5903" width="6" style="175" customWidth="1"/>
    <col min="5904" max="5904" width="10.42578125" style="175" customWidth="1"/>
    <col min="5905" max="5905" width="10.140625" style="175" customWidth="1"/>
    <col min="5906" max="5906" width="9.5703125" style="175" bestFit="1" customWidth="1"/>
    <col min="5907" max="5907" width="10" style="175" customWidth="1"/>
    <col min="5908" max="6145" width="9.140625" style="175"/>
    <col min="6146" max="6146" width="11.28515625" style="175" customWidth="1"/>
    <col min="6147" max="6147" width="17" style="175" customWidth="1"/>
    <col min="6148" max="6148" width="12.28515625" style="175" customWidth="1"/>
    <col min="6149" max="6149" width="13.7109375" style="175" customWidth="1"/>
    <col min="6150" max="6150" width="13.85546875" style="175" customWidth="1"/>
    <col min="6151" max="6151" width="10.5703125" style="175" customWidth="1"/>
    <col min="6152" max="6153" width="9.85546875" style="175" customWidth="1"/>
    <col min="6154" max="6154" width="10" style="175" customWidth="1"/>
    <col min="6155" max="6155" width="9.7109375" style="175" customWidth="1"/>
    <col min="6156" max="6156" width="10.85546875" style="175" customWidth="1"/>
    <col min="6157" max="6157" width="12.85546875" style="175" customWidth="1"/>
    <col min="6158" max="6158" width="10.140625" style="175" customWidth="1"/>
    <col min="6159" max="6159" width="6" style="175" customWidth="1"/>
    <col min="6160" max="6160" width="10.42578125" style="175" customWidth="1"/>
    <col min="6161" max="6161" width="10.140625" style="175" customWidth="1"/>
    <col min="6162" max="6162" width="9.5703125" style="175" bestFit="1" customWidth="1"/>
    <col min="6163" max="6163" width="10" style="175" customWidth="1"/>
    <col min="6164" max="6401" width="9.140625" style="175"/>
    <col min="6402" max="6402" width="11.28515625" style="175" customWidth="1"/>
    <col min="6403" max="6403" width="17" style="175" customWidth="1"/>
    <col min="6404" max="6404" width="12.28515625" style="175" customWidth="1"/>
    <col min="6405" max="6405" width="13.7109375" style="175" customWidth="1"/>
    <col min="6406" max="6406" width="13.85546875" style="175" customWidth="1"/>
    <col min="6407" max="6407" width="10.5703125" style="175" customWidth="1"/>
    <col min="6408" max="6409" width="9.85546875" style="175" customWidth="1"/>
    <col min="6410" max="6410" width="10" style="175" customWidth="1"/>
    <col min="6411" max="6411" width="9.7109375" style="175" customWidth="1"/>
    <col min="6412" max="6412" width="10.85546875" style="175" customWidth="1"/>
    <col min="6413" max="6413" width="12.85546875" style="175" customWidth="1"/>
    <col min="6414" max="6414" width="10.140625" style="175" customWidth="1"/>
    <col min="6415" max="6415" width="6" style="175" customWidth="1"/>
    <col min="6416" max="6416" width="10.42578125" style="175" customWidth="1"/>
    <col min="6417" max="6417" width="10.140625" style="175" customWidth="1"/>
    <col min="6418" max="6418" width="9.5703125" style="175" bestFit="1" customWidth="1"/>
    <col min="6419" max="6419" width="10" style="175" customWidth="1"/>
    <col min="6420" max="6657" width="9.140625" style="175"/>
    <col min="6658" max="6658" width="11.28515625" style="175" customWidth="1"/>
    <col min="6659" max="6659" width="17" style="175" customWidth="1"/>
    <col min="6660" max="6660" width="12.28515625" style="175" customWidth="1"/>
    <col min="6661" max="6661" width="13.7109375" style="175" customWidth="1"/>
    <col min="6662" max="6662" width="13.85546875" style="175" customWidth="1"/>
    <col min="6663" max="6663" width="10.5703125" style="175" customWidth="1"/>
    <col min="6664" max="6665" width="9.85546875" style="175" customWidth="1"/>
    <col min="6666" max="6666" width="10" style="175" customWidth="1"/>
    <col min="6667" max="6667" width="9.7109375" style="175" customWidth="1"/>
    <col min="6668" max="6668" width="10.85546875" style="175" customWidth="1"/>
    <col min="6669" max="6669" width="12.85546875" style="175" customWidth="1"/>
    <col min="6670" max="6670" width="10.140625" style="175" customWidth="1"/>
    <col min="6671" max="6671" width="6" style="175" customWidth="1"/>
    <col min="6672" max="6672" width="10.42578125" style="175" customWidth="1"/>
    <col min="6673" max="6673" width="10.140625" style="175" customWidth="1"/>
    <col min="6674" max="6674" width="9.5703125" style="175" bestFit="1" customWidth="1"/>
    <col min="6675" max="6675" width="10" style="175" customWidth="1"/>
    <col min="6676" max="6913" width="9.140625" style="175"/>
    <col min="6914" max="6914" width="11.28515625" style="175" customWidth="1"/>
    <col min="6915" max="6915" width="17" style="175" customWidth="1"/>
    <col min="6916" max="6916" width="12.28515625" style="175" customWidth="1"/>
    <col min="6917" max="6917" width="13.7109375" style="175" customWidth="1"/>
    <col min="6918" max="6918" width="13.85546875" style="175" customWidth="1"/>
    <col min="6919" max="6919" width="10.5703125" style="175" customWidth="1"/>
    <col min="6920" max="6921" width="9.85546875" style="175" customWidth="1"/>
    <col min="6922" max="6922" width="10" style="175" customWidth="1"/>
    <col min="6923" max="6923" width="9.7109375" style="175" customWidth="1"/>
    <col min="6924" max="6924" width="10.85546875" style="175" customWidth="1"/>
    <col min="6925" max="6925" width="12.85546875" style="175" customWidth="1"/>
    <col min="6926" max="6926" width="10.140625" style="175" customWidth="1"/>
    <col min="6927" max="6927" width="6" style="175" customWidth="1"/>
    <col min="6928" max="6928" width="10.42578125" style="175" customWidth="1"/>
    <col min="6929" max="6929" width="10.140625" style="175" customWidth="1"/>
    <col min="6930" max="6930" width="9.5703125" style="175" bestFit="1" customWidth="1"/>
    <col min="6931" max="6931" width="10" style="175" customWidth="1"/>
    <col min="6932" max="7169" width="9.140625" style="175"/>
    <col min="7170" max="7170" width="11.28515625" style="175" customWidth="1"/>
    <col min="7171" max="7171" width="17" style="175" customWidth="1"/>
    <col min="7172" max="7172" width="12.28515625" style="175" customWidth="1"/>
    <col min="7173" max="7173" width="13.7109375" style="175" customWidth="1"/>
    <col min="7174" max="7174" width="13.85546875" style="175" customWidth="1"/>
    <col min="7175" max="7175" width="10.5703125" style="175" customWidth="1"/>
    <col min="7176" max="7177" width="9.85546875" style="175" customWidth="1"/>
    <col min="7178" max="7178" width="10" style="175" customWidth="1"/>
    <col min="7179" max="7179" width="9.7109375" style="175" customWidth="1"/>
    <col min="7180" max="7180" width="10.85546875" style="175" customWidth="1"/>
    <col min="7181" max="7181" width="12.85546875" style="175" customWidth="1"/>
    <col min="7182" max="7182" width="10.140625" style="175" customWidth="1"/>
    <col min="7183" max="7183" width="6" style="175" customWidth="1"/>
    <col min="7184" max="7184" width="10.42578125" style="175" customWidth="1"/>
    <col min="7185" max="7185" width="10.140625" style="175" customWidth="1"/>
    <col min="7186" max="7186" width="9.5703125" style="175" bestFit="1" customWidth="1"/>
    <col min="7187" max="7187" width="10" style="175" customWidth="1"/>
    <col min="7188" max="7425" width="9.140625" style="175"/>
    <col min="7426" max="7426" width="11.28515625" style="175" customWidth="1"/>
    <col min="7427" max="7427" width="17" style="175" customWidth="1"/>
    <col min="7428" max="7428" width="12.28515625" style="175" customWidth="1"/>
    <col min="7429" max="7429" width="13.7109375" style="175" customWidth="1"/>
    <col min="7430" max="7430" width="13.85546875" style="175" customWidth="1"/>
    <col min="7431" max="7431" width="10.5703125" style="175" customWidth="1"/>
    <col min="7432" max="7433" width="9.85546875" style="175" customWidth="1"/>
    <col min="7434" max="7434" width="10" style="175" customWidth="1"/>
    <col min="7435" max="7435" width="9.7109375" style="175" customWidth="1"/>
    <col min="7436" max="7436" width="10.85546875" style="175" customWidth="1"/>
    <col min="7437" max="7437" width="12.85546875" style="175" customWidth="1"/>
    <col min="7438" max="7438" width="10.140625" style="175" customWidth="1"/>
    <col min="7439" max="7439" width="6" style="175" customWidth="1"/>
    <col min="7440" max="7440" width="10.42578125" style="175" customWidth="1"/>
    <col min="7441" max="7441" width="10.140625" style="175" customWidth="1"/>
    <col min="7442" max="7442" width="9.5703125" style="175" bestFit="1" customWidth="1"/>
    <col min="7443" max="7443" width="10" style="175" customWidth="1"/>
    <col min="7444" max="7681" width="9.140625" style="175"/>
    <col min="7682" max="7682" width="11.28515625" style="175" customWidth="1"/>
    <col min="7683" max="7683" width="17" style="175" customWidth="1"/>
    <col min="7684" max="7684" width="12.28515625" style="175" customWidth="1"/>
    <col min="7685" max="7685" width="13.7109375" style="175" customWidth="1"/>
    <col min="7686" max="7686" width="13.85546875" style="175" customWidth="1"/>
    <col min="7687" max="7687" width="10.5703125" style="175" customWidth="1"/>
    <col min="7688" max="7689" width="9.85546875" style="175" customWidth="1"/>
    <col min="7690" max="7690" width="10" style="175" customWidth="1"/>
    <col min="7691" max="7691" width="9.7109375" style="175" customWidth="1"/>
    <col min="7692" max="7692" width="10.85546875" style="175" customWidth="1"/>
    <col min="7693" max="7693" width="12.85546875" style="175" customWidth="1"/>
    <col min="7694" max="7694" width="10.140625" style="175" customWidth="1"/>
    <col min="7695" max="7695" width="6" style="175" customWidth="1"/>
    <col min="7696" max="7696" width="10.42578125" style="175" customWidth="1"/>
    <col min="7697" max="7697" width="10.140625" style="175" customWidth="1"/>
    <col min="7698" max="7698" width="9.5703125" style="175" bestFit="1" customWidth="1"/>
    <col min="7699" max="7699" width="10" style="175" customWidth="1"/>
    <col min="7700" max="7937" width="9.140625" style="175"/>
    <col min="7938" max="7938" width="11.28515625" style="175" customWidth="1"/>
    <col min="7939" max="7939" width="17" style="175" customWidth="1"/>
    <col min="7940" max="7940" width="12.28515625" style="175" customWidth="1"/>
    <col min="7941" max="7941" width="13.7109375" style="175" customWidth="1"/>
    <col min="7942" max="7942" width="13.85546875" style="175" customWidth="1"/>
    <col min="7943" max="7943" width="10.5703125" style="175" customWidth="1"/>
    <col min="7944" max="7945" width="9.85546875" style="175" customWidth="1"/>
    <col min="7946" max="7946" width="10" style="175" customWidth="1"/>
    <col min="7947" max="7947" width="9.7109375" style="175" customWidth="1"/>
    <col min="7948" max="7948" width="10.85546875" style="175" customWidth="1"/>
    <col min="7949" max="7949" width="12.85546875" style="175" customWidth="1"/>
    <col min="7950" max="7950" width="10.140625" style="175" customWidth="1"/>
    <col min="7951" max="7951" width="6" style="175" customWidth="1"/>
    <col min="7952" max="7952" width="10.42578125" style="175" customWidth="1"/>
    <col min="7953" max="7953" width="10.140625" style="175" customWidth="1"/>
    <col min="7954" max="7954" width="9.5703125" style="175" bestFit="1" customWidth="1"/>
    <col min="7955" max="7955" width="10" style="175" customWidth="1"/>
    <col min="7956" max="8193" width="9.140625" style="175"/>
    <col min="8194" max="8194" width="11.28515625" style="175" customWidth="1"/>
    <col min="8195" max="8195" width="17" style="175" customWidth="1"/>
    <col min="8196" max="8196" width="12.28515625" style="175" customWidth="1"/>
    <col min="8197" max="8197" width="13.7109375" style="175" customWidth="1"/>
    <col min="8198" max="8198" width="13.85546875" style="175" customWidth="1"/>
    <col min="8199" max="8199" width="10.5703125" style="175" customWidth="1"/>
    <col min="8200" max="8201" width="9.85546875" style="175" customWidth="1"/>
    <col min="8202" max="8202" width="10" style="175" customWidth="1"/>
    <col min="8203" max="8203" width="9.7109375" style="175" customWidth="1"/>
    <col min="8204" max="8204" width="10.85546875" style="175" customWidth="1"/>
    <col min="8205" max="8205" width="12.85546875" style="175" customWidth="1"/>
    <col min="8206" max="8206" width="10.140625" style="175" customWidth="1"/>
    <col min="8207" max="8207" width="6" style="175" customWidth="1"/>
    <col min="8208" max="8208" width="10.42578125" style="175" customWidth="1"/>
    <col min="8209" max="8209" width="10.140625" style="175" customWidth="1"/>
    <col min="8210" max="8210" width="9.5703125" style="175" bestFit="1" customWidth="1"/>
    <col min="8211" max="8211" width="10" style="175" customWidth="1"/>
    <col min="8212" max="8449" width="9.140625" style="175"/>
    <col min="8450" max="8450" width="11.28515625" style="175" customWidth="1"/>
    <col min="8451" max="8451" width="17" style="175" customWidth="1"/>
    <col min="8452" max="8452" width="12.28515625" style="175" customWidth="1"/>
    <col min="8453" max="8453" width="13.7109375" style="175" customWidth="1"/>
    <col min="8454" max="8454" width="13.85546875" style="175" customWidth="1"/>
    <col min="8455" max="8455" width="10.5703125" style="175" customWidth="1"/>
    <col min="8456" max="8457" width="9.85546875" style="175" customWidth="1"/>
    <col min="8458" max="8458" width="10" style="175" customWidth="1"/>
    <col min="8459" max="8459" width="9.7109375" style="175" customWidth="1"/>
    <col min="8460" max="8460" width="10.85546875" style="175" customWidth="1"/>
    <col min="8461" max="8461" width="12.85546875" style="175" customWidth="1"/>
    <col min="8462" max="8462" width="10.140625" style="175" customWidth="1"/>
    <col min="8463" max="8463" width="6" style="175" customWidth="1"/>
    <col min="8464" max="8464" width="10.42578125" style="175" customWidth="1"/>
    <col min="8465" max="8465" width="10.140625" style="175" customWidth="1"/>
    <col min="8466" max="8466" width="9.5703125" style="175" bestFit="1" customWidth="1"/>
    <col min="8467" max="8467" width="10" style="175" customWidth="1"/>
    <col min="8468" max="8705" width="9.140625" style="175"/>
    <col min="8706" max="8706" width="11.28515625" style="175" customWidth="1"/>
    <col min="8707" max="8707" width="17" style="175" customWidth="1"/>
    <col min="8708" max="8708" width="12.28515625" style="175" customWidth="1"/>
    <col min="8709" max="8709" width="13.7109375" style="175" customWidth="1"/>
    <col min="8710" max="8710" width="13.85546875" style="175" customWidth="1"/>
    <col min="8711" max="8711" width="10.5703125" style="175" customWidth="1"/>
    <col min="8712" max="8713" width="9.85546875" style="175" customWidth="1"/>
    <col min="8714" max="8714" width="10" style="175" customWidth="1"/>
    <col min="8715" max="8715" width="9.7109375" style="175" customWidth="1"/>
    <col min="8716" max="8716" width="10.85546875" style="175" customWidth="1"/>
    <col min="8717" max="8717" width="12.85546875" style="175" customWidth="1"/>
    <col min="8718" max="8718" width="10.140625" style="175" customWidth="1"/>
    <col min="8719" max="8719" width="6" style="175" customWidth="1"/>
    <col min="8720" max="8720" width="10.42578125" style="175" customWidth="1"/>
    <col min="8721" max="8721" width="10.140625" style="175" customWidth="1"/>
    <col min="8722" max="8722" width="9.5703125" style="175" bestFit="1" customWidth="1"/>
    <col min="8723" max="8723" width="10" style="175" customWidth="1"/>
    <col min="8724" max="8961" width="9.140625" style="175"/>
    <col min="8962" max="8962" width="11.28515625" style="175" customWidth="1"/>
    <col min="8963" max="8963" width="17" style="175" customWidth="1"/>
    <col min="8964" max="8964" width="12.28515625" style="175" customWidth="1"/>
    <col min="8965" max="8965" width="13.7109375" style="175" customWidth="1"/>
    <col min="8966" max="8966" width="13.85546875" style="175" customWidth="1"/>
    <col min="8967" max="8967" width="10.5703125" style="175" customWidth="1"/>
    <col min="8968" max="8969" width="9.85546875" style="175" customWidth="1"/>
    <col min="8970" max="8970" width="10" style="175" customWidth="1"/>
    <col min="8971" max="8971" width="9.7109375" style="175" customWidth="1"/>
    <col min="8972" max="8972" width="10.85546875" style="175" customWidth="1"/>
    <col min="8973" max="8973" width="12.85546875" style="175" customWidth="1"/>
    <col min="8974" max="8974" width="10.140625" style="175" customWidth="1"/>
    <col min="8975" max="8975" width="6" style="175" customWidth="1"/>
    <col min="8976" max="8976" width="10.42578125" style="175" customWidth="1"/>
    <col min="8977" max="8977" width="10.140625" style="175" customWidth="1"/>
    <col min="8978" max="8978" width="9.5703125" style="175" bestFit="1" customWidth="1"/>
    <col min="8979" max="8979" width="10" style="175" customWidth="1"/>
    <col min="8980" max="9217" width="9.140625" style="175"/>
    <col min="9218" max="9218" width="11.28515625" style="175" customWidth="1"/>
    <col min="9219" max="9219" width="17" style="175" customWidth="1"/>
    <col min="9220" max="9220" width="12.28515625" style="175" customWidth="1"/>
    <col min="9221" max="9221" width="13.7109375" style="175" customWidth="1"/>
    <col min="9222" max="9222" width="13.85546875" style="175" customWidth="1"/>
    <col min="9223" max="9223" width="10.5703125" style="175" customWidth="1"/>
    <col min="9224" max="9225" width="9.85546875" style="175" customWidth="1"/>
    <col min="9226" max="9226" width="10" style="175" customWidth="1"/>
    <col min="9227" max="9227" width="9.7109375" style="175" customWidth="1"/>
    <col min="9228" max="9228" width="10.85546875" style="175" customWidth="1"/>
    <col min="9229" max="9229" width="12.85546875" style="175" customWidth="1"/>
    <col min="9230" max="9230" width="10.140625" style="175" customWidth="1"/>
    <col min="9231" max="9231" width="6" style="175" customWidth="1"/>
    <col min="9232" max="9232" width="10.42578125" style="175" customWidth="1"/>
    <col min="9233" max="9233" width="10.140625" style="175" customWidth="1"/>
    <col min="9234" max="9234" width="9.5703125" style="175" bestFit="1" customWidth="1"/>
    <col min="9235" max="9235" width="10" style="175" customWidth="1"/>
    <col min="9236" max="9473" width="9.140625" style="175"/>
    <col min="9474" max="9474" width="11.28515625" style="175" customWidth="1"/>
    <col min="9475" max="9475" width="17" style="175" customWidth="1"/>
    <col min="9476" max="9476" width="12.28515625" style="175" customWidth="1"/>
    <col min="9477" max="9477" width="13.7109375" style="175" customWidth="1"/>
    <col min="9478" max="9478" width="13.85546875" style="175" customWidth="1"/>
    <col min="9479" max="9479" width="10.5703125" style="175" customWidth="1"/>
    <col min="9480" max="9481" width="9.85546875" style="175" customWidth="1"/>
    <col min="9482" max="9482" width="10" style="175" customWidth="1"/>
    <col min="9483" max="9483" width="9.7109375" style="175" customWidth="1"/>
    <col min="9484" max="9484" width="10.85546875" style="175" customWidth="1"/>
    <col min="9485" max="9485" width="12.85546875" style="175" customWidth="1"/>
    <col min="9486" max="9486" width="10.140625" style="175" customWidth="1"/>
    <col min="9487" max="9487" width="6" style="175" customWidth="1"/>
    <col min="9488" max="9488" width="10.42578125" style="175" customWidth="1"/>
    <col min="9489" max="9489" width="10.140625" style="175" customWidth="1"/>
    <col min="9490" max="9490" width="9.5703125" style="175" bestFit="1" customWidth="1"/>
    <col min="9491" max="9491" width="10" style="175" customWidth="1"/>
    <col min="9492" max="9729" width="9.140625" style="175"/>
    <col min="9730" max="9730" width="11.28515625" style="175" customWidth="1"/>
    <col min="9731" max="9731" width="17" style="175" customWidth="1"/>
    <col min="9732" max="9732" width="12.28515625" style="175" customWidth="1"/>
    <col min="9733" max="9733" width="13.7109375" style="175" customWidth="1"/>
    <col min="9734" max="9734" width="13.85546875" style="175" customWidth="1"/>
    <col min="9735" max="9735" width="10.5703125" style="175" customWidth="1"/>
    <col min="9736" max="9737" width="9.85546875" style="175" customWidth="1"/>
    <col min="9738" max="9738" width="10" style="175" customWidth="1"/>
    <col min="9739" max="9739" width="9.7109375" style="175" customWidth="1"/>
    <col min="9740" max="9740" width="10.85546875" style="175" customWidth="1"/>
    <col min="9741" max="9741" width="12.85546875" style="175" customWidth="1"/>
    <col min="9742" max="9742" width="10.140625" style="175" customWidth="1"/>
    <col min="9743" max="9743" width="6" style="175" customWidth="1"/>
    <col min="9744" max="9744" width="10.42578125" style="175" customWidth="1"/>
    <col min="9745" max="9745" width="10.140625" style="175" customWidth="1"/>
    <col min="9746" max="9746" width="9.5703125" style="175" bestFit="1" customWidth="1"/>
    <col min="9747" max="9747" width="10" style="175" customWidth="1"/>
    <col min="9748" max="9985" width="9.140625" style="175"/>
    <col min="9986" max="9986" width="11.28515625" style="175" customWidth="1"/>
    <col min="9987" max="9987" width="17" style="175" customWidth="1"/>
    <col min="9988" max="9988" width="12.28515625" style="175" customWidth="1"/>
    <col min="9989" max="9989" width="13.7109375" style="175" customWidth="1"/>
    <col min="9990" max="9990" width="13.85546875" style="175" customWidth="1"/>
    <col min="9991" max="9991" width="10.5703125" style="175" customWidth="1"/>
    <col min="9992" max="9993" width="9.85546875" style="175" customWidth="1"/>
    <col min="9994" max="9994" width="10" style="175" customWidth="1"/>
    <col min="9995" max="9995" width="9.7109375" style="175" customWidth="1"/>
    <col min="9996" max="9996" width="10.85546875" style="175" customWidth="1"/>
    <col min="9997" max="9997" width="12.85546875" style="175" customWidth="1"/>
    <col min="9998" max="9998" width="10.140625" style="175" customWidth="1"/>
    <col min="9999" max="9999" width="6" style="175" customWidth="1"/>
    <col min="10000" max="10000" width="10.42578125" style="175" customWidth="1"/>
    <col min="10001" max="10001" width="10.140625" style="175" customWidth="1"/>
    <col min="10002" max="10002" width="9.5703125" style="175" bestFit="1" customWidth="1"/>
    <col min="10003" max="10003" width="10" style="175" customWidth="1"/>
    <col min="10004" max="10241" width="9.140625" style="175"/>
    <col min="10242" max="10242" width="11.28515625" style="175" customWidth="1"/>
    <col min="10243" max="10243" width="17" style="175" customWidth="1"/>
    <col min="10244" max="10244" width="12.28515625" style="175" customWidth="1"/>
    <col min="10245" max="10245" width="13.7109375" style="175" customWidth="1"/>
    <col min="10246" max="10246" width="13.85546875" style="175" customWidth="1"/>
    <col min="10247" max="10247" width="10.5703125" style="175" customWidth="1"/>
    <col min="10248" max="10249" width="9.85546875" style="175" customWidth="1"/>
    <col min="10250" max="10250" width="10" style="175" customWidth="1"/>
    <col min="10251" max="10251" width="9.7109375" style="175" customWidth="1"/>
    <col min="10252" max="10252" width="10.85546875" style="175" customWidth="1"/>
    <col min="10253" max="10253" width="12.85546875" style="175" customWidth="1"/>
    <col min="10254" max="10254" width="10.140625" style="175" customWidth="1"/>
    <col min="10255" max="10255" width="6" style="175" customWidth="1"/>
    <col min="10256" max="10256" width="10.42578125" style="175" customWidth="1"/>
    <col min="10257" max="10257" width="10.140625" style="175" customWidth="1"/>
    <col min="10258" max="10258" width="9.5703125" style="175" bestFit="1" customWidth="1"/>
    <col min="10259" max="10259" width="10" style="175" customWidth="1"/>
    <col min="10260" max="10497" width="9.140625" style="175"/>
    <col min="10498" max="10498" width="11.28515625" style="175" customWidth="1"/>
    <col min="10499" max="10499" width="17" style="175" customWidth="1"/>
    <col min="10500" max="10500" width="12.28515625" style="175" customWidth="1"/>
    <col min="10501" max="10501" width="13.7109375" style="175" customWidth="1"/>
    <col min="10502" max="10502" width="13.85546875" style="175" customWidth="1"/>
    <col min="10503" max="10503" width="10.5703125" style="175" customWidth="1"/>
    <col min="10504" max="10505" width="9.85546875" style="175" customWidth="1"/>
    <col min="10506" max="10506" width="10" style="175" customWidth="1"/>
    <col min="10507" max="10507" width="9.7109375" style="175" customWidth="1"/>
    <col min="10508" max="10508" width="10.85546875" style="175" customWidth="1"/>
    <col min="10509" max="10509" width="12.85546875" style="175" customWidth="1"/>
    <col min="10510" max="10510" width="10.140625" style="175" customWidth="1"/>
    <col min="10511" max="10511" width="6" style="175" customWidth="1"/>
    <col min="10512" max="10512" width="10.42578125" style="175" customWidth="1"/>
    <col min="10513" max="10513" width="10.140625" style="175" customWidth="1"/>
    <col min="10514" max="10514" width="9.5703125" style="175" bestFit="1" customWidth="1"/>
    <col min="10515" max="10515" width="10" style="175" customWidth="1"/>
    <col min="10516" max="10753" width="9.140625" style="175"/>
    <col min="10754" max="10754" width="11.28515625" style="175" customWidth="1"/>
    <col min="10755" max="10755" width="17" style="175" customWidth="1"/>
    <col min="10756" max="10756" width="12.28515625" style="175" customWidth="1"/>
    <col min="10757" max="10757" width="13.7109375" style="175" customWidth="1"/>
    <col min="10758" max="10758" width="13.85546875" style="175" customWidth="1"/>
    <col min="10759" max="10759" width="10.5703125" style="175" customWidth="1"/>
    <col min="10760" max="10761" width="9.85546875" style="175" customWidth="1"/>
    <col min="10762" max="10762" width="10" style="175" customWidth="1"/>
    <col min="10763" max="10763" width="9.7109375" style="175" customWidth="1"/>
    <col min="10764" max="10764" width="10.85546875" style="175" customWidth="1"/>
    <col min="10765" max="10765" width="12.85546875" style="175" customWidth="1"/>
    <col min="10766" max="10766" width="10.140625" style="175" customWidth="1"/>
    <col min="10767" max="10767" width="6" style="175" customWidth="1"/>
    <col min="10768" max="10768" width="10.42578125" style="175" customWidth="1"/>
    <col min="10769" max="10769" width="10.140625" style="175" customWidth="1"/>
    <col min="10770" max="10770" width="9.5703125" style="175" bestFit="1" customWidth="1"/>
    <col min="10771" max="10771" width="10" style="175" customWidth="1"/>
    <col min="10772" max="11009" width="9.140625" style="175"/>
    <col min="11010" max="11010" width="11.28515625" style="175" customWidth="1"/>
    <col min="11011" max="11011" width="17" style="175" customWidth="1"/>
    <col min="11012" max="11012" width="12.28515625" style="175" customWidth="1"/>
    <col min="11013" max="11013" width="13.7109375" style="175" customWidth="1"/>
    <col min="11014" max="11014" width="13.85546875" style="175" customWidth="1"/>
    <col min="11015" max="11015" width="10.5703125" style="175" customWidth="1"/>
    <col min="11016" max="11017" width="9.85546875" style="175" customWidth="1"/>
    <col min="11018" max="11018" width="10" style="175" customWidth="1"/>
    <col min="11019" max="11019" width="9.7109375" style="175" customWidth="1"/>
    <col min="11020" max="11020" width="10.85546875" style="175" customWidth="1"/>
    <col min="11021" max="11021" width="12.85546875" style="175" customWidth="1"/>
    <col min="11022" max="11022" width="10.140625" style="175" customWidth="1"/>
    <col min="11023" max="11023" width="6" style="175" customWidth="1"/>
    <col min="11024" max="11024" width="10.42578125" style="175" customWidth="1"/>
    <col min="11025" max="11025" width="10.140625" style="175" customWidth="1"/>
    <col min="11026" max="11026" width="9.5703125" style="175" bestFit="1" customWidth="1"/>
    <col min="11027" max="11027" width="10" style="175" customWidth="1"/>
    <col min="11028" max="11265" width="9.140625" style="175"/>
    <col min="11266" max="11266" width="11.28515625" style="175" customWidth="1"/>
    <col min="11267" max="11267" width="17" style="175" customWidth="1"/>
    <col min="11268" max="11268" width="12.28515625" style="175" customWidth="1"/>
    <col min="11269" max="11269" width="13.7109375" style="175" customWidth="1"/>
    <col min="11270" max="11270" width="13.85546875" style="175" customWidth="1"/>
    <col min="11271" max="11271" width="10.5703125" style="175" customWidth="1"/>
    <col min="11272" max="11273" width="9.85546875" style="175" customWidth="1"/>
    <col min="11274" max="11274" width="10" style="175" customWidth="1"/>
    <col min="11275" max="11275" width="9.7109375" style="175" customWidth="1"/>
    <col min="11276" max="11276" width="10.85546875" style="175" customWidth="1"/>
    <col min="11277" max="11277" width="12.85546875" style="175" customWidth="1"/>
    <col min="11278" max="11278" width="10.140625" style="175" customWidth="1"/>
    <col min="11279" max="11279" width="6" style="175" customWidth="1"/>
    <col min="11280" max="11280" width="10.42578125" style="175" customWidth="1"/>
    <col min="11281" max="11281" width="10.140625" style="175" customWidth="1"/>
    <col min="11282" max="11282" width="9.5703125" style="175" bestFit="1" customWidth="1"/>
    <col min="11283" max="11283" width="10" style="175" customWidth="1"/>
    <col min="11284" max="11521" width="9.140625" style="175"/>
    <col min="11522" max="11522" width="11.28515625" style="175" customWidth="1"/>
    <col min="11523" max="11523" width="17" style="175" customWidth="1"/>
    <col min="11524" max="11524" width="12.28515625" style="175" customWidth="1"/>
    <col min="11525" max="11525" width="13.7109375" style="175" customWidth="1"/>
    <col min="11526" max="11526" width="13.85546875" style="175" customWidth="1"/>
    <col min="11527" max="11527" width="10.5703125" style="175" customWidth="1"/>
    <col min="11528" max="11529" width="9.85546875" style="175" customWidth="1"/>
    <col min="11530" max="11530" width="10" style="175" customWidth="1"/>
    <col min="11531" max="11531" width="9.7109375" style="175" customWidth="1"/>
    <col min="11532" max="11532" width="10.85546875" style="175" customWidth="1"/>
    <col min="11533" max="11533" width="12.85546875" style="175" customWidth="1"/>
    <col min="11534" max="11534" width="10.140625" style="175" customWidth="1"/>
    <col min="11535" max="11535" width="6" style="175" customWidth="1"/>
    <col min="11536" max="11536" width="10.42578125" style="175" customWidth="1"/>
    <col min="11537" max="11537" width="10.140625" style="175" customWidth="1"/>
    <col min="11538" max="11538" width="9.5703125" style="175" bestFit="1" customWidth="1"/>
    <col min="11539" max="11539" width="10" style="175" customWidth="1"/>
    <col min="11540" max="11777" width="9.140625" style="175"/>
    <col min="11778" max="11778" width="11.28515625" style="175" customWidth="1"/>
    <col min="11779" max="11779" width="17" style="175" customWidth="1"/>
    <col min="11780" max="11780" width="12.28515625" style="175" customWidth="1"/>
    <col min="11781" max="11781" width="13.7109375" style="175" customWidth="1"/>
    <col min="11782" max="11782" width="13.85546875" style="175" customWidth="1"/>
    <col min="11783" max="11783" width="10.5703125" style="175" customWidth="1"/>
    <col min="11784" max="11785" width="9.85546875" style="175" customWidth="1"/>
    <col min="11786" max="11786" width="10" style="175" customWidth="1"/>
    <col min="11787" max="11787" width="9.7109375" style="175" customWidth="1"/>
    <col min="11788" max="11788" width="10.85546875" style="175" customWidth="1"/>
    <col min="11789" max="11789" width="12.85546875" style="175" customWidth="1"/>
    <col min="11790" max="11790" width="10.140625" style="175" customWidth="1"/>
    <col min="11791" max="11791" width="6" style="175" customWidth="1"/>
    <col min="11792" max="11792" width="10.42578125" style="175" customWidth="1"/>
    <col min="11793" max="11793" width="10.140625" style="175" customWidth="1"/>
    <col min="11794" max="11794" width="9.5703125" style="175" bestFit="1" customWidth="1"/>
    <col min="11795" max="11795" width="10" style="175" customWidth="1"/>
    <col min="11796" max="12033" width="9.140625" style="175"/>
    <col min="12034" max="12034" width="11.28515625" style="175" customWidth="1"/>
    <col min="12035" max="12035" width="17" style="175" customWidth="1"/>
    <col min="12036" max="12036" width="12.28515625" style="175" customWidth="1"/>
    <col min="12037" max="12037" width="13.7109375" style="175" customWidth="1"/>
    <col min="12038" max="12038" width="13.85546875" style="175" customWidth="1"/>
    <col min="12039" max="12039" width="10.5703125" style="175" customWidth="1"/>
    <col min="12040" max="12041" width="9.85546875" style="175" customWidth="1"/>
    <col min="12042" max="12042" width="10" style="175" customWidth="1"/>
    <col min="12043" max="12043" width="9.7109375" style="175" customWidth="1"/>
    <col min="12044" max="12044" width="10.85546875" style="175" customWidth="1"/>
    <col min="12045" max="12045" width="12.85546875" style="175" customWidth="1"/>
    <col min="12046" max="12046" width="10.140625" style="175" customWidth="1"/>
    <col min="12047" max="12047" width="6" style="175" customWidth="1"/>
    <col min="12048" max="12048" width="10.42578125" style="175" customWidth="1"/>
    <col min="12049" max="12049" width="10.140625" style="175" customWidth="1"/>
    <col min="12050" max="12050" width="9.5703125" style="175" bestFit="1" customWidth="1"/>
    <col min="12051" max="12051" width="10" style="175" customWidth="1"/>
    <col min="12052" max="12289" width="9.140625" style="175"/>
    <col min="12290" max="12290" width="11.28515625" style="175" customWidth="1"/>
    <col min="12291" max="12291" width="17" style="175" customWidth="1"/>
    <col min="12292" max="12292" width="12.28515625" style="175" customWidth="1"/>
    <col min="12293" max="12293" width="13.7109375" style="175" customWidth="1"/>
    <col min="12294" max="12294" width="13.85546875" style="175" customWidth="1"/>
    <col min="12295" max="12295" width="10.5703125" style="175" customWidth="1"/>
    <col min="12296" max="12297" width="9.85546875" style="175" customWidth="1"/>
    <col min="12298" max="12298" width="10" style="175" customWidth="1"/>
    <col min="12299" max="12299" width="9.7109375" style="175" customWidth="1"/>
    <col min="12300" max="12300" width="10.85546875" style="175" customWidth="1"/>
    <col min="12301" max="12301" width="12.85546875" style="175" customWidth="1"/>
    <col min="12302" max="12302" width="10.140625" style="175" customWidth="1"/>
    <col min="12303" max="12303" width="6" style="175" customWidth="1"/>
    <col min="12304" max="12304" width="10.42578125" style="175" customWidth="1"/>
    <col min="12305" max="12305" width="10.140625" style="175" customWidth="1"/>
    <col min="12306" max="12306" width="9.5703125" style="175" bestFit="1" customWidth="1"/>
    <col min="12307" max="12307" width="10" style="175" customWidth="1"/>
    <col min="12308" max="12545" width="9.140625" style="175"/>
    <col min="12546" max="12546" width="11.28515625" style="175" customWidth="1"/>
    <col min="12547" max="12547" width="17" style="175" customWidth="1"/>
    <col min="12548" max="12548" width="12.28515625" style="175" customWidth="1"/>
    <col min="12549" max="12549" width="13.7109375" style="175" customWidth="1"/>
    <col min="12550" max="12550" width="13.85546875" style="175" customWidth="1"/>
    <col min="12551" max="12551" width="10.5703125" style="175" customWidth="1"/>
    <col min="12552" max="12553" width="9.85546875" style="175" customWidth="1"/>
    <col min="12554" max="12554" width="10" style="175" customWidth="1"/>
    <col min="12555" max="12555" width="9.7109375" style="175" customWidth="1"/>
    <col min="12556" max="12556" width="10.85546875" style="175" customWidth="1"/>
    <col min="12557" max="12557" width="12.85546875" style="175" customWidth="1"/>
    <col min="12558" max="12558" width="10.140625" style="175" customWidth="1"/>
    <col min="12559" max="12559" width="6" style="175" customWidth="1"/>
    <col min="12560" max="12560" width="10.42578125" style="175" customWidth="1"/>
    <col min="12561" max="12561" width="10.140625" style="175" customWidth="1"/>
    <col min="12562" max="12562" width="9.5703125" style="175" bestFit="1" customWidth="1"/>
    <col min="12563" max="12563" width="10" style="175" customWidth="1"/>
    <col min="12564" max="12801" width="9.140625" style="175"/>
    <col min="12802" max="12802" width="11.28515625" style="175" customWidth="1"/>
    <col min="12803" max="12803" width="17" style="175" customWidth="1"/>
    <col min="12804" max="12804" width="12.28515625" style="175" customWidth="1"/>
    <col min="12805" max="12805" width="13.7109375" style="175" customWidth="1"/>
    <col min="12806" max="12806" width="13.85546875" style="175" customWidth="1"/>
    <col min="12807" max="12807" width="10.5703125" style="175" customWidth="1"/>
    <col min="12808" max="12809" width="9.85546875" style="175" customWidth="1"/>
    <col min="12810" max="12810" width="10" style="175" customWidth="1"/>
    <col min="12811" max="12811" width="9.7109375" style="175" customWidth="1"/>
    <col min="12812" max="12812" width="10.85546875" style="175" customWidth="1"/>
    <col min="12813" max="12813" width="12.85546875" style="175" customWidth="1"/>
    <col min="12814" max="12814" width="10.140625" style="175" customWidth="1"/>
    <col min="12815" max="12815" width="6" style="175" customWidth="1"/>
    <col min="12816" max="12816" width="10.42578125" style="175" customWidth="1"/>
    <col min="12817" max="12817" width="10.140625" style="175" customWidth="1"/>
    <col min="12818" max="12818" width="9.5703125" style="175" bestFit="1" customWidth="1"/>
    <col min="12819" max="12819" width="10" style="175" customWidth="1"/>
    <col min="12820" max="13057" width="9.140625" style="175"/>
    <col min="13058" max="13058" width="11.28515625" style="175" customWidth="1"/>
    <col min="13059" max="13059" width="17" style="175" customWidth="1"/>
    <col min="13060" max="13060" width="12.28515625" style="175" customWidth="1"/>
    <col min="13061" max="13061" width="13.7109375" style="175" customWidth="1"/>
    <col min="13062" max="13062" width="13.85546875" style="175" customWidth="1"/>
    <col min="13063" max="13063" width="10.5703125" style="175" customWidth="1"/>
    <col min="13064" max="13065" width="9.85546875" style="175" customWidth="1"/>
    <col min="13066" max="13066" width="10" style="175" customWidth="1"/>
    <col min="13067" max="13067" width="9.7109375" style="175" customWidth="1"/>
    <col min="13068" max="13068" width="10.85546875" style="175" customWidth="1"/>
    <col min="13069" max="13069" width="12.85546875" style="175" customWidth="1"/>
    <col min="13070" max="13070" width="10.140625" style="175" customWidth="1"/>
    <col min="13071" max="13071" width="6" style="175" customWidth="1"/>
    <col min="13072" max="13072" width="10.42578125" style="175" customWidth="1"/>
    <col min="13073" max="13073" width="10.140625" style="175" customWidth="1"/>
    <col min="13074" max="13074" width="9.5703125" style="175" bestFit="1" customWidth="1"/>
    <col min="13075" max="13075" width="10" style="175" customWidth="1"/>
    <col min="13076" max="13313" width="9.140625" style="175"/>
    <col min="13314" max="13314" width="11.28515625" style="175" customWidth="1"/>
    <col min="13315" max="13315" width="17" style="175" customWidth="1"/>
    <col min="13316" max="13316" width="12.28515625" style="175" customWidth="1"/>
    <col min="13317" max="13317" width="13.7109375" style="175" customWidth="1"/>
    <col min="13318" max="13318" width="13.85546875" style="175" customWidth="1"/>
    <col min="13319" max="13319" width="10.5703125" style="175" customWidth="1"/>
    <col min="13320" max="13321" width="9.85546875" style="175" customWidth="1"/>
    <col min="13322" max="13322" width="10" style="175" customWidth="1"/>
    <col min="13323" max="13323" width="9.7109375" style="175" customWidth="1"/>
    <col min="13324" max="13324" width="10.85546875" style="175" customWidth="1"/>
    <col min="13325" max="13325" width="12.85546875" style="175" customWidth="1"/>
    <col min="13326" max="13326" width="10.140625" style="175" customWidth="1"/>
    <col min="13327" max="13327" width="6" style="175" customWidth="1"/>
    <col min="13328" max="13328" width="10.42578125" style="175" customWidth="1"/>
    <col min="13329" max="13329" width="10.140625" style="175" customWidth="1"/>
    <col min="13330" max="13330" width="9.5703125" style="175" bestFit="1" customWidth="1"/>
    <col min="13331" max="13331" width="10" style="175" customWidth="1"/>
    <col min="13332" max="13569" width="9.140625" style="175"/>
    <col min="13570" max="13570" width="11.28515625" style="175" customWidth="1"/>
    <col min="13571" max="13571" width="17" style="175" customWidth="1"/>
    <col min="13572" max="13572" width="12.28515625" style="175" customWidth="1"/>
    <col min="13573" max="13573" width="13.7109375" style="175" customWidth="1"/>
    <col min="13574" max="13574" width="13.85546875" style="175" customWidth="1"/>
    <col min="13575" max="13575" width="10.5703125" style="175" customWidth="1"/>
    <col min="13576" max="13577" width="9.85546875" style="175" customWidth="1"/>
    <col min="13578" max="13578" width="10" style="175" customWidth="1"/>
    <col min="13579" max="13579" width="9.7109375" style="175" customWidth="1"/>
    <col min="13580" max="13580" width="10.85546875" style="175" customWidth="1"/>
    <col min="13581" max="13581" width="12.85546875" style="175" customWidth="1"/>
    <col min="13582" max="13582" width="10.140625" style="175" customWidth="1"/>
    <col min="13583" max="13583" width="6" style="175" customWidth="1"/>
    <col min="13584" max="13584" width="10.42578125" style="175" customWidth="1"/>
    <col min="13585" max="13585" width="10.140625" style="175" customWidth="1"/>
    <col min="13586" max="13586" width="9.5703125" style="175" bestFit="1" customWidth="1"/>
    <col min="13587" max="13587" width="10" style="175" customWidth="1"/>
    <col min="13588" max="13825" width="9.140625" style="175"/>
    <col min="13826" max="13826" width="11.28515625" style="175" customWidth="1"/>
    <col min="13827" max="13827" width="17" style="175" customWidth="1"/>
    <col min="13828" max="13828" width="12.28515625" style="175" customWidth="1"/>
    <col min="13829" max="13829" width="13.7109375" style="175" customWidth="1"/>
    <col min="13830" max="13830" width="13.85546875" style="175" customWidth="1"/>
    <col min="13831" max="13831" width="10.5703125" style="175" customWidth="1"/>
    <col min="13832" max="13833" width="9.85546875" style="175" customWidth="1"/>
    <col min="13834" max="13834" width="10" style="175" customWidth="1"/>
    <col min="13835" max="13835" width="9.7109375" style="175" customWidth="1"/>
    <col min="13836" max="13836" width="10.85546875" style="175" customWidth="1"/>
    <col min="13837" max="13837" width="12.85546875" style="175" customWidth="1"/>
    <col min="13838" max="13838" width="10.140625" style="175" customWidth="1"/>
    <col min="13839" max="13839" width="6" style="175" customWidth="1"/>
    <col min="13840" max="13840" width="10.42578125" style="175" customWidth="1"/>
    <col min="13841" max="13841" width="10.140625" style="175" customWidth="1"/>
    <col min="13842" max="13842" width="9.5703125" style="175" bestFit="1" customWidth="1"/>
    <col min="13843" max="13843" width="10" style="175" customWidth="1"/>
    <col min="13844" max="14081" width="9.140625" style="175"/>
    <col min="14082" max="14082" width="11.28515625" style="175" customWidth="1"/>
    <col min="14083" max="14083" width="17" style="175" customWidth="1"/>
    <col min="14084" max="14084" width="12.28515625" style="175" customWidth="1"/>
    <col min="14085" max="14085" width="13.7109375" style="175" customWidth="1"/>
    <col min="14086" max="14086" width="13.85546875" style="175" customWidth="1"/>
    <col min="14087" max="14087" width="10.5703125" style="175" customWidth="1"/>
    <col min="14088" max="14089" width="9.85546875" style="175" customWidth="1"/>
    <col min="14090" max="14090" width="10" style="175" customWidth="1"/>
    <col min="14091" max="14091" width="9.7109375" style="175" customWidth="1"/>
    <col min="14092" max="14092" width="10.85546875" style="175" customWidth="1"/>
    <col min="14093" max="14093" width="12.85546875" style="175" customWidth="1"/>
    <col min="14094" max="14094" width="10.140625" style="175" customWidth="1"/>
    <col min="14095" max="14095" width="6" style="175" customWidth="1"/>
    <col min="14096" max="14096" width="10.42578125" style="175" customWidth="1"/>
    <col min="14097" max="14097" width="10.140625" style="175" customWidth="1"/>
    <col min="14098" max="14098" width="9.5703125" style="175" bestFit="1" customWidth="1"/>
    <col min="14099" max="14099" width="10" style="175" customWidth="1"/>
    <col min="14100" max="14337" width="9.140625" style="175"/>
    <col min="14338" max="14338" width="11.28515625" style="175" customWidth="1"/>
    <col min="14339" max="14339" width="17" style="175" customWidth="1"/>
    <col min="14340" max="14340" width="12.28515625" style="175" customWidth="1"/>
    <col min="14341" max="14341" width="13.7109375" style="175" customWidth="1"/>
    <col min="14342" max="14342" width="13.85546875" style="175" customWidth="1"/>
    <col min="14343" max="14343" width="10.5703125" style="175" customWidth="1"/>
    <col min="14344" max="14345" width="9.85546875" style="175" customWidth="1"/>
    <col min="14346" max="14346" width="10" style="175" customWidth="1"/>
    <col min="14347" max="14347" width="9.7109375" style="175" customWidth="1"/>
    <col min="14348" max="14348" width="10.85546875" style="175" customWidth="1"/>
    <col min="14349" max="14349" width="12.85546875" style="175" customWidth="1"/>
    <col min="14350" max="14350" width="10.140625" style="175" customWidth="1"/>
    <col min="14351" max="14351" width="6" style="175" customWidth="1"/>
    <col min="14352" max="14352" width="10.42578125" style="175" customWidth="1"/>
    <col min="14353" max="14353" width="10.140625" style="175" customWidth="1"/>
    <col min="14354" max="14354" width="9.5703125" style="175" bestFit="1" customWidth="1"/>
    <col min="14355" max="14355" width="10" style="175" customWidth="1"/>
    <col min="14356" max="14593" width="9.140625" style="175"/>
    <col min="14594" max="14594" width="11.28515625" style="175" customWidth="1"/>
    <col min="14595" max="14595" width="17" style="175" customWidth="1"/>
    <col min="14596" max="14596" width="12.28515625" style="175" customWidth="1"/>
    <col min="14597" max="14597" width="13.7109375" style="175" customWidth="1"/>
    <col min="14598" max="14598" width="13.85546875" style="175" customWidth="1"/>
    <col min="14599" max="14599" width="10.5703125" style="175" customWidth="1"/>
    <col min="14600" max="14601" width="9.85546875" style="175" customWidth="1"/>
    <col min="14602" max="14602" width="10" style="175" customWidth="1"/>
    <col min="14603" max="14603" width="9.7109375" style="175" customWidth="1"/>
    <col min="14604" max="14604" width="10.85546875" style="175" customWidth="1"/>
    <col min="14605" max="14605" width="12.85546875" style="175" customWidth="1"/>
    <col min="14606" max="14606" width="10.140625" style="175" customWidth="1"/>
    <col min="14607" max="14607" width="6" style="175" customWidth="1"/>
    <col min="14608" max="14608" width="10.42578125" style="175" customWidth="1"/>
    <col min="14609" max="14609" width="10.140625" style="175" customWidth="1"/>
    <col min="14610" max="14610" width="9.5703125" style="175" bestFit="1" customWidth="1"/>
    <col min="14611" max="14611" width="10" style="175" customWidth="1"/>
    <col min="14612" max="14849" width="9.140625" style="175"/>
    <col min="14850" max="14850" width="11.28515625" style="175" customWidth="1"/>
    <col min="14851" max="14851" width="17" style="175" customWidth="1"/>
    <col min="14852" max="14852" width="12.28515625" style="175" customWidth="1"/>
    <col min="14853" max="14853" width="13.7109375" style="175" customWidth="1"/>
    <col min="14854" max="14854" width="13.85546875" style="175" customWidth="1"/>
    <col min="14855" max="14855" width="10.5703125" style="175" customWidth="1"/>
    <col min="14856" max="14857" width="9.85546875" style="175" customWidth="1"/>
    <col min="14858" max="14858" width="10" style="175" customWidth="1"/>
    <col min="14859" max="14859" width="9.7109375" style="175" customWidth="1"/>
    <col min="14860" max="14860" width="10.85546875" style="175" customWidth="1"/>
    <col min="14861" max="14861" width="12.85546875" style="175" customWidth="1"/>
    <col min="14862" max="14862" width="10.140625" style="175" customWidth="1"/>
    <col min="14863" max="14863" width="6" style="175" customWidth="1"/>
    <col min="14864" max="14864" width="10.42578125" style="175" customWidth="1"/>
    <col min="14865" max="14865" width="10.140625" style="175" customWidth="1"/>
    <col min="14866" max="14866" width="9.5703125" style="175" bestFit="1" customWidth="1"/>
    <col min="14867" max="14867" width="10" style="175" customWidth="1"/>
    <col min="14868" max="15105" width="9.140625" style="175"/>
    <col min="15106" max="15106" width="11.28515625" style="175" customWidth="1"/>
    <col min="15107" max="15107" width="17" style="175" customWidth="1"/>
    <col min="15108" max="15108" width="12.28515625" style="175" customWidth="1"/>
    <col min="15109" max="15109" width="13.7109375" style="175" customWidth="1"/>
    <col min="15110" max="15110" width="13.85546875" style="175" customWidth="1"/>
    <col min="15111" max="15111" width="10.5703125" style="175" customWidth="1"/>
    <col min="15112" max="15113" width="9.85546875" style="175" customWidth="1"/>
    <col min="15114" max="15114" width="10" style="175" customWidth="1"/>
    <col min="15115" max="15115" width="9.7109375" style="175" customWidth="1"/>
    <col min="15116" max="15116" width="10.85546875" style="175" customWidth="1"/>
    <col min="15117" max="15117" width="12.85546875" style="175" customWidth="1"/>
    <col min="15118" max="15118" width="10.140625" style="175" customWidth="1"/>
    <col min="15119" max="15119" width="6" style="175" customWidth="1"/>
    <col min="15120" max="15120" width="10.42578125" style="175" customWidth="1"/>
    <col min="15121" max="15121" width="10.140625" style="175" customWidth="1"/>
    <col min="15122" max="15122" width="9.5703125" style="175" bestFit="1" customWidth="1"/>
    <col min="15123" max="15123" width="10" style="175" customWidth="1"/>
    <col min="15124" max="15361" width="9.140625" style="175"/>
    <col min="15362" max="15362" width="11.28515625" style="175" customWidth="1"/>
    <col min="15363" max="15363" width="17" style="175" customWidth="1"/>
    <col min="15364" max="15364" width="12.28515625" style="175" customWidth="1"/>
    <col min="15365" max="15365" width="13.7109375" style="175" customWidth="1"/>
    <col min="15366" max="15366" width="13.85546875" style="175" customWidth="1"/>
    <col min="15367" max="15367" width="10.5703125" style="175" customWidth="1"/>
    <col min="15368" max="15369" width="9.85546875" style="175" customWidth="1"/>
    <col min="15370" max="15370" width="10" style="175" customWidth="1"/>
    <col min="15371" max="15371" width="9.7109375" style="175" customWidth="1"/>
    <col min="15372" max="15372" width="10.85546875" style="175" customWidth="1"/>
    <col min="15373" max="15373" width="12.85546875" style="175" customWidth="1"/>
    <col min="15374" max="15374" width="10.140625" style="175" customWidth="1"/>
    <col min="15375" max="15375" width="6" style="175" customWidth="1"/>
    <col min="15376" max="15376" width="10.42578125" style="175" customWidth="1"/>
    <col min="15377" max="15377" width="10.140625" style="175" customWidth="1"/>
    <col min="15378" max="15378" width="9.5703125" style="175" bestFit="1" customWidth="1"/>
    <col min="15379" max="15379" width="10" style="175" customWidth="1"/>
    <col min="15380" max="15617" width="9.140625" style="175"/>
    <col min="15618" max="15618" width="11.28515625" style="175" customWidth="1"/>
    <col min="15619" max="15619" width="17" style="175" customWidth="1"/>
    <col min="15620" max="15620" width="12.28515625" style="175" customWidth="1"/>
    <col min="15621" max="15621" width="13.7109375" style="175" customWidth="1"/>
    <col min="15622" max="15622" width="13.85546875" style="175" customWidth="1"/>
    <col min="15623" max="15623" width="10.5703125" style="175" customWidth="1"/>
    <col min="15624" max="15625" width="9.85546875" style="175" customWidth="1"/>
    <col min="15626" max="15626" width="10" style="175" customWidth="1"/>
    <col min="15627" max="15627" width="9.7109375" style="175" customWidth="1"/>
    <col min="15628" max="15628" width="10.85546875" style="175" customWidth="1"/>
    <col min="15629" max="15629" width="12.85546875" style="175" customWidth="1"/>
    <col min="15630" max="15630" width="10.140625" style="175" customWidth="1"/>
    <col min="15631" max="15631" width="6" style="175" customWidth="1"/>
    <col min="15632" max="15632" width="10.42578125" style="175" customWidth="1"/>
    <col min="15633" max="15633" width="10.140625" style="175" customWidth="1"/>
    <col min="15634" max="15634" width="9.5703125" style="175" bestFit="1" customWidth="1"/>
    <col min="15635" max="15635" width="10" style="175" customWidth="1"/>
    <col min="15636" max="15873" width="9.140625" style="175"/>
    <col min="15874" max="15874" width="11.28515625" style="175" customWidth="1"/>
    <col min="15875" max="15875" width="17" style="175" customWidth="1"/>
    <col min="15876" max="15876" width="12.28515625" style="175" customWidth="1"/>
    <col min="15877" max="15877" width="13.7109375" style="175" customWidth="1"/>
    <col min="15878" max="15878" width="13.85546875" style="175" customWidth="1"/>
    <col min="15879" max="15879" width="10.5703125" style="175" customWidth="1"/>
    <col min="15880" max="15881" width="9.85546875" style="175" customWidth="1"/>
    <col min="15882" max="15882" width="10" style="175" customWidth="1"/>
    <col min="15883" max="15883" width="9.7109375" style="175" customWidth="1"/>
    <col min="15884" max="15884" width="10.85546875" style="175" customWidth="1"/>
    <col min="15885" max="15885" width="12.85546875" style="175" customWidth="1"/>
    <col min="15886" max="15886" width="10.140625" style="175" customWidth="1"/>
    <col min="15887" max="15887" width="6" style="175" customWidth="1"/>
    <col min="15888" max="15888" width="10.42578125" style="175" customWidth="1"/>
    <col min="15889" max="15889" width="10.140625" style="175" customWidth="1"/>
    <col min="15890" max="15890" width="9.5703125" style="175" bestFit="1" customWidth="1"/>
    <col min="15891" max="15891" width="10" style="175" customWidth="1"/>
    <col min="15892" max="16129" width="9.140625" style="175"/>
    <col min="16130" max="16130" width="11.28515625" style="175" customWidth="1"/>
    <col min="16131" max="16131" width="17" style="175" customWidth="1"/>
    <col min="16132" max="16132" width="12.28515625" style="175" customWidth="1"/>
    <col min="16133" max="16133" width="13.7109375" style="175" customWidth="1"/>
    <col min="16134" max="16134" width="13.85546875" style="175" customWidth="1"/>
    <col min="16135" max="16135" width="10.5703125" style="175" customWidth="1"/>
    <col min="16136" max="16137" width="9.85546875" style="175" customWidth="1"/>
    <col min="16138" max="16138" width="10" style="175" customWidth="1"/>
    <col min="16139" max="16139" width="9.7109375" style="175" customWidth="1"/>
    <col min="16140" max="16140" width="10.85546875" style="175" customWidth="1"/>
    <col min="16141" max="16141" width="12.85546875" style="175" customWidth="1"/>
    <col min="16142" max="16142" width="10.140625" style="175" customWidth="1"/>
    <col min="16143" max="16143" width="6" style="175" customWidth="1"/>
    <col min="16144" max="16144" width="10.42578125" style="175" customWidth="1"/>
    <col min="16145" max="16145" width="10.140625" style="175" customWidth="1"/>
    <col min="16146" max="16146" width="9.5703125" style="175" bestFit="1" customWidth="1"/>
    <col min="16147" max="16147" width="10" style="175" customWidth="1"/>
    <col min="16148" max="16383" width="9.140625" style="175"/>
    <col min="16384" max="16384" width="9.140625" style="175" customWidth="1"/>
  </cols>
  <sheetData>
    <row r="2" spans="2:24" ht="27.75" customHeight="1">
      <c r="B2" s="1598" t="s">
        <v>408</v>
      </c>
      <c r="C2" s="1598"/>
      <c r="D2" s="1598"/>
    </row>
    <row r="3" spans="2:24" ht="12" thickBot="1"/>
    <row r="4" spans="2:24" ht="15.75" customHeight="1">
      <c r="B4" s="1604" t="s">
        <v>369</v>
      </c>
      <c r="C4" s="1605"/>
      <c r="D4" s="1605"/>
      <c r="E4" s="1605"/>
      <c r="F4" s="1605"/>
      <c r="G4" s="1605"/>
      <c r="H4" s="1605"/>
      <c r="I4" s="1605"/>
      <c r="J4" s="1605"/>
      <c r="K4" s="1605"/>
      <c r="L4" s="1606"/>
    </row>
    <row r="5" spans="2:24" ht="15.75" customHeight="1">
      <c r="B5" s="1607"/>
      <c r="C5" s="1608"/>
      <c r="D5" s="1608"/>
      <c r="E5" s="1608"/>
      <c r="F5" s="1608"/>
      <c r="G5" s="1608"/>
      <c r="H5" s="1608"/>
      <c r="I5" s="1608"/>
      <c r="J5" s="1608"/>
      <c r="K5" s="1608"/>
      <c r="L5" s="1609"/>
    </row>
    <row r="6" spans="2:24" ht="22.5" customHeight="1" thickBot="1">
      <c r="B6" s="1618" t="s">
        <v>396</v>
      </c>
      <c r="C6" s="1619"/>
      <c r="D6" s="1619"/>
      <c r="E6" s="1619"/>
      <c r="F6" s="1619"/>
      <c r="G6" s="1619"/>
      <c r="H6" s="1619"/>
      <c r="I6" s="1619"/>
      <c r="J6" s="1619"/>
      <c r="K6" s="1619"/>
      <c r="L6" s="1620"/>
    </row>
    <row r="7" spans="2:24" ht="18.75" customHeight="1" thickBot="1">
      <c r="B7" s="1607" t="s">
        <v>397</v>
      </c>
      <c r="C7" s="1608"/>
      <c r="D7" s="1608"/>
      <c r="E7" s="1608"/>
      <c r="F7" s="1608"/>
      <c r="G7" s="1608"/>
      <c r="H7" s="1608"/>
      <c r="I7" s="1608"/>
      <c r="J7" s="1608"/>
      <c r="K7" s="1608"/>
      <c r="L7" s="1609"/>
      <c r="T7" s="1599" t="s">
        <v>372</v>
      </c>
      <c r="U7" s="1600"/>
      <c r="V7" s="1584" t="s">
        <v>210</v>
      </c>
      <c r="W7" s="1585"/>
      <c r="X7" s="1586"/>
    </row>
    <row r="8" spans="2:24" ht="22.5" customHeight="1" thickBot="1">
      <c r="B8" s="1610" t="s">
        <v>368</v>
      </c>
      <c r="C8" s="1611"/>
      <c r="D8" s="1611"/>
      <c r="E8" s="1611"/>
      <c r="F8" s="1611"/>
      <c r="G8" s="1611"/>
      <c r="H8" s="1611"/>
      <c r="I8" s="1611"/>
      <c r="J8" s="1611"/>
      <c r="K8" s="1611"/>
      <c r="L8" s="1612"/>
      <c r="T8" s="131" t="s">
        <v>373</v>
      </c>
      <c r="U8" s="132" t="s">
        <v>132</v>
      </c>
      <c r="V8" s="132" t="s">
        <v>374</v>
      </c>
      <c r="W8" s="133" t="s">
        <v>375</v>
      </c>
      <c r="X8" s="134" t="s">
        <v>376</v>
      </c>
    </row>
    <row r="9" spans="2:24" ht="16.5" customHeight="1" thickBot="1">
      <c r="B9" s="1613" t="s">
        <v>407</v>
      </c>
      <c r="C9" s="1613"/>
      <c r="D9" s="1613"/>
      <c r="E9" s="1613"/>
      <c r="F9" s="1613"/>
      <c r="G9" s="1613"/>
      <c r="H9" s="1613"/>
      <c r="I9" s="1613"/>
      <c r="J9" s="1613"/>
      <c r="K9" s="1613"/>
      <c r="L9" s="1614"/>
      <c r="T9" s="241">
        <v>2013</v>
      </c>
      <c r="U9" s="199"/>
      <c r="V9" s="199"/>
      <c r="W9" s="199"/>
      <c r="X9" s="242"/>
    </row>
    <row r="10" spans="2:24">
      <c r="B10" s="1615"/>
      <c r="C10" s="1616"/>
      <c r="D10" s="1616"/>
      <c r="E10" s="1616"/>
      <c r="F10" s="1616"/>
      <c r="G10" s="1616"/>
      <c r="H10" s="1616"/>
      <c r="I10" s="1616"/>
      <c r="J10" s="1616"/>
      <c r="K10" s="1616"/>
      <c r="L10" s="1617"/>
      <c r="T10" s="361" t="s">
        <v>377</v>
      </c>
      <c r="U10" s="201" t="s">
        <v>119</v>
      </c>
      <c r="V10" s="202">
        <v>41312</v>
      </c>
      <c r="W10" s="203">
        <v>175</v>
      </c>
      <c r="X10" s="217" t="s">
        <v>133</v>
      </c>
    </row>
    <row r="11" spans="2:24" ht="13.5" customHeight="1" thickBot="1">
      <c r="B11" s="1615"/>
      <c r="C11" s="1616"/>
      <c r="D11" s="1616"/>
      <c r="E11" s="1616"/>
      <c r="F11" s="1616"/>
      <c r="G11" s="1616"/>
      <c r="H11" s="1616"/>
      <c r="I11" s="1616"/>
      <c r="J11" s="1616"/>
      <c r="K11" s="1616"/>
      <c r="L11" s="1617"/>
      <c r="T11" s="362"/>
      <c r="U11" s="201" t="s">
        <v>135</v>
      </c>
      <c r="V11" s="202">
        <v>41313</v>
      </c>
      <c r="W11" s="203">
        <v>165</v>
      </c>
      <c r="X11" s="217" t="s">
        <v>134</v>
      </c>
    </row>
    <row r="12" spans="2:24" ht="13.5" thickBot="1">
      <c r="B12" s="1621"/>
      <c r="C12" s="1622"/>
      <c r="D12" s="1622"/>
      <c r="E12" s="1622"/>
      <c r="F12" s="1622"/>
      <c r="G12" s="1622"/>
      <c r="H12" s="1622"/>
      <c r="I12" s="1622"/>
      <c r="J12" s="1622"/>
      <c r="K12" s="1622"/>
      <c r="L12" s="1623"/>
      <c r="T12" s="363" t="s">
        <v>378</v>
      </c>
      <c r="U12" s="201" t="s">
        <v>379</v>
      </c>
      <c r="V12" s="204">
        <v>41348</v>
      </c>
      <c r="W12" s="203">
        <v>122.96</v>
      </c>
      <c r="X12" s="217" t="s">
        <v>380</v>
      </c>
    </row>
    <row r="13" spans="2:24" ht="16.5" thickBot="1">
      <c r="B13" s="1587"/>
      <c r="C13" s="1587"/>
      <c r="D13" s="1587"/>
      <c r="E13" s="1587"/>
      <c r="F13" s="175"/>
      <c r="G13" s="175"/>
      <c r="H13" s="175"/>
      <c r="T13" s="361" t="s">
        <v>381</v>
      </c>
      <c r="U13" s="201" t="s">
        <v>113</v>
      </c>
      <c r="V13" s="204">
        <v>41444</v>
      </c>
      <c r="W13" s="203">
        <v>401.33</v>
      </c>
      <c r="X13" s="217"/>
    </row>
    <row r="14" spans="2:24" ht="16.149999999999999" customHeight="1" thickBot="1">
      <c r="B14" s="701" t="s">
        <v>210</v>
      </c>
      <c r="C14" s="702"/>
      <c r="D14" s="703"/>
      <c r="E14" s="175"/>
      <c r="F14" s="175"/>
      <c r="G14" s="175"/>
      <c r="H14" s="175"/>
      <c r="T14" s="364"/>
      <c r="U14" s="201" t="s">
        <v>130</v>
      </c>
      <c r="V14" s="204" t="s">
        <v>144</v>
      </c>
      <c r="W14" s="203">
        <v>16.18</v>
      </c>
      <c r="X14" s="217"/>
    </row>
    <row r="15" spans="2:24" ht="18" customHeight="1" thickBot="1">
      <c r="E15" s="175"/>
      <c r="F15" s="175"/>
      <c r="G15" s="175"/>
      <c r="H15" s="175"/>
      <c r="T15" s="362"/>
      <c r="U15" s="201" t="s">
        <v>382</v>
      </c>
      <c r="V15" s="204">
        <v>41427</v>
      </c>
      <c r="W15" s="203">
        <v>75</v>
      </c>
      <c r="X15" s="217" t="s">
        <v>383</v>
      </c>
    </row>
    <row r="16" spans="2:24" ht="13.5" thickBot="1">
      <c r="B16" s="237" t="s">
        <v>305</v>
      </c>
      <c r="C16" s="238" t="s">
        <v>306</v>
      </c>
      <c r="D16" s="239" t="s">
        <v>307</v>
      </c>
      <c r="E16" s="1624" t="s">
        <v>308</v>
      </c>
      <c r="F16" s="1625"/>
      <c r="G16" s="1626"/>
      <c r="H16" s="175"/>
      <c r="T16" s="361" t="s">
        <v>304</v>
      </c>
      <c r="U16" s="201" t="s">
        <v>384</v>
      </c>
      <c r="V16" s="204">
        <v>41457</v>
      </c>
      <c r="W16" s="203">
        <v>65</v>
      </c>
      <c r="X16" s="217" t="s">
        <v>385</v>
      </c>
    </row>
    <row r="17" spans="2:24" ht="13.5" customHeight="1">
      <c r="B17" s="231" t="s">
        <v>309</v>
      </c>
      <c r="C17" s="178" t="s">
        <v>395</v>
      </c>
      <c r="D17" s="227"/>
      <c r="E17" s="1592"/>
      <c r="F17" s="1593"/>
      <c r="G17" s="1594"/>
      <c r="H17" s="175"/>
      <c r="T17" s="364"/>
      <c r="U17" s="205" t="s">
        <v>386</v>
      </c>
      <c r="V17" s="204">
        <v>41460</v>
      </c>
      <c r="W17" s="203">
        <v>100</v>
      </c>
      <c r="X17" s="217" t="s">
        <v>387</v>
      </c>
    </row>
    <row r="18" spans="2:24">
      <c r="B18" s="232" t="s">
        <v>310</v>
      </c>
      <c r="C18" s="180" t="s">
        <v>311</v>
      </c>
      <c r="D18" s="228" t="s">
        <v>312</v>
      </c>
      <c r="E18" s="1601"/>
      <c r="F18" s="1602"/>
      <c r="G18" s="1603"/>
      <c r="H18" s="179"/>
      <c r="T18" s="364"/>
      <c r="U18" s="201" t="s">
        <v>388</v>
      </c>
      <c r="V18" s="204">
        <v>41480</v>
      </c>
      <c r="W18" s="206">
        <v>75</v>
      </c>
      <c r="X18" s="217" t="s">
        <v>389</v>
      </c>
    </row>
    <row r="19" spans="2:24">
      <c r="B19" s="232" t="s">
        <v>313</v>
      </c>
      <c r="C19" s="180" t="s">
        <v>314</v>
      </c>
      <c r="D19" s="181" t="s">
        <v>315</v>
      </c>
      <c r="E19" s="1595" t="s">
        <v>316</v>
      </c>
      <c r="F19" s="1596"/>
      <c r="G19" s="1597"/>
      <c r="H19" s="179"/>
      <c r="T19" s="364"/>
      <c r="U19" s="201" t="s">
        <v>166</v>
      </c>
      <c r="V19" s="204">
        <v>41477</v>
      </c>
      <c r="W19" s="206">
        <v>75</v>
      </c>
      <c r="X19" s="217"/>
    </row>
    <row r="20" spans="2:24" ht="13.5" customHeight="1">
      <c r="B20" s="232" t="s">
        <v>317</v>
      </c>
      <c r="C20" s="180" t="s">
        <v>314</v>
      </c>
      <c r="D20" s="181" t="s">
        <v>318</v>
      </c>
      <c r="E20" s="1592" t="s">
        <v>319</v>
      </c>
      <c r="F20" s="1593"/>
      <c r="G20" s="1594"/>
      <c r="H20" s="179"/>
      <c r="T20" s="364"/>
      <c r="U20" s="201" t="s">
        <v>168</v>
      </c>
      <c r="V20" s="204">
        <v>41483</v>
      </c>
      <c r="W20" s="207">
        <f>75+75+125+55</f>
        <v>330</v>
      </c>
      <c r="X20" s="218" t="s">
        <v>394</v>
      </c>
    </row>
    <row r="21" spans="2:24" ht="18" customHeight="1" thickBot="1">
      <c r="B21" s="232" t="s">
        <v>320</v>
      </c>
      <c r="C21" s="180" t="s">
        <v>314</v>
      </c>
      <c r="D21" s="181" t="s">
        <v>321</v>
      </c>
      <c r="E21" s="1592" t="s">
        <v>319</v>
      </c>
      <c r="F21" s="1593"/>
      <c r="G21" s="1594"/>
      <c r="H21" s="179"/>
      <c r="T21" s="362"/>
      <c r="U21" s="201" t="s">
        <v>167</v>
      </c>
      <c r="V21" s="204">
        <v>41479</v>
      </c>
      <c r="W21" s="203">
        <v>300</v>
      </c>
      <c r="X21" s="217" t="s">
        <v>390</v>
      </c>
    </row>
    <row r="22" spans="2:24" ht="12" thickBot="1">
      <c r="B22" s="231" t="s">
        <v>399</v>
      </c>
      <c r="C22" s="178" t="s">
        <v>322</v>
      </c>
      <c r="D22" s="178" t="s">
        <v>323</v>
      </c>
      <c r="E22" s="1592" t="s">
        <v>324</v>
      </c>
      <c r="F22" s="1593"/>
      <c r="G22" s="1594"/>
      <c r="H22" s="179"/>
      <c r="T22" s="363" t="s">
        <v>169</v>
      </c>
      <c r="U22" s="480"/>
      <c r="V22" s="215"/>
      <c r="W22" s="481"/>
      <c r="X22" s="476"/>
    </row>
    <row r="23" spans="2:24" ht="12" thickBot="1">
      <c r="B23" s="232" t="s">
        <v>325</v>
      </c>
      <c r="C23" s="180" t="s">
        <v>326</v>
      </c>
      <c r="D23" s="180" t="s">
        <v>327</v>
      </c>
      <c r="E23" s="181" t="s">
        <v>328</v>
      </c>
      <c r="F23" s="228"/>
      <c r="G23" s="233"/>
      <c r="H23" s="179"/>
      <c r="T23" s="365" t="s">
        <v>170</v>
      </c>
      <c r="U23" s="209" t="s">
        <v>208</v>
      </c>
      <c r="V23" s="204">
        <v>41524</v>
      </c>
      <c r="W23" s="203">
        <v>147</v>
      </c>
      <c r="X23" s="217" t="s">
        <v>391</v>
      </c>
    </row>
    <row r="24" spans="2:24" ht="23.25" thickBot="1">
      <c r="B24" s="232" t="s">
        <v>329</v>
      </c>
      <c r="C24" s="180" t="s">
        <v>330</v>
      </c>
      <c r="D24" s="181" t="s">
        <v>331</v>
      </c>
      <c r="E24" s="1590" t="s">
        <v>332</v>
      </c>
      <c r="F24" s="1590"/>
      <c r="G24" s="1591"/>
      <c r="H24" s="179"/>
      <c r="T24" s="365" t="s">
        <v>171</v>
      </c>
      <c r="U24" s="205" t="s">
        <v>207</v>
      </c>
      <c r="V24" s="204">
        <v>41522</v>
      </c>
      <c r="W24" s="210">
        <v>75</v>
      </c>
      <c r="X24" s="217"/>
    </row>
    <row r="25" spans="2:24" ht="12" thickBot="1">
      <c r="B25" s="234" t="s">
        <v>333</v>
      </c>
      <c r="C25" s="235" t="s">
        <v>334</v>
      </c>
      <c r="D25" s="236" t="s">
        <v>335</v>
      </c>
      <c r="E25" s="1588" t="s">
        <v>336</v>
      </c>
      <c r="F25" s="1588"/>
      <c r="G25" s="1589"/>
      <c r="H25" s="179"/>
      <c r="T25" s="365" t="s">
        <v>226</v>
      </c>
      <c r="U25" s="475"/>
      <c r="V25" s="215"/>
      <c r="W25" s="203"/>
      <c r="X25" s="476" t="s">
        <v>11</v>
      </c>
    </row>
    <row r="26" spans="2:24">
      <c r="H26" s="179"/>
      <c r="T26" s="366" t="s">
        <v>231</v>
      </c>
      <c r="U26" s="475"/>
      <c r="V26" s="215"/>
      <c r="W26" s="203"/>
      <c r="X26" s="476" t="s">
        <v>11</v>
      </c>
    </row>
    <row r="27" spans="2:24" ht="15.75">
      <c r="B27" s="182" t="s">
        <v>398</v>
      </c>
      <c r="C27" s="230"/>
      <c r="D27" s="230"/>
      <c r="E27" s="94">
        <v>69939.820000000007</v>
      </c>
      <c r="H27" s="179"/>
      <c r="T27" s="367" t="s">
        <v>349</v>
      </c>
      <c r="U27" s="211"/>
      <c r="V27" s="212"/>
      <c r="W27" s="213">
        <f>SUM(W10:W26)</f>
        <v>2122.4699999999998</v>
      </c>
      <c r="X27" s="219"/>
    </row>
    <row r="28" spans="2:24" ht="16.5" thickBot="1">
      <c r="B28" s="166"/>
      <c r="C28" s="166"/>
      <c r="D28" s="166"/>
      <c r="E28" s="166"/>
      <c r="F28" s="166"/>
      <c r="G28" s="39"/>
      <c r="H28" s="39"/>
      <c r="T28" s="368">
        <v>2014</v>
      </c>
      <c r="U28" s="214"/>
      <c r="V28" s="214"/>
      <c r="W28" s="214"/>
      <c r="X28" s="220"/>
    </row>
    <row r="29" spans="2:24" ht="12" thickBot="1">
      <c r="B29" s="394">
        <v>2013</v>
      </c>
      <c r="C29" s="374" t="s">
        <v>337</v>
      </c>
      <c r="D29" s="374" t="s">
        <v>338</v>
      </c>
      <c r="E29" s="375" t="s">
        <v>339</v>
      </c>
      <c r="F29" s="374" t="s">
        <v>340</v>
      </c>
      <c r="G29" s="375" t="s">
        <v>309</v>
      </c>
      <c r="H29" s="375"/>
      <c r="I29" s="375" t="s">
        <v>341</v>
      </c>
      <c r="J29" s="375" t="s">
        <v>342</v>
      </c>
      <c r="K29" s="376" t="s">
        <v>343</v>
      </c>
      <c r="L29" s="376" t="s">
        <v>189</v>
      </c>
      <c r="M29" s="375" t="s">
        <v>344</v>
      </c>
      <c r="N29" s="377" t="s">
        <v>345</v>
      </c>
      <c r="O29" s="378" t="s">
        <v>346</v>
      </c>
      <c r="P29" s="183"/>
      <c r="Q29" s="396"/>
      <c r="R29" s="397"/>
      <c r="T29" s="363" t="s">
        <v>392</v>
      </c>
      <c r="U29" s="209"/>
      <c r="V29" s="208"/>
      <c r="W29" s="240">
        <v>75</v>
      </c>
      <c r="X29" s="217" t="s">
        <v>248</v>
      </c>
    </row>
    <row r="30" spans="2:24" ht="12" thickBot="1">
      <c r="B30" s="379"/>
      <c r="C30" s="192"/>
      <c r="D30" s="190"/>
      <c r="E30" s="191"/>
      <c r="F30" s="190"/>
      <c r="G30" s="190"/>
      <c r="H30" s="190"/>
      <c r="I30" s="190"/>
      <c r="J30" s="190"/>
      <c r="K30" s="190"/>
      <c r="L30" s="190"/>
      <c r="M30" s="190"/>
      <c r="N30" s="194"/>
      <c r="O30" s="380"/>
      <c r="P30" s="183"/>
      <c r="Q30" s="398" t="s">
        <v>347</v>
      </c>
      <c r="R30" s="399">
        <v>2013</v>
      </c>
      <c r="T30" s="363" t="s">
        <v>245</v>
      </c>
      <c r="U30" s="209"/>
      <c r="V30" s="208"/>
      <c r="W30" s="215">
        <v>60</v>
      </c>
      <c r="X30" s="217"/>
    </row>
    <row r="31" spans="2:24" ht="12" thickBot="1">
      <c r="B31" s="379"/>
      <c r="C31" s="192"/>
      <c r="D31" s="190"/>
      <c r="E31" s="191"/>
      <c r="F31" s="190"/>
      <c r="G31" s="190"/>
      <c r="H31" s="190"/>
      <c r="I31" s="190"/>
      <c r="J31" s="190"/>
      <c r="K31" s="190"/>
      <c r="L31" s="190"/>
      <c r="M31" s="190"/>
      <c r="N31" s="194"/>
      <c r="O31" s="380"/>
      <c r="P31" s="183"/>
      <c r="Q31" s="400" t="s">
        <v>309</v>
      </c>
      <c r="R31" s="185">
        <f>G40</f>
        <v>1254</v>
      </c>
      <c r="T31" s="363" t="s">
        <v>262</v>
      </c>
      <c r="U31" s="205" t="s">
        <v>246</v>
      </c>
      <c r="V31" s="208"/>
      <c r="W31" s="215">
        <v>923.75</v>
      </c>
      <c r="X31" s="217" t="s">
        <v>247</v>
      </c>
    </row>
    <row r="32" spans="2:24" ht="12" thickBot="1">
      <c r="B32" s="379"/>
      <c r="C32" s="192"/>
      <c r="D32" s="190"/>
      <c r="E32" s="191"/>
      <c r="F32" s="190"/>
      <c r="G32" s="190"/>
      <c r="H32" s="190"/>
      <c r="I32" s="190"/>
      <c r="J32" s="190"/>
      <c r="K32" s="190"/>
      <c r="L32" s="190"/>
      <c r="M32" s="190"/>
      <c r="N32" s="194"/>
      <c r="O32" s="380"/>
      <c r="P32" s="183"/>
      <c r="Q32" s="400" t="s">
        <v>341</v>
      </c>
      <c r="R32" s="185">
        <f>I40</f>
        <v>0</v>
      </c>
      <c r="T32" s="363" t="s">
        <v>267</v>
      </c>
      <c r="U32" s="205" t="s">
        <v>393</v>
      </c>
      <c r="V32" s="208"/>
      <c r="W32" s="215">
        <f>700-586.29</f>
        <v>113.71000000000004</v>
      </c>
      <c r="X32" s="217"/>
    </row>
    <row r="33" spans="2:24" ht="26.25" thickBot="1">
      <c r="B33" s="381">
        <v>41244</v>
      </c>
      <c r="C33" s="254" t="s">
        <v>362</v>
      </c>
      <c r="D33" s="188"/>
      <c r="E33" s="189">
        <v>-300</v>
      </c>
      <c r="F33" s="188"/>
      <c r="G33" s="188"/>
      <c r="H33" s="188"/>
      <c r="I33" s="188"/>
      <c r="J33" s="188"/>
      <c r="K33" s="188"/>
      <c r="L33" s="188"/>
      <c r="M33" s="188"/>
      <c r="N33" s="87" t="s">
        <v>131</v>
      </c>
      <c r="O33" s="559">
        <f>SUM(E33,G33,J33,K33,M33,I33)</f>
        <v>-300</v>
      </c>
      <c r="P33" s="183"/>
      <c r="Q33" s="400" t="s">
        <v>342</v>
      </c>
      <c r="R33" s="185">
        <f>J40</f>
        <v>0</v>
      </c>
      <c r="T33" s="363" t="s">
        <v>268</v>
      </c>
      <c r="U33" s="475"/>
      <c r="V33" s="215"/>
      <c r="W33" s="215"/>
      <c r="X33" s="476" t="s">
        <v>11</v>
      </c>
    </row>
    <row r="34" spans="2:24" ht="12" thickBot="1">
      <c r="B34" s="381">
        <v>41275</v>
      </c>
      <c r="C34" s="254" t="s">
        <v>80</v>
      </c>
      <c r="D34" s="188"/>
      <c r="E34" s="189"/>
      <c r="F34" s="188">
        <f t="shared" ref="F34:F49" si="0">D34-E34</f>
        <v>0</v>
      </c>
      <c r="G34" s="188">
        <v>209</v>
      </c>
      <c r="H34" s="188">
        <f>340/12</f>
        <v>28.333333333333332</v>
      </c>
      <c r="I34" s="188"/>
      <c r="J34" s="188"/>
      <c r="K34" s="188"/>
      <c r="L34" s="188">
        <v>55.87</v>
      </c>
      <c r="M34" s="198">
        <f>175+165</f>
        <v>340</v>
      </c>
      <c r="N34" s="195" t="s">
        <v>356</v>
      </c>
      <c r="O34" s="559">
        <f t="shared" ref="O34:O39" si="1">D34-E34-G34-H34-I34-J34-K34-L34-M34</f>
        <v>-633.20333333333338</v>
      </c>
      <c r="P34" s="183"/>
      <c r="Q34" s="400" t="s">
        <v>348</v>
      </c>
      <c r="R34" s="185">
        <f>K40</f>
        <v>0</v>
      </c>
      <c r="T34" s="363" t="s">
        <v>303</v>
      </c>
      <c r="U34" s="477"/>
      <c r="V34" s="478"/>
      <c r="W34" s="478"/>
      <c r="X34" s="479" t="s">
        <v>11</v>
      </c>
    </row>
    <row r="35" spans="2:24" ht="34.5" thickBot="1">
      <c r="B35" s="381">
        <v>41306</v>
      </c>
      <c r="C35" s="254" t="s">
        <v>81</v>
      </c>
      <c r="D35" s="188"/>
      <c r="E35" s="189"/>
      <c r="F35" s="188">
        <f t="shared" si="0"/>
        <v>0</v>
      </c>
      <c r="G35" s="188">
        <v>209</v>
      </c>
      <c r="H35" s="188">
        <f t="shared" ref="H35:H48" si="2">340/12</f>
        <v>28.333333333333332</v>
      </c>
      <c r="I35" s="188"/>
      <c r="J35" s="188"/>
      <c r="K35" s="188"/>
      <c r="L35" s="188"/>
      <c r="M35" s="198">
        <v>122.96</v>
      </c>
      <c r="N35" s="195" t="s">
        <v>225</v>
      </c>
      <c r="O35" s="559">
        <f t="shared" si="1"/>
        <v>-360.29333333333335</v>
      </c>
      <c r="P35" s="183"/>
      <c r="Q35" s="400" t="s">
        <v>363</v>
      </c>
      <c r="R35" s="197">
        <f>L40</f>
        <v>97.09</v>
      </c>
      <c r="T35" s="363" t="s">
        <v>400</v>
      </c>
      <c r="U35" s="477"/>
      <c r="V35" s="478"/>
      <c r="W35" s="478"/>
      <c r="X35" s="479" t="s">
        <v>11</v>
      </c>
    </row>
    <row r="36" spans="2:24" ht="12" thickBot="1">
      <c r="B36" s="381">
        <v>41334</v>
      </c>
      <c r="C36" s="254" t="s">
        <v>184</v>
      </c>
      <c r="D36" s="188"/>
      <c r="E36" s="189"/>
      <c r="F36" s="188">
        <f t="shared" si="0"/>
        <v>0</v>
      </c>
      <c r="G36" s="188">
        <v>209</v>
      </c>
      <c r="H36" s="188">
        <f t="shared" si="2"/>
        <v>28.333333333333332</v>
      </c>
      <c r="I36" s="188"/>
      <c r="J36" s="188"/>
      <c r="K36" s="188"/>
      <c r="L36" s="188"/>
      <c r="M36" s="198"/>
      <c r="N36" s="195"/>
      <c r="O36" s="559">
        <f t="shared" si="1"/>
        <v>-237.33333333333334</v>
      </c>
      <c r="P36" s="183"/>
      <c r="Q36" s="400" t="s">
        <v>344</v>
      </c>
      <c r="R36" s="185">
        <f>M40</f>
        <v>955.47</v>
      </c>
      <c r="T36" s="363" t="s">
        <v>401</v>
      </c>
      <c r="U36" s="477"/>
      <c r="V36" s="478"/>
      <c r="W36" s="478"/>
      <c r="X36" s="479" t="s">
        <v>11</v>
      </c>
    </row>
    <row r="37" spans="2:24" ht="12" thickBot="1">
      <c r="B37" s="381">
        <v>41365</v>
      </c>
      <c r="C37" s="254" t="s">
        <v>352</v>
      </c>
      <c r="D37" s="188"/>
      <c r="E37" s="189"/>
      <c r="F37" s="188">
        <f t="shared" si="0"/>
        <v>0</v>
      </c>
      <c r="G37" s="188">
        <v>209</v>
      </c>
      <c r="H37" s="188">
        <f t="shared" si="2"/>
        <v>28.333333333333332</v>
      </c>
      <c r="I37" s="188"/>
      <c r="J37" s="188"/>
      <c r="K37" s="188"/>
      <c r="L37" s="188"/>
      <c r="M37" s="198"/>
      <c r="N37" s="195"/>
      <c r="O37" s="559">
        <f t="shared" si="1"/>
        <v>-237.33333333333334</v>
      </c>
      <c r="P37" s="183"/>
      <c r="Q37" s="400" t="s">
        <v>339</v>
      </c>
      <c r="R37" s="185">
        <f>E40</f>
        <v>-200</v>
      </c>
      <c r="T37" s="363" t="s">
        <v>402</v>
      </c>
      <c r="U37" s="216"/>
      <c r="V37" s="208"/>
      <c r="W37" s="208"/>
      <c r="X37" s="221"/>
    </row>
    <row r="38" spans="2:24" ht="12" thickBot="1">
      <c r="B38" s="381">
        <v>41395</v>
      </c>
      <c r="C38" s="254" t="s">
        <v>183</v>
      </c>
      <c r="D38" s="188"/>
      <c r="E38" s="189"/>
      <c r="F38" s="188">
        <f t="shared" si="0"/>
        <v>0</v>
      </c>
      <c r="G38" s="188">
        <v>209</v>
      </c>
      <c r="H38" s="188">
        <f t="shared" si="2"/>
        <v>28.333333333333332</v>
      </c>
      <c r="I38" s="188"/>
      <c r="J38" s="188"/>
      <c r="K38" s="188"/>
      <c r="L38" s="188">
        <v>41.22</v>
      </c>
      <c r="M38" s="198"/>
      <c r="N38" s="195"/>
      <c r="O38" s="559">
        <f t="shared" si="1"/>
        <v>-278.55333333333334</v>
      </c>
      <c r="P38" s="183"/>
      <c r="Q38" s="401" t="s">
        <v>361</v>
      </c>
      <c r="R38" s="395">
        <f>SUM(R31:R37)</f>
        <v>2106.56</v>
      </c>
      <c r="T38" s="363" t="s">
        <v>403</v>
      </c>
      <c r="U38" s="216"/>
      <c r="V38" s="208"/>
      <c r="W38" s="208"/>
      <c r="X38" s="221"/>
    </row>
    <row r="39" spans="2:24" ht="34.5" thickBot="1">
      <c r="B39" s="381">
        <v>41426</v>
      </c>
      <c r="C39" s="254" t="s">
        <v>364</v>
      </c>
      <c r="D39" s="188">
        <v>233</v>
      </c>
      <c r="E39" s="189">
        <v>100</v>
      </c>
      <c r="F39" s="188">
        <f t="shared" si="0"/>
        <v>133</v>
      </c>
      <c r="G39" s="188">
        <v>209</v>
      </c>
      <c r="H39" s="188">
        <f t="shared" si="2"/>
        <v>28.333333333333332</v>
      </c>
      <c r="I39" s="188"/>
      <c r="J39" s="188"/>
      <c r="K39" s="188"/>
      <c r="L39" s="188"/>
      <c r="M39" s="198">
        <f>401.33+16.18+75</f>
        <v>492.51</v>
      </c>
      <c r="N39" s="196" t="s">
        <v>370</v>
      </c>
      <c r="O39" s="559">
        <f t="shared" si="1"/>
        <v>-596.84333333333336</v>
      </c>
      <c r="P39" s="183"/>
      <c r="Q39" s="402" t="s">
        <v>338</v>
      </c>
      <c r="R39" s="185">
        <f>D40</f>
        <v>233</v>
      </c>
      <c r="T39" s="363" t="s">
        <v>404</v>
      </c>
      <c r="U39" s="216"/>
      <c r="V39" s="208"/>
      <c r="W39" s="208"/>
      <c r="X39" s="221"/>
    </row>
    <row r="40" spans="2:24" ht="13.5" thickBot="1">
      <c r="B40" s="383" t="s">
        <v>349</v>
      </c>
      <c r="C40" s="384"/>
      <c r="D40" s="384">
        <f t="shared" ref="D40:M40" si="3">SUM(D30:D39)</f>
        <v>233</v>
      </c>
      <c r="E40" s="384">
        <f t="shared" si="3"/>
        <v>-200</v>
      </c>
      <c r="F40" s="384">
        <f t="shared" si="3"/>
        <v>133</v>
      </c>
      <c r="G40" s="384">
        <f t="shared" si="3"/>
        <v>1254</v>
      </c>
      <c r="H40" s="384">
        <f t="shared" si="3"/>
        <v>170</v>
      </c>
      <c r="I40" s="384">
        <f t="shared" si="3"/>
        <v>0</v>
      </c>
      <c r="J40" s="384">
        <f t="shared" si="3"/>
        <v>0</v>
      </c>
      <c r="K40" s="384">
        <f t="shared" si="3"/>
        <v>0</v>
      </c>
      <c r="L40" s="384">
        <f t="shared" si="3"/>
        <v>97.09</v>
      </c>
      <c r="M40" s="384">
        <f t="shared" si="3"/>
        <v>955.47</v>
      </c>
      <c r="N40" s="385"/>
      <c r="O40" s="386">
        <f>D40-E40-G40-H40-I40-J40-K40-L40-M40</f>
        <v>-2043.56</v>
      </c>
      <c r="P40" s="183"/>
      <c r="Q40" s="405" t="s">
        <v>350</v>
      </c>
      <c r="R40" s="1164">
        <f>R39-R38</f>
        <v>-1873.56</v>
      </c>
      <c r="T40" s="363" t="s">
        <v>405</v>
      </c>
      <c r="U40" s="216"/>
      <c r="V40" s="208"/>
      <c r="W40" s="208"/>
      <c r="X40" s="221"/>
    </row>
    <row r="41" spans="2:24" ht="9" customHeight="1" thickBot="1">
      <c r="B41" s="369"/>
      <c r="C41" s="179"/>
      <c r="D41" s="370"/>
      <c r="E41" s="371"/>
      <c r="F41" s="370"/>
      <c r="G41" s="370"/>
      <c r="H41" s="370"/>
      <c r="I41" s="370"/>
      <c r="J41" s="370"/>
      <c r="K41" s="370"/>
      <c r="L41" s="370"/>
      <c r="M41" s="372"/>
      <c r="N41" s="373"/>
      <c r="O41" s="370"/>
      <c r="P41" s="183"/>
      <c r="T41" s="222" t="s">
        <v>349</v>
      </c>
      <c r="U41" s="223"/>
      <c r="V41" s="224"/>
      <c r="W41" s="225">
        <f>SUM(W29:W40)</f>
        <v>1172.46</v>
      </c>
      <c r="X41" s="226"/>
    </row>
    <row r="42" spans="2:24" ht="12" thickBot="1">
      <c r="B42" s="369"/>
      <c r="C42" s="179"/>
      <c r="D42" s="370"/>
      <c r="E42" s="371"/>
      <c r="F42" s="370"/>
      <c r="G42" s="370"/>
      <c r="H42" s="370"/>
      <c r="I42" s="370"/>
      <c r="J42" s="370"/>
      <c r="K42" s="370"/>
      <c r="L42" s="370"/>
      <c r="M42" s="372"/>
      <c r="N42" s="373"/>
      <c r="O42" s="370"/>
    </row>
    <row r="43" spans="2:24" ht="13.5" customHeight="1">
      <c r="B43" s="394">
        <v>2014</v>
      </c>
      <c r="C43" s="387" t="s">
        <v>337</v>
      </c>
      <c r="D43" s="387" t="s">
        <v>338</v>
      </c>
      <c r="E43" s="376" t="s">
        <v>339</v>
      </c>
      <c r="F43" s="387" t="s">
        <v>340</v>
      </c>
      <c r="G43" s="375" t="s">
        <v>366</v>
      </c>
      <c r="H43" s="376" t="s">
        <v>341</v>
      </c>
      <c r="I43" s="376" t="s">
        <v>778</v>
      </c>
      <c r="J43" s="376" t="s">
        <v>342</v>
      </c>
      <c r="K43" s="376" t="s">
        <v>365</v>
      </c>
      <c r="L43" s="376" t="s">
        <v>363</v>
      </c>
      <c r="M43" s="376" t="s">
        <v>344</v>
      </c>
      <c r="N43" s="388" t="s">
        <v>345</v>
      </c>
      <c r="O43" s="389" t="s">
        <v>346</v>
      </c>
      <c r="Q43" s="398" t="s">
        <v>347</v>
      </c>
      <c r="R43" s="399">
        <v>2014</v>
      </c>
    </row>
    <row r="44" spans="2:24" ht="20.25" customHeight="1">
      <c r="B44" s="381">
        <v>41456</v>
      </c>
      <c r="C44" s="254" t="s">
        <v>353</v>
      </c>
      <c r="D44" s="188">
        <v>700</v>
      </c>
      <c r="E44" s="189">
        <v>500</v>
      </c>
      <c r="F44" s="188">
        <f t="shared" si="0"/>
        <v>200</v>
      </c>
      <c r="G44" s="188">
        <v>209</v>
      </c>
      <c r="H44" s="188">
        <f t="shared" si="2"/>
        <v>28.333333333333332</v>
      </c>
      <c r="I44" s="188">
        <v>150</v>
      </c>
      <c r="J44" s="188"/>
      <c r="K44" s="188"/>
      <c r="L44" s="188"/>
      <c r="M44" s="198">
        <f>330+100+65+300</f>
        <v>795</v>
      </c>
      <c r="N44" s="195" t="s">
        <v>371</v>
      </c>
      <c r="O44" s="559">
        <f>D44-E44-G44-H44-I44-J44-K44-L44-M44</f>
        <v>-982.33333333333326</v>
      </c>
      <c r="P44" s="183"/>
      <c r="Q44" s="400" t="s">
        <v>309</v>
      </c>
      <c r="R44" s="185">
        <f>G56</f>
        <v>2802</v>
      </c>
    </row>
    <row r="45" spans="2:24">
      <c r="B45" s="381">
        <v>41487</v>
      </c>
      <c r="C45" s="254" t="s">
        <v>177</v>
      </c>
      <c r="D45" s="188">
        <v>700</v>
      </c>
      <c r="E45" s="189">
        <v>100</v>
      </c>
      <c r="F45" s="188">
        <f t="shared" si="0"/>
        <v>600</v>
      </c>
      <c r="G45" s="188">
        <v>209</v>
      </c>
      <c r="H45" s="188">
        <f t="shared" si="2"/>
        <v>28.333333333333332</v>
      </c>
      <c r="I45" s="187"/>
      <c r="J45" s="188"/>
      <c r="K45" s="188">
        <v>94.7</v>
      </c>
      <c r="L45" s="188"/>
      <c r="M45" s="198"/>
      <c r="N45" s="195"/>
      <c r="O45" s="382">
        <f t="shared" ref="O45:O51" si="4">D45-E45-G45-H45-I45-J45-K45-L45-M45</f>
        <v>267.9666666666667</v>
      </c>
      <c r="P45" s="183"/>
      <c r="Q45" s="400" t="s">
        <v>341</v>
      </c>
      <c r="R45" s="185">
        <f>H56</f>
        <v>459.58333333333337</v>
      </c>
    </row>
    <row r="46" spans="2:24" ht="33.75">
      <c r="B46" s="381">
        <v>41518</v>
      </c>
      <c r="C46" s="254" t="s">
        <v>354</v>
      </c>
      <c r="D46" s="188">
        <v>700</v>
      </c>
      <c r="E46" s="189">
        <v>100</v>
      </c>
      <c r="F46" s="188">
        <f t="shared" si="0"/>
        <v>600</v>
      </c>
      <c r="G46" s="188">
        <v>209</v>
      </c>
      <c r="H46" s="188">
        <f t="shared" si="2"/>
        <v>28.333333333333332</v>
      </c>
      <c r="I46" s="188"/>
      <c r="J46" s="188"/>
      <c r="K46" s="188"/>
      <c r="L46" s="188"/>
      <c r="M46" s="198">
        <v>147</v>
      </c>
      <c r="N46" s="195" t="s">
        <v>208</v>
      </c>
      <c r="O46" s="382">
        <f t="shared" si="4"/>
        <v>215.66666666666669</v>
      </c>
      <c r="P46" s="183"/>
      <c r="Q46" s="400" t="s">
        <v>367</v>
      </c>
      <c r="R46" s="185">
        <f>I56</f>
        <v>300</v>
      </c>
    </row>
    <row r="47" spans="2:24" ht="33.75">
      <c r="B47" s="381">
        <v>41548</v>
      </c>
      <c r="C47" s="254" t="s">
        <v>360</v>
      </c>
      <c r="D47" s="188">
        <v>700</v>
      </c>
      <c r="E47" s="189">
        <v>100</v>
      </c>
      <c r="F47" s="188">
        <v>275.52999999999997</v>
      </c>
      <c r="G47" s="188">
        <v>209</v>
      </c>
      <c r="H47" s="188">
        <f t="shared" si="2"/>
        <v>28.333333333333332</v>
      </c>
      <c r="I47" s="188">
        <v>75</v>
      </c>
      <c r="J47" s="188"/>
      <c r="K47" s="188">
        <v>94.46</v>
      </c>
      <c r="L47" s="188"/>
      <c r="M47" s="198"/>
      <c r="N47" s="195" t="s">
        <v>207</v>
      </c>
      <c r="O47" s="382">
        <f t="shared" si="4"/>
        <v>193.20666666666671</v>
      </c>
      <c r="P47" s="183"/>
      <c r="Q47" s="400" t="s">
        <v>365</v>
      </c>
      <c r="R47" s="185">
        <f>K56</f>
        <v>378.08</v>
      </c>
    </row>
    <row r="48" spans="2:24">
      <c r="B48" s="381">
        <v>41579</v>
      </c>
      <c r="C48" s="254" t="s">
        <v>228</v>
      </c>
      <c r="D48" s="188">
        <v>700</v>
      </c>
      <c r="E48" s="189">
        <v>100</v>
      </c>
      <c r="F48" s="188">
        <f t="shared" si="0"/>
        <v>600</v>
      </c>
      <c r="G48" s="188">
        <v>209</v>
      </c>
      <c r="H48" s="188">
        <f t="shared" si="2"/>
        <v>28.333333333333332</v>
      </c>
      <c r="I48" s="188"/>
      <c r="J48" s="188"/>
      <c r="K48" s="188"/>
      <c r="L48" s="188"/>
      <c r="M48" s="198"/>
      <c r="N48" s="195"/>
      <c r="O48" s="382">
        <f t="shared" si="4"/>
        <v>362.66666666666669</v>
      </c>
      <c r="P48" s="183"/>
      <c r="Q48" s="400" t="s">
        <v>342</v>
      </c>
      <c r="R48" s="185">
        <f>J56</f>
        <v>264.95999999999998</v>
      </c>
    </row>
    <row r="49" spans="2:18" ht="11.25" customHeight="1">
      <c r="B49" s="381">
        <v>41609</v>
      </c>
      <c r="C49" s="254" t="s">
        <v>355</v>
      </c>
      <c r="D49" s="188">
        <v>700</v>
      </c>
      <c r="E49" s="189">
        <v>56</v>
      </c>
      <c r="F49" s="188">
        <f t="shared" si="0"/>
        <v>644</v>
      </c>
      <c r="G49" s="188">
        <v>209</v>
      </c>
      <c r="H49" s="188">
        <f>545/12</f>
        <v>45.416666666666664</v>
      </c>
      <c r="I49" s="188"/>
      <c r="J49" s="188"/>
      <c r="K49" s="188"/>
      <c r="L49" s="188"/>
      <c r="M49" s="198"/>
      <c r="N49" s="195"/>
      <c r="O49" s="382">
        <f t="shared" si="4"/>
        <v>389.58333333333331</v>
      </c>
      <c r="P49" s="183"/>
      <c r="Q49" s="400" t="s">
        <v>344</v>
      </c>
      <c r="R49" s="185">
        <f>M56</f>
        <v>2039.46</v>
      </c>
    </row>
    <row r="50" spans="2:18" ht="25.5" customHeight="1">
      <c r="B50" s="381">
        <v>41640</v>
      </c>
      <c r="C50" s="254" t="s">
        <v>238</v>
      </c>
      <c r="D50" s="188">
        <v>700</v>
      </c>
      <c r="E50" s="189">
        <f>D50*8%</f>
        <v>56</v>
      </c>
      <c r="F50" s="188">
        <v>569</v>
      </c>
      <c r="G50" s="188">
        <v>258</v>
      </c>
      <c r="H50" s="188">
        <f t="shared" ref="H50:H66" si="5">545/12</f>
        <v>45.416666666666664</v>
      </c>
      <c r="I50" s="188">
        <v>75</v>
      </c>
      <c r="J50" s="188">
        <v>44.16</v>
      </c>
      <c r="K50" s="188">
        <v>94.46</v>
      </c>
      <c r="L50" s="188"/>
      <c r="M50" s="188"/>
      <c r="N50" s="195" t="s">
        <v>357</v>
      </c>
      <c r="O50" s="382">
        <f>D50-E50-G50-H50-I50-J50-K50-L50-M50</f>
        <v>126.96333333333332</v>
      </c>
      <c r="P50" s="183"/>
      <c r="Q50" s="400" t="s">
        <v>363</v>
      </c>
      <c r="R50" s="197">
        <f>L56</f>
        <v>0</v>
      </c>
    </row>
    <row r="51" spans="2:18" ht="25.5" customHeight="1">
      <c r="B51" s="381">
        <v>41671</v>
      </c>
      <c r="C51" s="254" t="s">
        <v>242</v>
      </c>
      <c r="D51" s="188">
        <v>700</v>
      </c>
      <c r="E51" s="189">
        <f>D51*8%</f>
        <v>56</v>
      </c>
      <c r="F51" s="188">
        <v>584</v>
      </c>
      <c r="G51" s="188">
        <v>258</v>
      </c>
      <c r="H51" s="188">
        <f t="shared" si="5"/>
        <v>45.416666666666664</v>
      </c>
      <c r="I51" s="188"/>
      <c r="J51" s="188">
        <v>44.16</v>
      </c>
      <c r="K51" s="188"/>
      <c r="L51" s="188"/>
      <c r="M51" s="188">
        <v>60</v>
      </c>
      <c r="N51" s="195" t="s">
        <v>357</v>
      </c>
      <c r="O51" s="382">
        <f t="shared" si="4"/>
        <v>236.42333333333329</v>
      </c>
      <c r="P51" s="183"/>
      <c r="Q51" s="400" t="s">
        <v>339</v>
      </c>
      <c r="R51" s="185">
        <f>E56</f>
        <v>1292</v>
      </c>
    </row>
    <row r="52" spans="2:18" ht="16.5" customHeight="1">
      <c r="B52" s="381">
        <v>41699</v>
      </c>
      <c r="C52" s="254" t="s">
        <v>265</v>
      </c>
      <c r="D52" s="188">
        <v>700</v>
      </c>
      <c r="E52" s="189">
        <f t="shared" ref="E52:E73" si="6">D52*8%</f>
        <v>56</v>
      </c>
      <c r="F52" s="188">
        <f t="shared" ref="F52:F73" si="7">D52-E52</f>
        <v>644</v>
      </c>
      <c r="G52" s="188">
        <v>258</v>
      </c>
      <c r="H52" s="188">
        <f t="shared" si="5"/>
        <v>45.416666666666664</v>
      </c>
      <c r="I52" s="188"/>
      <c r="J52" s="188">
        <v>44.16</v>
      </c>
      <c r="K52" s="188">
        <v>94.46</v>
      </c>
      <c r="L52" s="188"/>
      <c r="M52" s="188">
        <v>923.75</v>
      </c>
      <c r="N52" s="195" t="s">
        <v>358</v>
      </c>
      <c r="O52" s="559">
        <f>D52-E52-G52-H52-I52-J52-K52-L52-M52</f>
        <v>-721.78666666666663</v>
      </c>
      <c r="P52" s="183"/>
      <c r="Q52" s="401" t="s">
        <v>346</v>
      </c>
      <c r="R52" s="395">
        <f>SUM(R44:R51)</f>
        <v>7536.083333333333</v>
      </c>
    </row>
    <row r="53" spans="2:18">
      <c r="B53" s="381">
        <v>41730</v>
      </c>
      <c r="C53" s="254" t="s">
        <v>270</v>
      </c>
      <c r="D53" s="188">
        <v>700</v>
      </c>
      <c r="E53" s="189">
        <f t="shared" si="6"/>
        <v>56</v>
      </c>
      <c r="F53" s="254">
        <v>250.54</v>
      </c>
      <c r="G53" s="188">
        <v>258</v>
      </c>
      <c r="H53" s="188">
        <f t="shared" si="5"/>
        <v>45.416666666666664</v>
      </c>
      <c r="I53" s="188"/>
      <c r="J53" s="188">
        <v>44.16</v>
      </c>
      <c r="K53" s="188"/>
      <c r="L53" s="188"/>
      <c r="M53" s="188">
        <v>113.71</v>
      </c>
      <c r="N53" s="195" t="s">
        <v>359</v>
      </c>
      <c r="O53" s="382">
        <f>D53-E53-G53-H53-I53-J53-K53-L53-M53</f>
        <v>182.71333333333331</v>
      </c>
      <c r="P53" s="183"/>
      <c r="Q53" s="402" t="s">
        <v>338</v>
      </c>
      <c r="R53" s="185">
        <f>D56</f>
        <v>8400</v>
      </c>
    </row>
    <row r="54" spans="2:18" ht="11.25" customHeight="1" thickBot="1">
      <c r="B54" s="381">
        <v>41760</v>
      </c>
      <c r="C54" s="254" t="s">
        <v>272</v>
      </c>
      <c r="D54" s="188">
        <v>700</v>
      </c>
      <c r="E54" s="189">
        <f t="shared" si="6"/>
        <v>56</v>
      </c>
      <c r="F54" s="563">
        <f t="shared" si="7"/>
        <v>644</v>
      </c>
      <c r="G54" s="188">
        <v>258</v>
      </c>
      <c r="H54" s="188">
        <f t="shared" si="5"/>
        <v>45.416666666666664</v>
      </c>
      <c r="I54" s="188"/>
      <c r="J54" s="188">
        <v>44.16</v>
      </c>
      <c r="K54" s="188"/>
      <c r="L54" s="188"/>
      <c r="M54" s="188"/>
      <c r="N54" s="195"/>
      <c r="O54" s="382">
        <f>D54-E54-G54-H54-I54-J54-K54-L54-M54</f>
        <v>296.42333333333329</v>
      </c>
      <c r="P54" s="183"/>
      <c r="Q54" s="403" t="s">
        <v>777</v>
      </c>
      <c r="R54" s="404">
        <f>R53-R52</f>
        <v>863.91666666666697</v>
      </c>
    </row>
    <row r="55" spans="2:18" ht="11.25" customHeight="1">
      <c r="B55" s="381">
        <v>41791</v>
      </c>
      <c r="C55" s="254" t="s">
        <v>351</v>
      </c>
      <c r="D55" s="188">
        <v>700</v>
      </c>
      <c r="E55" s="189">
        <f t="shared" si="6"/>
        <v>56</v>
      </c>
      <c r="F55" s="563">
        <f t="shared" si="7"/>
        <v>644</v>
      </c>
      <c r="G55" s="188">
        <v>258</v>
      </c>
      <c r="H55" s="188">
        <f t="shared" si="5"/>
        <v>45.416666666666664</v>
      </c>
      <c r="I55" s="188"/>
      <c r="J55" s="188">
        <v>44.16</v>
      </c>
      <c r="K55" s="188"/>
      <c r="L55" s="188"/>
      <c r="M55" s="188"/>
      <c r="N55" s="195"/>
      <c r="O55" s="382">
        <f>D55-E55-G55-H55-I55-J55-K55-L55-M55</f>
        <v>296.42333333333329</v>
      </c>
      <c r="P55" s="183"/>
    </row>
    <row r="56" spans="2:18" ht="12" thickBot="1">
      <c r="B56" s="383" t="s">
        <v>349</v>
      </c>
      <c r="C56" s="384"/>
      <c r="D56" s="384">
        <f>SUM(D44:D55)</f>
        <v>8400</v>
      </c>
      <c r="E56" s="384">
        <f t="shared" ref="E56:K56" si="8">SUM(E44:E55)</f>
        <v>1292</v>
      </c>
      <c r="F56" s="384">
        <f>SUM(F44:F55)</f>
        <v>6255.07</v>
      </c>
      <c r="G56" s="384">
        <f>SUM(G44:G55)</f>
        <v>2802</v>
      </c>
      <c r="H56" s="384">
        <f t="shared" si="8"/>
        <v>459.58333333333337</v>
      </c>
      <c r="I56" s="384">
        <f t="shared" si="8"/>
        <v>300</v>
      </c>
      <c r="J56" s="384">
        <f t="shared" si="8"/>
        <v>264.95999999999998</v>
      </c>
      <c r="K56" s="384">
        <f t="shared" si="8"/>
        <v>378.08</v>
      </c>
      <c r="L56" s="384"/>
      <c r="M56" s="384">
        <f>SUM(M44:M55)</f>
        <v>2039.46</v>
      </c>
      <c r="N56" s="385"/>
      <c r="O56" s="390">
        <f>SUM(O44:O55)</f>
        <v>863.91666666666663</v>
      </c>
      <c r="P56" s="183"/>
    </row>
    <row r="57" spans="2:18" ht="12" customHeight="1">
      <c r="B57" s="369"/>
      <c r="C57" s="179"/>
      <c r="D57" s="391">
        <f>D56+E56</f>
        <v>9692</v>
      </c>
      <c r="E57" s="392"/>
      <c r="F57" s="391"/>
      <c r="G57" s="391"/>
      <c r="H57" s="391"/>
      <c r="I57" s="391"/>
      <c r="J57" s="391"/>
      <c r="K57" s="391"/>
      <c r="L57" s="391"/>
      <c r="M57" s="391"/>
      <c r="N57" s="393"/>
      <c r="O57" s="391"/>
      <c r="P57" s="183"/>
    </row>
    <row r="58" spans="2:18" ht="12" customHeight="1" thickBot="1">
      <c r="B58" s="369"/>
      <c r="C58" s="179"/>
      <c r="D58" s="391"/>
      <c r="E58" s="392"/>
      <c r="F58" s="391"/>
      <c r="G58" s="391"/>
      <c r="H58" s="391"/>
      <c r="I58" s="391"/>
      <c r="J58" s="391"/>
      <c r="K58" s="391"/>
      <c r="L58" s="391"/>
      <c r="M58" s="391"/>
      <c r="N58" s="393"/>
      <c r="O58" s="391"/>
      <c r="P58" s="183"/>
    </row>
    <row r="59" spans="2:18" ht="19.149999999999999" customHeight="1" thickBot="1">
      <c r="B59" s="771" t="s">
        <v>408</v>
      </c>
      <c r="C59" s="772"/>
      <c r="D59" s="773"/>
      <c r="E59" s="774"/>
      <c r="G59" s="1582" t="s">
        <v>210</v>
      </c>
      <c r="H59" s="1583"/>
      <c r="I59" s="391"/>
      <c r="J59" s="391"/>
      <c r="K59" s="391"/>
      <c r="L59" s="391"/>
      <c r="M59" s="391"/>
      <c r="N59" s="393"/>
      <c r="O59" s="391"/>
      <c r="P59" s="183"/>
    </row>
    <row r="60" spans="2:18" ht="12" customHeight="1" thickBot="1">
      <c r="B60" s="369"/>
      <c r="C60" s="179"/>
      <c r="D60" s="391"/>
      <c r="E60" s="392"/>
      <c r="F60" s="391"/>
      <c r="G60" s="391"/>
      <c r="H60" s="391"/>
      <c r="I60" s="391"/>
      <c r="J60" s="391"/>
      <c r="K60" s="391"/>
      <c r="L60" s="391"/>
      <c r="M60" s="391"/>
      <c r="N60" s="393"/>
      <c r="O60" s="391"/>
      <c r="P60" s="183"/>
    </row>
    <row r="61" spans="2:18" ht="12.75">
      <c r="B61" s="731">
        <v>2015</v>
      </c>
      <c r="C61" s="732" t="s">
        <v>337</v>
      </c>
      <c r="D61" s="732" t="s">
        <v>338</v>
      </c>
      <c r="E61" s="733" t="s">
        <v>339</v>
      </c>
      <c r="F61" s="732" t="s">
        <v>340</v>
      </c>
      <c r="G61" s="734" t="s">
        <v>366</v>
      </c>
      <c r="H61" s="733" t="s">
        <v>341</v>
      </c>
      <c r="I61" s="733" t="s">
        <v>367</v>
      </c>
      <c r="J61" s="733" t="s">
        <v>342</v>
      </c>
      <c r="K61" s="733" t="s">
        <v>365</v>
      </c>
      <c r="L61" s="733" t="s">
        <v>363</v>
      </c>
      <c r="M61" s="733" t="s">
        <v>344</v>
      </c>
      <c r="N61" s="735" t="s">
        <v>345</v>
      </c>
      <c r="O61" s="736" t="s">
        <v>346</v>
      </c>
      <c r="P61" s="51"/>
      <c r="Q61" s="737" t="s">
        <v>347</v>
      </c>
      <c r="R61" s="738">
        <v>2015</v>
      </c>
    </row>
    <row r="62" spans="2:18" ht="12.75">
      <c r="B62" s="739">
        <v>41821</v>
      </c>
      <c r="C62" s="740"/>
      <c r="D62" s="741">
        <v>700</v>
      </c>
      <c r="E62" s="742">
        <f>D62*8%</f>
        <v>56</v>
      </c>
      <c r="F62" s="741">
        <f t="shared" si="7"/>
        <v>644</v>
      </c>
      <c r="G62" s="743">
        <v>258</v>
      </c>
      <c r="H62" s="743">
        <f>545/12</f>
        <v>45.416666666666664</v>
      </c>
      <c r="I62" s="743"/>
      <c r="J62" s="741">
        <v>44.8</v>
      </c>
      <c r="K62" s="743"/>
      <c r="L62" s="743"/>
      <c r="M62" s="743"/>
      <c r="N62" s="744"/>
      <c r="O62" s="745">
        <f>D62-E62-G62-H62-I62-J62-K62-L62-M62</f>
        <v>295.7833333333333</v>
      </c>
      <c r="P62" s="51"/>
      <c r="Q62" s="746" t="s">
        <v>309</v>
      </c>
      <c r="R62" s="747">
        <f>G74</f>
        <v>3096</v>
      </c>
    </row>
    <row r="63" spans="2:18" ht="12.75">
      <c r="B63" s="739">
        <v>41852</v>
      </c>
      <c r="C63" s="740"/>
      <c r="D63" s="741">
        <v>700</v>
      </c>
      <c r="E63" s="742">
        <f t="shared" si="6"/>
        <v>56</v>
      </c>
      <c r="F63" s="741">
        <f t="shared" si="7"/>
        <v>644</v>
      </c>
      <c r="G63" s="743">
        <v>258</v>
      </c>
      <c r="H63" s="743">
        <f t="shared" si="5"/>
        <v>45.416666666666664</v>
      </c>
      <c r="I63" s="743"/>
      <c r="J63" s="741">
        <v>44.8</v>
      </c>
      <c r="K63" s="700">
        <v>97.57</v>
      </c>
      <c r="L63" s="743"/>
      <c r="M63" s="743"/>
      <c r="N63" s="744"/>
      <c r="O63" s="745">
        <f t="shared" ref="O63:O72" si="9">D63-E63-G63-H63-I63-J63-K63-L63-M63</f>
        <v>198.21333333333331</v>
      </c>
      <c r="P63" s="748"/>
      <c r="Q63" s="746" t="s">
        <v>341</v>
      </c>
      <c r="R63" s="747">
        <f>H74</f>
        <v>530.18333333333339</v>
      </c>
    </row>
    <row r="64" spans="2:18" ht="12.75" customHeight="1">
      <c r="B64" s="739">
        <v>41883</v>
      </c>
      <c r="C64" s="740"/>
      <c r="D64" s="741">
        <v>700</v>
      </c>
      <c r="E64" s="741">
        <f t="shared" si="6"/>
        <v>56</v>
      </c>
      <c r="F64" s="741">
        <f t="shared" si="7"/>
        <v>644</v>
      </c>
      <c r="G64" s="743">
        <v>258</v>
      </c>
      <c r="H64" s="743">
        <f t="shared" si="5"/>
        <v>45.416666666666664</v>
      </c>
      <c r="I64" s="743"/>
      <c r="J64" s="741">
        <v>44.8</v>
      </c>
      <c r="K64" s="18"/>
      <c r="L64" s="743"/>
      <c r="M64" s="743"/>
      <c r="N64" s="744"/>
      <c r="O64" s="745">
        <f>D64-E64-G64-H64-I64-J64-K64-L64-M64</f>
        <v>295.7833333333333</v>
      </c>
      <c r="P64" s="748"/>
      <c r="Q64" s="746" t="s">
        <v>367</v>
      </c>
      <c r="R64" s="747">
        <f>I74</f>
        <v>0</v>
      </c>
    </row>
    <row r="65" spans="1:20" ht="12.75">
      <c r="B65" s="739">
        <v>41913</v>
      </c>
      <c r="C65" s="740"/>
      <c r="D65" s="741">
        <v>700</v>
      </c>
      <c r="E65" s="741">
        <f t="shared" si="6"/>
        <v>56</v>
      </c>
      <c r="F65" s="741">
        <f t="shared" si="7"/>
        <v>644</v>
      </c>
      <c r="G65" s="743">
        <v>258</v>
      </c>
      <c r="H65" s="743">
        <f t="shared" si="5"/>
        <v>45.416666666666664</v>
      </c>
      <c r="I65" s="743"/>
      <c r="J65" s="741">
        <v>44.8</v>
      </c>
      <c r="K65" s="700">
        <v>97.29</v>
      </c>
      <c r="L65" s="743"/>
      <c r="M65" s="743"/>
      <c r="N65" s="744"/>
      <c r="O65" s="745">
        <f t="shared" si="9"/>
        <v>198.49333333333328</v>
      </c>
      <c r="P65" s="748"/>
      <c r="Q65" s="746" t="s">
        <v>365</v>
      </c>
      <c r="R65" s="747">
        <f>K74</f>
        <v>389.44000000000005</v>
      </c>
    </row>
    <row r="66" spans="1:20" ht="12.75">
      <c r="B66" s="739">
        <v>41944</v>
      </c>
      <c r="C66" s="740"/>
      <c r="D66" s="743">
        <v>690</v>
      </c>
      <c r="E66" s="743">
        <f>D66*8%</f>
        <v>55.2</v>
      </c>
      <c r="F66" s="741">
        <f>D66-E66</f>
        <v>634.79999999999995</v>
      </c>
      <c r="G66" s="743">
        <v>258</v>
      </c>
      <c r="H66" s="743">
        <f t="shared" si="5"/>
        <v>45.416666666666664</v>
      </c>
      <c r="I66" s="743"/>
      <c r="J66" s="741">
        <v>44.8</v>
      </c>
      <c r="K66" s="18"/>
      <c r="L66" s="743"/>
      <c r="M66" s="743"/>
      <c r="N66" s="744"/>
      <c r="O66" s="745">
        <f t="shared" si="9"/>
        <v>286.58333333333326</v>
      </c>
      <c r="P66" s="748"/>
      <c r="Q66" s="746" t="s">
        <v>342</v>
      </c>
      <c r="R66" s="747">
        <f>J74</f>
        <v>537.6</v>
      </c>
      <c r="S66" s="184"/>
    </row>
    <row r="67" spans="1:20" ht="12.75">
      <c r="B67" s="739">
        <v>41974</v>
      </c>
      <c r="C67" s="740"/>
      <c r="D67" s="743">
        <v>700</v>
      </c>
      <c r="E67" s="743">
        <f t="shared" si="6"/>
        <v>56</v>
      </c>
      <c r="F67" s="743">
        <f t="shared" si="7"/>
        <v>644</v>
      </c>
      <c r="G67" s="743">
        <v>258</v>
      </c>
      <c r="H67" s="743">
        <v>43.3</v>
      </c>
      <c r="I67" s="743"/>
      <c r="J67" s="741">
        <v>44.8</v>
      </c>
      <c r="K67" s="741"/>
      <c r="L67" s="743"/>
      <c r="M67" s="743"/>
      <c r="N67" s="749"/>
      <c r="O67" s="745">
        <f t="shared" si="9"/>
        <v>297.89999999999998</v>
      </c>
      <c r="P67" s="748"/>
      <c r="Q67" s="746" t="s">
        <v>344</v>
      </c>
      <c r="R67" s="747">
        <f>M74</f>
        <v>0</v>
      </c>
    </row>
    <row r="68" spans="1:20" ht="12.75">
      <c r="B68" s="739">
        <v>42005</v>
      </c>
      <c r="C68" s="18"/>
      <c r="D68" s="743">
        <v>700</v>
      </c>
      <c r="E68" s="743">
        <f t="shared" si="6"/>
        <v>56</v>
      </c>
      <c r="F68" s="743">
        <f t="shared" si="7"/>
        <v>644</v>
      </c>
      <c r="G68" s="743">
        <v>258</v>
      </c>
      <c r="H68" s="743">
        <v>43.3</v>
      </c>
      <c r="I68" s="18"/>
      <c r="J68" s="741">
        <v>44.8</v>
      </c>
      <c r="K68" s="700">
        <v>97.29</v>
      </c>
      <c r="L68" s="18"/>
      <c r="M68" s="18"/>
      <c r="N68" s="18"/>
      <c r="O68" s="745">
        <f t="shared" si="9"/>
        <v>200.60999999999996</v>
      </c>
      <c r="P68" s="748"/>
      <c r="Q68" s="746" t="s">
        <v>363</v>
      </c>
      <c r="R68" s="750">
        <f>L74</f>
        <v>0</v>
      </c>
    </row>
    <row r="69" spans="1:20" ht="12.75">
      <c r="A69" s="186"/>
      <c r="B69" s="739">
        <v>42036</v>
      </c>
      <c r="C69" s="18"/>
      <c r="D69" s="743">
        <v>700</v>
      </c>
      <c r="E69" s="743">
        <f t="shared" si="6"/>
        <v>56</v>
      </c>
      <c r="F69" s="743">
        <f t="shared" si="7"/>
        <v>644</v>
      </c>
      <c r="G69" s="743">
        <v>258</v>
      </c>
      <c r="H69" s="743">
        <v>43.3</v>
      </c>
      <c r="I69" s="45"/>
      <c r="J69" s="741">
        <v>44.8</v>
      </c>
      <c r="K69" s="18"/>
      <c r="L69" s="18"/>
      <c r="M69" s="18"/>
      <c r="N69" s="18"/>
      <c r="O69" s="745">
        <f t="shared" si="9"/>
        <v>297.89999999999998</v>
      </c>
      <c r="P69" s="748"/>
      <c r="Q69" s="746" t="s">
        <v>339</v>
      </c>
      <c r="R69" s="747">
        <f>E74</f>
        <v>671.2</v>
      </c>
    </row>
    <row r="70" spans="1:20" ht="12.75">
      <c r="A70" s="186"/>
      <c r="B70" s="739">
        <v>42064</v>
      </c>
      <c r="C70" s="18"/>
      <c r="D70" s="743">
        <v>700</v>
      </c>
      <c r="E70" s="743">
        <f t="shared" si="6"/>
        <v>56</v>
      </c>
      <c r="F70" s="743">
        <f t="shared" si="7"/>
        <v>644</v>
      </c>
      <c r="G70" s="743">
        <v>258</v>
      </c>
      <c r="H70" s="743">
        <v>43.3</v>
      </c>
      <c r="I70" s="45"/>
      <c r="J70" s="741">
        <v>44.8</v>
      </c>
      <c r="K70" s="700">
        <v>97.29</v>
      </c>
      <c r="L70" s="18"/>
      <c r="M70" s="18"/>
      <c r="N70" s="18"/>
      <c r="O70" s="745">
        <f t="shared" si="9"/>
        <v>200.60999999999996</v>
      </c>
      <c r="P70" s="748"/>
      <c r="Q70" s="751" t="s">
        <v>346</v>
      </c>
      <c r="R70" s="752">
        <f>SUM(R62:R69)</f>
        <v>5224.4233333333332</v>
      </c>
    </row>
    <row r="71" spans="1:20" ht="12.75">
      <c r="B71" s="739">
        <v>42095</v>
      </c>
      <c r="C71" s="18"/>
      <c r="D71" s="743">
        <v>700</v>
      </c>
      <c r="E71" s="743">
        <f t="shared" si="6"/>
        <v>56</v>
      </c>
      <c r="F71" s="743">
        <f t="shared" si="7"/>
        <v>644</v>
      </c>
      <c r="G71" s="743">
        <v>258</v>
      </c>
      <c r="H71" s="743">
        <v>43.3</v>
      </c>
      <c r="I71" s="45"/>
      <c r="J71" s="741">
        <v>44.8</v>
      </c>
      <c r="K71" s="45"/>
      <c r="L71" s="18"/>
      <c r="M71" s="18"/>
      <c r="N71" s="18"/>
      <c r="O71" s="745">
        <f t="shared" si="9"/>
        <v>297.89999999999998</v>
      </c>
      <c r="P71" s="748"/>
      <c r="Q71" s="753" t="s">
        <v>1030</v>
      </c>
      <c r="R71" s="747">
        <f>D74</f>
        <v>8390</v>
      </c>
    </row>
    <row r="72" spans="1:20" ht="13.5" thickBot="1">
      <c r="B72" s="739">
        <v>42125</v>
      </c>
      <c r="C72" s="754"/>
      <c r="D72" s="743">
        <v>700</v>
      </c>
      <c r="E72" s="743">
        <f t="shared" si="6"/>
        <v>56</v>
      </c>
      <c r="F72" s="743">
        <f t="shared" si="7"/>
        <v>644</v>
      </c>
      <c r="G72" s="743">
        <v>258</v>
      </c>
      <c r="H72" s="743">
        <v>43.3</v>
      </c>
      <c r="I72" s="755"/>
      <c r="J72" s="741">
        <v>44.8</v>
      </c>
      <c r="K72" s="45"/>
      <c r="L72" s="756"/>
      <c r="M72" s="754"/>
      <c r="N72" s="757"/>
      <c r="O72" s="745">
        <f t="shared" si="9"/>
        <v>297.89999999999998</v>
      </c>
      <c r="P72" s="748"/>
      <c r="Q72" s="758" t="s">
        <v>683</v>
      </c>
      <c r="R72" s="759">
        <f>R71-R70</f>
        <v>3165.5766666666668</v>
      </c>
    </row>
    <row r="73" spans="1:20" ht="12.75">
      <c r="B73" s="739">
        <v>42156</v>
      </c>
      <c r="C73" s="536"/>
      <c r="D73" s="743">
        <v>700</v>
      </c>
      <c r="E73" s="743">
        <f t="shared" si="6"/>
        <v>56</v>
      </c>
      <c r="F73" s="743">
        <f t="shared" si="7"/>
        <v>644</v>
      </c>
      <c r="G73" s="743">
        <v>258</v>
      </c>
      <c r="H73" s="743">
        <v>43.3</v>
      </c>
      <c r="I73" s="760"/>
      <c r="J73" s="741">
        <v>44.8</v>
      </c>
      <c r="K73" s="45"/>
      <c r="L73" s="18"/>
      <c r="M73" s="761"/>
      <c r="N73" s="762"/>
      <c r="O73" s="745">
        <f>D73-E73-G73-H73-I73-J73-K73-L73-M73</f>
        <v>297.89999999999998</v>
      </c>
      <c r="P73" s="748"/>
      <c r="Q73" s="763"/>
      <c r="R73" s="764"/>
      <c r="T73" s="229"/>
    </row>
    <row r="74" spans="1:20" ht="13.5" thickBot="1">
      <c r="B74" s="765" t="s">
        <v>349</v>
      </c>
      <c r="C74" s="766"/>
      <c r="D74" s="766">
        <f t="shared" ref="D74:J74" si="10">SUM(D62:D73)</f>
        <v>8390</v>
      </c>
      <c r="E74" s="766">
        <f t="shared" si="10"/>
        <v>671.2</v>
      </c>
      <c r="F74" s="766">
        <f t="shared" si="10"/>
        <v>7718.8</v>
      </c>
      <c r="G74" s="766">
        <f t="shared" si="10"/>
        <v>3096</v>
      </c>
      <c r="H74" s="766">
        <f t="shared" si="10"/>
        <v>530.18333333333339</v>
      </c>
      <c r="I74" s="766">
        <f t="shared" si="10"/>
        <v>0</v>
      </c>
      <c r="J74" s="766">
        <f t="shared" si="10"/>
        <v>537.6</v>
      </c>
      <c r="K74" s="766">
        <f>SUM(K62:K72)</f>
        <v>389.44000000000005</v>
      </c>
      <c r="L74" s="766">
        <f>SUM(L62:L73)</f>
        <v>0</v>
      </c>
      <c r="M74" s="766">
        <f>SUM(M62:M73)</f>
        <v>0</v>
      </c>
      <c r="N74" s="766">
        <f>SUM(N62:N73)</f>
        <v>0</v>
      </c>
      <c r="O74" s="767">
        <f>SUM(O62:O73)</f>
        <v>3165.5766666666668</v>
      </c>
      <c r="P74" s="748"/>
      <c r="Q74" s="768"/>
      <c r="R74" s="764"/>
    </row>
    <row r="75" spans="1:20">
      <c r="P75" s="183"/>
      <c r="R75" s="229"/>
    </row>
    <row r="76" spans="1:20">
      <c r="P76" s="183"/>
    </row>
    <row r="77" spans="1:20" ht="12" thickBot="1">
      <c r="P77" s="183"/>
      <c r="Q77" s="396"/>
      <c r="R77" s="474"/>
    </row>
    <row r="78" spans="1:20" ht="16.149999999999999" customHeight="1" thickBot="1">
      <c r="B78" s="771" t="s">
        <v>408</v>
      </c>
      <c r="C78" s="772"/>
      <c r="D78" s="773"/>
      <c r="E78" s="774"/>
      <c r="G78" s="1582" t="s">
        <v>210</v>
      </c>
      <c r="H78" s="1583"/>
      <c r="I78" s="391"/>
      <c r="J78" s="391"/>
      <c r="K78" s="391"/>
      <c r="L78" s="391"/>
      <c r="M78" s="391"/>
      <c r="N78" s="393"/>
      <c r="O78" s="391"/>
      <c r="P78" s="183"/>
    </row>
    <row r="79" spans="1:20" ht="12" thickBot="1">
      <c r="B79" s="369"/>
      <c r="C79" s="179"/>
      <c r="D79" s="391"/>
      <c r="E79" s="392"/>
      <c r="F79" s="391"/>
      <c r="G79" s="391"/>
      <c r="H79" s="391"/>
      <c r="I79" s="391"/>
      <c r="J79" s="391"/>
      <c r="K79" s="391"/>
      <c r="L79" s="391"/>
      <c r="M79" s="391"/>
      <c r="N79" s="393"/>
      <c r="O79" s="391"/>
      <c r="P79" s="183"/>
    </row>
    <row r="80" spans="1:20" ht="12.75">
      <c r="B80" s="731">
        <v>2016</v>
      </c>
      <c r="C80" s="732" t="s">
        <v>337</v>
      </c>
      <c r="D80" s="732" t="s">
        <v>338</v>
      </c>
      <c r="E80" s="733" t="s">
        <v>339</v>
      </c>
      <c r="F80" s="732" t="s">
        <v>340</v>
      </c>
      <c r="G80" s="734" t="s">
        <v>366</v>
      </c>
      <c r="H80" s="733" t="s">
        <v>341</v>
      </c>
      <c r="I80" s="734" t="s">
        <v>367</v>
      </c>
      <c r="J80" s="733" t="s">
        <v>342</v>
      </c>
      <c r="K80" s="733" t="s">
        <v>365</v>
      </c>
      <c r="L80" s="733" t="s">
        <v>363</v>
      </c>
      <c r="M80" s="733" t="s">
        <v>344</v>
      </c>
      <c r="N80" s="735" t="s">
        <v>345</v>
      </c>
      <c r="O80" s="736" t="s">
        <v>1161</v>
      </c>
      <c r="P80" s="51"/>
      <c r="Q80" s="737" t="s">
        <v>347</v>
      </c>
      <c r="R80" s="738">
        <v>2015</v>
      </c>
    </row>
    <row r="81" spans="2:18" ht="12.75">
      <c r="B81" s="739">
        <v>42186</v>
      </c>
      <c r="C81" s="740"/>
      <c r="D81" s="741">
        <f>700*1.08</f>
        <v>756</v>
      </c>
      <c r="E81" s="741">
        <f>D81*8%</f>
        <v>60.480000000000004</v>
      </c>
      <c r="F81" s="741">
        <f>D81-E81</f>
        <v>695.52</v>
      </c>
      <c r="G81" s="743">
        <v>258</v>
      </c>
      <c r="H81" s="770">
        <f>520/12</f>
        <v>43.333333333333336</v>
      </c>
      <c r="I81" s="743"/>
      <c r="J81" s="884">
        <f t="shared" ref="J81:J86" si="11">537.5/12</f>
        <v>44.791666666666664</v>
      </c>
      <c r="K81" s="700"/>
      <c r="L81" s="743"/>
      <c r="M81" s="743"/>
      <c r="N81" s="744"/>
      <c r="O81" s="745">
        <f>D81-E81-G81-H81-I81-J81-K81-L81-M81</f>
        <v>349.39499999999998</v>
      </c>
      <c r="P81" s="51"/>
      <c r="Q81" s="746" t="s">
        <v>309</v>
      </c>
      <c r="R81" s="747">
        <f>G93</f>
        <v>3096</v>
      </c>
    </row>
    <row r="82" spans="2:18" ht="12.75">
      <c r="B82" s="739">
        <v>42217</v>
      </c>
      <c r="C82" s="740"/>
      <c r="D82" s="741">
        <f t="shared" ref="D82:D91" si="12">700*1.08</f>
        <v>756</v>
      </c>
      <c r="E82" s="741">
        <f>D82*8%</f>
        <v>60.480000000000004</v>
      </c>
      <c r="F82" s="741">
        <f>D82-E82</f>
        <v>695.52</v>
      </c>
      <c r="G82" s="743">
        <v>258</v>
      </c>
      <c r="H82" s="770">
        <f>520/12</f>
        <v>43.333333333333336</v>
      </c>
      <c r="I82" s="743"/>
      <c r="J82" s="884">
        <f t="shared" si="11"/>
        <v>44.791666666666664</v>
      </c>
      <c r="K82" s="1000">
        <v>100.78</v>
      </c>
      <c r="L82" s="743"/>
      <c r="N82" s="744"/>
      <c r="O82" s="745">
        <f t="shared" ref="O82:O91" si="13">D82-E82-G82-H82-I82-J82-K82-L82-M82</f>
        <v>248.61499999999998</v>
      </c>
      <c r="P82" s="748"/>
      <c r="Q82" s="746" t="s">
        <v>341</v>
      </c>
      <c r="R82" s="747">
        <f>H93</f>
        <v>540.99999999999989</v>
      </c>
    </row>
    <row r="83" spans="2:18" ht="14.25">
      <c r="B83" s="739">
        <v>42248</v>
      </c>
      <c r="C83" s="740"/>
      <c r="D83" s="741">
        <f t="shared" si="12"/>
        <v>756</v>
      </c>
      <c r="E83" s="741">
        <f>D83*8%</f>
        <v>60.480000000000004</v>
      </c>
      <c r="F83" s="741">
        <f>D83-E83</f>
        <v>695.52</v>
      </c>
      <c r="G83" s="743">
        <v>258</v>
      </c>
      <c r="H83" s="770">
        <f>520/12</f>
        <v>43.333333333333336</v>
      </c>
      <c r="I83" s="743"/>
      <c r="J83" s="884">
        <f t="shared" si="11"/>
        <v>44.791666666666664</v>
      </c>
      <c r="K83" s="1000"/>
      <c r="L83" s="743"/>
      <c r="M83" s="935"/>
      <c r="N83" s="744"/>
      <c r="O83" s="745">
        <f t="shared" si="13"/>
        <v>349.39499999999998</v>
      </c>
      <c r="P83" s="748"/>
      <c r="Q83" s="746" t="s">
        <v>367</v>
      </c>
      <c r="R83" s="747">
        <f>I93</f>
        <v>0</v>
      </c>
    </row>
    <row r="84" spans="2:18" ht="12.75">
      <c r="B84" s="739">
        <v>42278</v>
      </c>
      <c r="C84" s="740"/>
      <c r="D84" s="741">
        <f t="shared" si="12"/>
        <v>756</v>
      </c>
      <c r="E84" s="741">
        <f>D84*8%</f>
        <v>60.480000000000004</v>
      </c>
      <c r="F84" s="741">
        <f>D84-E84</f>
        <v>695.52</v>
      </c>
      <c r="G84" s="743">
        <v>258</v>
      </c>
      <c r="H84" s="770">
        <f>520/12</f>
        <v>43.333333333333336</v>
      </c>
      <c r="I84" s="743"/>
      <c r="J84" s="884">
        <f t="shared" si="11"/>
        <v>44.791666666666664</v>
      </c>
      <c r="K84" s="1000">
        <v>100.4</v>
      </c>
      <c r="L84" s="743"/>
      <c r="N84" s="744"/>
      <c r="O84" s="745">
        <f t="shared" si="13"/>
        <v>248.99499999999998</v>
      </c>
      <c r="P84" s="748"/>
      <c r="Q84" s="746" t="s">
        <v>365</v>
      </c>
      <c r="R84" s="747">
        <f>K93</f>
        <v>401.98</v>
      </c>
    </row>
    <row r="85" spans="2:18" ht="12.75">
      <c r="B85" s="739">
        <v>42309</v>
      </c>
      <c r="C85" s="740"/>
      <c r="D85" s="741">
        <f t="shared" si="12"/>
        <v>756</v>
      </c>
      <c r="E85" s="743">
        <f>D85*8%</f>
        <v>60.480000000000004</v>
      </c>
      <c r="F85" s="741">
        <f>D85-E85</f>
        <v>695.52</v>
      </c>
      <c r="G85" s="743">
        <v>258</v>
      </c>
      <c r="H85" s="770">
        <f>520/12</f>
        <v>43.333333333333336</v>
      </c>
      <c r="I85" s="743"/>
      <c r="J85" s="884">
        <f t="shared" si="11"/>
        <v>44.791666666666664</v>
      </c>
      <c r="K85" s="761"/>
      <c r="L85" s="743"/>
      <c r="M85" s="743"/>
      <c r="N85" s="744"/>
      <c r="O85" s="745">
        <f t="shared" si="13"/>
        <v>349.39499999999998</v>
      </c>
      <c r="P85" s="748"/>
      <c r="Q85" s="746" t="s">
        <v>342</v>
      </c>
      <c r="R85" s="747">
        <f>J93</f>
        <v>541.75</v>
      </c>
    </row>
    <row r="86" spans="2:18" ht="12.75">
      <c r="B86" s="739">
        <v>42339</v>
      </c>
      <c r="C86" s="740"/>
      <c r="D86" s="741">
        <f t="shared" si="12"/>
        <v>756</v>
      </c>
      <c r="E86" s="743">
        <f t="shared" ref="E86:E92" si="14">D86*8%</f>
        <v>60.480000000000004</v>
      </c>
      <c r="F86" s="743">
        <f t="shared" ref="F86:F92" si="15">D86-E86</f>
        <v>695.52</v>
      </c>
      <c r="G86" s="743">
        <v>258</v>
      </c>
      <c r="H86" s="770">
        <f t="shared" ref="H86:H92" si="16">556/12</f>
        <v>46.333333333333336</v>
      </c>
      <c r="I86" s="743"/>
      <c r="J86" s="884">
        <f t="shared" si="11"/>
        <v>44.791666666666664</v>
      </c>
      <c r="K86" s="1001"/>
      <c r="L86" s="743"/>
      <c r="M86" s="743"/>
      <c r="N86" s="749"/>
      <c r="O86" s="745">
        <f t="shared" si="13"/>
        <v>346.39499999999998</v>
      </c>
      <c r="P86" s="748"/>
      <c r="Q86" s="746" t="s">
        <v>344</v>
      </c>
      <c r="R86" s="747">
        <f>M93</f>
        <v>0</v>
      </c>
    </row>
    <row r="87" spans="2:18" ht="12.75">
      <c r="B87" s="739">
        <v>42370</v>
      </c>
      <c r="C87" s="18"/>
      <c r="D87" s="741">
        <f t="shared" si="12"/>
        <v>756</v>
      </c>
      <c r="E87" s="743">
        <f t="shared" si="14"/>
        <v>60.480000000000004</v>
      </c>
      <c r="F87" s="743">
        <f t="shared" si="15"/>
        <v>695.52</v>
      </c>
      <c r="G87" s="743">
        <v>258</v>
      </c>
      <c r="H87" s="770">
        <f t="shared" si="16"/>
        <v>46.333333333333336</v>
      </c>
      <c r="I87" s="18"/>
      <c r="J87" s="884">
        <f t="shared" ref="J87:J92" si="17">546/12</f>
        <v>45.5</v>
      </c>
      <c r="K87" s="1000">
        <v>100.4</v>
      </c>
      <c r="L87" s="18"/>
      <c r="M87" s="18"/>
      <c r="N87" s="18"/>
      <c r="O87" s="745">
        <f t="shared" si="13"/>
        <v>245.28666666666666</v>
      </c>
      <c r="P87" s="748"/>
      <c r="Q87" s="746" t="s">
        <v>363</v>
      </c>
      <c r="R87" s="750">
        <f>L93</f>
        <v>0</v>
      </c>
    </row>
    <row r="88" spans="2:18" ht="12.75">
      <c r="B88" s="739">
        <v>42401</v>
      </c>
      <c r="C88" s="18"/>
      <c r="D88" s="741">
        <f t="shared" si="12"/>
        <v>756</v>
      </c>
      <c r="E88" s="743">
        <f t="shared" si="14"/>
        <v>60.480000000000004</v>
      </c>
      <c r="F88" s="743">
        <f t="shared" si="15"/>
        <v>695.52</v>
      </c>
      <c r="G88" s="743">
        <v>258</v>
      </c>
      <c r="H88" s="770">
        <f t="shared" si="16"/>
        <v>46.333333333333336</v>
      </c>
      <c r="I88" s="18"/>
      <c r="J88" s="884">
        <f t="shared" si="17"/>
        <v>45.5</v>
      </c>
      <c r="K88" s="761"/>
      <c r="L88" s="18"/>
      <c r="M88" s="18"/>
      <c r="N88" s="18"/>
      <c r="O88" s="745">
        <f t="shared" si="13"/>
        <v>345.68666666666667</v>
      </c>
      <c r="P88" s="748"/>
      <c r="Q88" s="746" t="s">
        <v>339</v>
      </c>
      <c r="R88" s="747">
        <f>E93</f>
        <v>725.7600000000001</v>
      </c>
    </row>
    <row r="89" spans="2:18" ht="12.75">
      <c r="B89" s="739">
        <v>42430</v>
      </c>
      <c r="C89" s="18"/>
      <c r="D89" s="741">
        <f t="shared" si="12"/>
        <v>756</v>
      </c>
      <c r="E89" s="743">
        <f t="shared" si="14"/>
        <v>60.480000000000004</v>
      </c>
      <c r="F89" s="743">
        <f t="shared" si="15"/>
        <v>695.52</v>
      </c>
      <c r="G89" s="743">
        <v>258</v>
      </c>
      <c r="H89" s="770">
        <f t="shared" si="16"/>
        <v>46.333333333333336</v>
      </c>
      <c r="I89" s="18"/>
      <c r="J89" s="884">
        <f t="shared" si="17"/>
        <v>45.5</v>
      </c>
      <c r="K89" s="1000">
        <v>100.4</v>
      </c>
      <c r="L89" s="18"/>
      <c r="M89" s="18"/>
      <c r="N89" s="18"/>
      <c r="O89" s="745">
        <f t="shared" si="13"/>
        <v>245.28666666666666</v>
      </c>
      <c r="P89" s="748"/>
      <c r="Q89" s="751" t="s">
        <v>346</v>
      </c>
      <c r="R89" s="752">
        <f>SUM(R81:R88)</f>
        <v>5306.49</v>
      </c>
    </row>
    <row r="90" spans="2:18" ht="12.75">
      <c r="B90" s="739">
        <v>42461</v>
      </c>
      <c r="C90" s="18"/>
      <c r="D90" s="741">
        <f t="shared" si="12"/>
        <v>756</v>
      </c>
      <c r="E90" s="743">
        <f t="shared" si="14"/>
        <v>60.480000000000004</v>
      </c>
      <c r="F90" s="743">
        <f t="shared" si="15"/>
        <v>695.52</v>
      </c>
      <c r="G90" s="743">
        <v>258</v>
      </c>
      <c r="H90" s="770">
        <f t="shared" si="16"/>
        <v>46.333333333333336</v>
      </c>
      <c r="I90" s="18"/>
      <c r="J90" s="884">
        <f t="shared" si="17"/>
        <v>45.5</v>
      </c>
      <c r="K90" s="761"/>
      <c r="L90" s="18"/>
      <c r="M90" s="18"/>
      <c r="N90" s="18"/>
      <c r="O90" s="745">
        <f t="shared" si="13"/>
        <v>345.68666666666667</v>
      </c>
      <c r="P90" s="748"/>
      <c r="Q90" s="753" t="s">
        <v>1030</v>
      </c>
      <c r="R90" s="747">
        <f>D93</f>
        <v>9072</v>
      </c>
    </row>
    <row r="91" spans="2:18" ht="13.5" thickBot="1">
      <c r="B91" s="739">
        <v>42491</v>
      </c>
      <c r="C91" s="754"/>
      <c r="D91" s="741">
        <f t="shared" si="12"/>
        <v>756</v>
      </c>
      <c r="E91" s="743">
        <f t="shared" si="14"/>
        <v>60.480000000000004</v>
      </c>
      <c r="F91" s="743">
        <f t="shared" si="15"/>
        <v>695.52</v>
      </c>
      <c r="G91" s="743">
        <v>258</v>
      </c>
      <c r="H91" s="770">
        <f t="shared" si="16"/>
        <v>46.333333333333336</v>
      </c>
      <c r="I91" s="885"/>
      <c r="J91" s="884">
        <f t="shared" si="17"/>
        <v>45.5</v>
      </c>
      <c r="K91" s="18"/>
      <c r="L91" s="886"/>
      <c r="M91" s="754"/>
      <c r="N91" s="757"/>
      <c r="O91" s="745">
        <f t="shared" si="13"/>
        <v>345.68666666666667</v>
      </c>
      <c r="P91" s="748"/>
      <c r="Q91" s="758" t="s">
        <v>683</v>
      </c>
      <c r="R91" s="759">
        <f>R90-R89</f>
        <v>3765.51</v>
      </c>
    </row>
    <row r="92" spans="2:18" ht="12.75">
      <c r="B92" s="739">
        <v>42522</v>
      </c>
      <c r="C92" s="536"/>
      <c r="D92" s="741">
        <f>700*1.08</f>
        <v>756</v>
      </c>
      <c r="E92" s="743">
        <f t="shared" si="14"/>
        <v>60.480000000000004</v>
      </c>
      <c r="F92" s="743">
        <f t="shared" si="15"/>
        <v>695.52</v>
      </c>
      <c r="G92" s="743">
        <v>258</v>
      </c>
      <c r="H92" s="770">
        <f t="shared" si="16"/>
        <v>46.333333333333336</v>
      </c>
      <c r="I92" s="887"/>
      <c r="J92" s="884">
        <f t="shared" si="17"/>
        <v>45.5</v>
      </c>
      <c r="K92" s="18"/>
      <c r="L92" s="18"/>
      <c r="M92" s="761"/>
      <c r="N92" s="762"/>
      <c r="O92" s="745">
        <f>D92-E92-G92-H92-I92-J92-K92-L92-M92</f>
        <v>345.68666666666667</v>
      </c>
      <c r="P92" s="748"/>
      <c r="Q92" s="763"/>
      <c r="R92" s="764"/>
    </row>
    <row r="93" spans="2:18" ht="13.5" thickBot="1">
      <c r="B93" s="765" t="s">
        <v>349</v>
      </c>
      <c r="C93" s="766"/>
      <c r="D93" s="766">
        <f t="shared" ref="D93:J93" si="18">SUM(D81:D92)</f>
        <v>9072</v>
      </c>
      <c r="E93" s="766">
        <f t="shared" si="18"/>
        <v>725.7600000000001</v>
      </c>
      <c r="F93" s="766">
        <f t="shared" si="18"/>
        <v>8346.2400000000016</v>
      </c>
      <c r="G93" s="766">
        <f t="shared" si="18"/>
        <v>3096</v>
      </c>
      <c r="H93" s="766">
        <f>SUM(H81:H92)</f>
        <v>540.99999999999989</v>
      </c>
      <c r="I93" s="766">
        <f t="shared" si="18"/>
        <v>0</v>
      </c>
      <c r="J93" s="766">
        <f t="shared" si="18"/>
        <v>541.75</v>
      </c>
      <c r="K93" s="766">
        <f>SUM(K81:K91)</f>
        <v>401.98</v>
      </c>
      <c r="L93" s="766">
        <f>SUM(L81:L92)</f>
        <v>0</v>
      </c>
      <c r="M93" s="766">
        <f>SUM(M81:M92)</f>
        <v>0</v>
      </c>
      <c r="N93" s="766">
        <f>SUM(N81:N92)</f>
        <v>0</v>
      </c>
      <c r="O93" s="767">
        <f>SUM(O81:O92)</f>
        <v>3765.5099999999993</v>
      </c>
      <c r="P93" s="748"/>
      <c r="Q93" s="768"/>
      <c r="R93" s="764"/>
    </row>
    <row r="95" spans="2:18" ht="12" thickBot="1"/>
    <row r="96" spans="2:18" ht="16.5" thickBot="1">
      <c r="B96" s="771" t="s">
        <v>408</v>
      </c>
      <c r="C96" s="772"/>
      <c r="D96" s="773"/>
      <c r="E96" s="774"/>
      <c r="G96" s="1582" t="s">
        <v>210</v>
      </c>
      <c r="H96" s="1583"/>
    </row>
    <row r="97" spans="2:19" ht="12" thickBot="1"/>
    <row r="98" spans="2:19" ht="12.75">
      <c r="B98" s="731">
        <v>2017</v>
      </c>
      <c r="C98" s="732" t="s">
        <v>337</v>
      </c>
      <c r="D98" s="732" t="s">
        <v>338</v>
      </c>
      <c r="E98" s="733" t="s">
        <v>339</v>
      </c>
      <c r="F98" s="1083" t="s">
        <v>340</v>
      </c>
      <c r="G98" s="734" t="s">
        <v>366</v>
      </c>
      <c r="H98" s="733" t="s">
        <v>341</v>
      </c>
      <c r="I98" s="733" t="s">
        <v>1173</v>
      </c>
      <c r="J98" s="733" t="s">
        <v>1174</v>
      </c>
      <c r="K98" s="734" t="s">
        <v>342</v>
      </c>
      <c r="L98" s="733" t="s">
        <v>365</v>
      </c>
      <c r="M98" s="733" t="s">
        <v>363</v>
      </c>
      <c r="N98" s="733" t="s">
        <v>344</v>
      </c>
      <c r="O98" s="735" t="s">
        <v>345</v>
      </c>
      <c r="P98" s="736" t="s">
        <v>346</v>
      </c>
      <c r="R98" s="398" t="s">
        <v>347</v>
      </c>
      <c r="S98" s="1002">
        <v>2016</v>
      </c>
    </row>
    <row r="99" spans="2:19" ht="12.75">
      <c r="B99" s="739">
        <v>42552</v>
      </c>
      <c r="C99" s="740"/>
      <c r="D99" s="1082">
        <v>756</v>
      </c>
      <c r="E99" s="1082">
        <f>D99*8%</f>
        <v>60.480000000000004</v>
      </c>
      <c r="F99" s="1082">
        <f>D99-E99</f>
        <v>695.52</v>
      </c>
      <c r="G99" s="1081">
        <v>258</v>
      </c>
      <c r="H99" s="1005">
        <f>556/12</f>
        <v>46.333333333333336</v>
      </c>
      <c r="I99" s="1004"/>
      <c r="J99" s="1004"/>
      <c r="K99" s="1006">
        <f t="shared" ref="K99:K104" si="19">546/12</f>
        <v>45.5</v>
      </c>
      <c r="L99" s="743"/>
      <c r="M99" s="743"/>
      <c r="N99" s="743"/>
      <c r="O99" s="744"/>
      <c r="P99" s="745">
        <f t="shared" ref="P99:P104" si="20">D99-E99-G99-H99-I99-J99-K99-L99-M99-N99</f>
        <v>345.68666666666667</v>
      </c>
      <c r="R99" s="400" t="s">
        <v>309</v>
      </c>
      <c r="S99" s="1007">
        <f>G106</f>
        <v>1032</v>
      </c>
    </row>
    <row r="100" spans="2:19" ht="12.75">
      <c r="B100" s="739">
        <v>42583</v>
      </c>
      <c r="C100" s="740"/>
      <c r="D100" s="1082">
        <v>956</v>
      </c>
      <c r="E100" s="1082">
        <f>D100*8%</f>
        <v>76.48</v>
      </c>
      <c r="F100" s="1082">
        <f>D100-E100</f>
        <v>879.52</v>
      </c>
      <c r="G100" s="1081">
        <v>258</v>
      </c>
      <c r="H100" s="1005">
        <f>556/12</f>
        <v>46.333333333333336</v>
      </c>
      <c r="I100" s="1004">
        <v>64.02</v>
      </c>
      <c r="J100" s="1004"/>
      <c r="K100" s="1006">
        <f t="shared" si="19"/>
        <v>45.5</v>
      </c>
      <c r="L100" s="700">
        <v>102.42</v>
      </c>
      <c r="M100" s="743">
        <v>29.02</v>
      </c>
      <c r="N100" s="743">
        <f>3550+295</f>
        <v>3845</v>
      </c>
      <c r="O100" s="744" t="s">
        <v>1120</v>
      </c>
      <c r="P100" s="745">
        <f t="shared" si="20"/>
        <v>-3510.7733333333335</v>
      </c>
      <c r="R100" s="400" t="s">
        <v>341</v>
      </c>
      <c r="S100" s="1007">
        <f>H106</f>
        <v>231.66666666666669</v>
      </c>
    </row>
    <row r="101" spans="2:19" ht="12.75">
      <c r="B101" s="739">
        <v>42614</v>
      </c>
      <c r="C101" s="740"/>
      <c r="D101" s="1003">
        <v>0</v>
      </c>
      <c r="E101" s="1003">
        <v>0</v>
      </c>
      <c r="F101" s="1003">
        <v>0</v>
      </c>
      <c r="G101" s="1081">
        <v>258</v>
      </c>
      <c r="H101" s="1005">
        <f>556/12</f>
        <v>46.333333333333336</v>
      </c>
      <c r="I101" s="1004"/>
      <c r="J101" s="1004"/>
      <c r="K101" s="1006">
        <f t="shared" si="19"/>
        <v>45.5</v>
      </c>
      <c r="L101" s="18"/>
      <c r="M101" s="743"/>
      <c r="N101"/>
      <c r="O101" s="744"/>
      <c r="P101" s="745">
        <f t="shared" si="20"/>
        <v>-349.83333333333331</v>
      </c>
      <c r="R101" s="400" t="s">
        <v>348</v>
      </c>
      <c r="S101" s="1007">
        <f>J106</f>
        <v>43.53</v>
      </c>
    </row>
    <row r="102" spans="2:19" ht="12.75">
      <c r="B102" s="739">
        <v>42644</v>
      </c>
      <c r="C102" s="740"/>
      <c r="D102" s="1003">
        <v>0</v>
      </c>
      <c r="E102" s="1003">
        <v>0</v>
      </c>
      <c r="F102" s="1003">
        <v>0</v>
      </c>
      <c r="G102" s="1081">
        <v>258</v>
      </c>
      <c r="H102" s="1005">
        <f>556/12</f>
        <v>46.333333333333336</v>
      </c>
      <c r="I102" s="1004">
        <v>176.26</v>
      </c>
      <c r="J102" s="1004">
        <v>24.2</v>
      </c>
      <c r="K102" s="1006">
        <f t="shared" si="19"/>
        <v>45.5</v>
      </c>
      <c r="L102" s="700"/>
      <c r="M102" s="743"/>
      <c r="N102" s="743"/>
      <c r="O102" s="744"/>
      <c r="P102" s="745">
        <f t="shared" si="20"/>
        <v>-550.29333333333329</v>
      </c>
      <c r="R102" s="400" t="s">
        <v>365</v>
      </c>
      <c r="S102" s="1007">
        <f>L106</f>
        <v>102.42</v>
      </c>
    </row>
    <row r="103" spans="2:19" ht="12.75">
      <c r="B103" s="1008">
        <v>42675</v>
      </c>
      <c r="C103" s="1009" t="s">
        <v>1121</v>
      </c>
      <c r="D103" s="1010"/>
      <c r="E103" s="1011"/>
      <c r="F103" s="1011"/>
      <c r="G103" s="1011"/>
      <c r="H103" s="1012">
        <f>556/12</f>
        <v>46.333333333333336</v>
      </c>
      <c r="I103" s="1011"/>
      <c r="J103" s="1011">
        <v>19.329999999999998</v>
      </c>
      <c r="K103" s="1012">
        <f t="shared" si="19"/>
        <v>45.5</v>
      </c>
      <c r="L103" s="642"/>
      <c r="M103" s="1013"/>
      <c r="N103" s="1013"/>
      <c r="O103" s="1014"/>
      <c r="P103" s="745">
        <f t="shared" si="20"/>
        <v>-111.16333333333333</v>
      </c>
      <c r="R103" s="400" t="s">
        <v>342</v>
      </c>
      <c r="S103" s="1007">
        <f>K106</f>
        <v>273</v>
      </c>
    </row>
    <row r="104" spans="2:19" ht="12.75">
      <c r="B104" s="739">
        <v>42705</v>
      </c>
      <c r="C104" s="740"/>
      <c r="D104" s="1003"/>
      <c r="E104" s="1004"/>
      <c r="F104" s="1004"/>
      <c r="G104" s="1004"/>
      <c r="H104" s="1005"/>
      <c r="I104" s="1004"/>
      <c r="J104" s="1004"/>
      <c r="K104" s="1006">
        <f t="shared" si="19"/>
        <v>45.5</v>
      </c>
      <c r="L104" s="741"/>
      <c r="M104" s="743"/>
      <c r="N104" s="743"/>
      <c r="O104" s="749"/>
      <c r="P104" s="745">
        <f t="shared" si="20"/>
        <v>-45.5</v>
      </c>
      <c r="R104" s="400" t="s">
        <v>344</v>
      </c>
      <c r="S104" s="1007">
        <f>N106</f>
        <v>3845</v>
      </c>
    </row>
    <row r="105" spans="2:19" ht="12.75">
      <c r="B105" s="739"/>
      <c r="C105" s="536"/>
      <c r="D105" s="1003"/>
      <c r="E105" s="1004"/>
      <c r="F105" s="1004"/>
      <c r="G105" s="1004"/>
      <c r="H105" s="1005"/>
      <c r="I105" s="1015"/>
      <c r="J105" s="1015"/>
      <c r="K105" s="1003"/>
      <c r="L105" s="45"/>
      <c r="M105" s="18"/>
      <c r="N105" s="761"/>
      <c r="O105" s="762"/>
      <c r="P105" s="745"/>
      <c r="Q105" s="1086"/>
      <c r="R105" s="400" t="s">
        <v>363</v>
      </c>
      <c r="S105" s="1016">
        <f>M106</f>
        <v>29.02</v>
      </c>
    </row>
    <row r="106" spans="2:19" ht="13.5" thickBot="1">
      <c r="B106" s="765" t="s">
        <v>349</v>
      </c>
      <c r="C106" s="766"/>
      <c r="D106" s="766">
        <f t="shared" ref="D106:K106" si="21">SUM(D99:D105)</f>
        <v>1712</v>
      </c>
      <c r="E106" s="1084">
        <f t="shared" si="21"/>
        <v>136.96</v>
      </c>
      <c r="F106" s="766">
        <f t="shared" si="21"/>
        <v>1575.04</v>
      </c>
      <c r="G106" s="1084">
        <f t="shared" si="21"/>
        <v>1032</v>
      </c>
      <c r="H106" s="1084">
        <f t="shared" si="21"/>
        <v>231.66666666666669</v>
      </c>
      <c r="I106" s="1084">
        <f t="shared" si="21"/>
        <v>240.27999999999997</v>
      </c>
      <c r="J106" s="1084">
        <f t="shared" si="21"/>
        <v>43.53</v>
      </c>
      <c r="K106" s="1084">
        <f t="shared" si="21"/>
        <v>273</v>
      </c>
      <c r="L106" s="1084">
        <f>SUM(L99:L104)</f>
        <v>102.42</v>
      </c>
      <c r="M106" s="1084">
        <f>SUM(M99:M105)</f>
        <v>29.02</v>
      </c>
      <c r="N106" s="1084">
        <f>SUM(N99:N105)</f>
        <v>3845</v>
      </c>
      <c r="O106" s="766"/>
      <c r="P106" s="1149">
        <f>SUM(P99:P105)</f>
        <v>-4221.876666666667</v>
      </c>
      <c r="R106" s="400" t="s">
        <v>339</v>
      </c>
      <c r="S106" s="1007">
        <f>E106</f>
        <v>136.96</v>
      </c>
    </row>
    <row r="107" spans="2:19">
      <c r="O107" s="175"/>
      <c r="P107" s="1085"/>
      <c r="R107" s="400" t="s">
        <v>1175</v>
      </c>
      <c r="S107" s="1007">
        <f>I106</f>
        <v>240.27999999999997</v>
      </c>
    </row>
    <row r="108" spans="2:19">
      <c r="O108" s="175"/>
      <c r="P108" s="1085"/>
      <c r="R108" s="401" t="s">
        <v>346</v>
      </c>
      <c r="S108" s="1017">
        <f>SUM(S99:S107)</f>
        <v>5933.876666666667</v>
      </c>
    </row>
    <row r="109" spans="2:19">
      <c r="O109" s="175"/>
      <c r="P109" s="1085"/>
      <c r="R109" s="402" t="s">
        <v>1030</v>
      </c>
      <c r="S109" s="1007">
        <f>D106</f>
        <v>1712</v>
      </c>
    </row>
    <row r="110" spans="2:19" ht="18.75" thickBot="1">
      <c r="N110" s="1086"/>
      <c r="R110" s="1197" t="s">
        <v>683</v>
      </c>
      <c r="S110" s="1198">
        <f>S109-S108</f>
        <v>-4221.876666666667</v>
      </c>
    </row>
    <row r="111" spans="2:19" ht="15">
      <c r="F111" s="1153" t="s">
        <v>1177</v>
      </c>
      <c r="G111" s="1154">
        <f>G146</f>
        <v>6617.93</v>
      </c>
      <c r="N111" s="229"/>
    </row>
    <row r="112" spans="2:19" ht="15">
      <c r="F112" s="1155" t="s">
        <v>1231</v>
      </c>
      <c r="G112" s="1156">
        <f>G187</f>
        <v>1524.3</v>
      </c>
      <c r="S112" s="229"/>
    </row>
    <row r="113" spans="5:19" ht="15">
      <c r="F113" s="1157" t="s">
        <v>1243</v>
      </c>
      <c r="G113" s="1158">
        <f>SUM(G111:G112)</f>
        <v>8142.2300000000005</v>
      </c>
      <c r="S113" s="229"/>
    </row>
    <row r="114" spans="5:19" ht="15">
      <c r="F114" s="1155" t="s">
        <v>1241</v>
      </c>
      <c r="G114" s="1159">
        <f>H122-G160</f>
        <v>12105</v>
      </c>
      <c r="H114" s="1163">
        <f>G114*1.3</f>
        <v>15736.5</v>
      </c>
      <c r="S114" s="229"/>
    </row>
    <row r="115" spans="5:19" ht="15">
      <c r="F115" s="1160" t="s">
        <v>1244</v>
      </c>
      <c r="G115" s="1161">
        <v>4222</v>
      </c>
      <c r="H115" s="177">
        <f>G115*1.3</f>
        <v>5488.6</v>
      </c>
    </row>
    <row r="116" spans="5:19" ht="15.75" thickBot="1">
      <c r="F116" s="1162" t="s">
        <v>1242</v>
      </c>
      <c r="G116" s="1214">
        <f>G114-G113-G115</f>
        <v>-259.23000000000047</v>
      </c>
      <c r="I116" s="175">
        <f>G116*1.42</f>
        <v>-368.10660000000064</v>
      </c>
    </row>
    <row r="118" spans="5:19" ht="12" thickBot="1"/>
    <row r="119" spans="5:19" ht="18.75" thickBot="1">
      <c r="E119" s="1201" t="s">
        <v>1232</v>
      </c>
      <c r="F119" s="1127"/>
      <c r="G119" s="1128"/>
      <c r="H119" s="1129"/>
    </row>
    <row r="120" spans="5:19" ht="12" thickBot="1"/>
    <row r="121" spans="5:19" ht="12.75">
      <c r="F121" s="1131" t="s">
        <v>1187</v>
      </c>
      <c r="G121" s="1204" t="s">
        <v>1189</v>
      </c>
      <c r="H121" s="1132" t="s">
        <v>1357</v>
      </c>
      <c r="I121" s="573"/>
      <c r="J121" s="573"/>
      <c r="K121" s="573"/>
      <c r="L121" s="573"/>
      <c r="M121" s="573" t="s">
        <v>1398</v>
      </c>
      <c r="N121" s="573" t="s">
        <v>1399</v>
      </c>
      <c r="O121" s="573"/>
    </row>
    <row r="122" spans="5:19" ht="12.75">
      <c r="F122" s="1133" t="s">
        <v>1178</v>
      </c>
      <c r="G122" s="1205"/>
      <c r="H122" s="1134">
        <v>80000</v>
      </c>
      <c r="I122" s="573"/>
      <c r="K122" s="1317"/>
      <c r="L122" s="1327" t="s">
        <v>1396</v>
      </c>
      <c r="M122" s="1331">
        <v>73536.17</v>
      </c>
      <c r="N122" s="1334">
        <f>M122*O122</f>
        <v>95597.021000000008</v>
      </c>
      <c r="O122" s="1330">
        <v>1.3</v>
      </c>
    </row>
    <row r="123" spans="5:19" ht="12.75">
      <c r="F123" s="1133" t="s">
        <v>1190</v>
      </c>
      <c r="G123" s="216"/>
      <c r="H123" s="1135"/>
      <c r="I123" s="573"/>
      <c r="J123" s="573"/>
      <c r="K123" s="573"/>
      <c r="L123" s="573"/>
      <c r="M123" s="179">
        <f>M122</f>
        <v>73536.17</v>
      </c>
      <c r="N123" s="1324">
        <f>M123*O123</f>
        <v>94126.297600000005</v>
      </c>
      <c r="O123" s="1325">
        <v>1.28</v>
      </c>
    </row>
    <row r="124" spans="5:19" ht="12.75">
      <c r="F124" s="1133" t="s">
        <v>1179</v>
      </c>
      <c r="G124" s="969">
        <v>100.6</v>
      </c>
      <c r="H124" s="1135"/>
      <c r="I124" s="573"/>
      <c r="J124" s="573"/>
      <c r="K124" s="573"/>
      <c r="L124" s="573"/>
      <c r="M124" s="573"/>
      <c r="N124" s="573"/>
      <c r="O124" s="573"/>
    </row>
    <row r="125" spans="5:19" ht="12.75">
      <c r="F125" s="1136" t="s">
        <v>1188</v>
      </c>
      <c r="G125" s="1130"/>
      <c r="H125" s="1137"/>
      <c r="I125" s="573"/>
      <c r="J125" s="573"/>
      <c r="K125" s="573"/>
      <c r="L125" s="1327" t="s">
        <v>1397</v>
      </c>
      <c r="M125" s="1328">
        <f>N125/O125</f>
        <v>48705.384615384617</v>
      </c>
      <c r="N125" s="1329">
        <v>63317</v>
      </c>
      <c r="O125" s="1330">
        <v>1.3</v>
      </c>
    </row>
    <row r="126" spans="5:19" ht="25.15" customHeight="1">
      <c r="F126" s="1138" t="s">
        <v>1233</v>
      </c>
      <c r="G126" s="254"/>
      <c r="H126" s="1234">
        <v>82.72</v>
      </c>
      <c r="I126" s="1088"/>
      <c r="J126" s="1088"/>
      <c r="K126" s="1088"/>
      <c r="L126" s="1088"/>
      <c r="M126" s="179"/>
      <c r="N126" s="1326">
        <f>N122-N125</f>
        <v>32280.021000000008</v>
      </c>
      <c r="O126" s="1325"/>
      <c r="P126" s="175">
        <f>N125-N127</f>
        <v>-5631.0146000000095</v>
      </c>
    </row>
    <row r="127" spans="5:19" ht="36" customHeight="1">
      <c r="F127" s="1138" t="s">
        <v>1191</v>
      </c>
      <c r="G127" s="254"/>
      <c r="H127" s="1234">
        <v>120.4</v>
      </c>
      <c r="I127" s="1088"/>
      <c r="J127" s="1088"/>
      <c r="K127" s="1088"/>
      <c r="L127" s="1327" t="s">
        <v>1397</v>
      </c>
      <c r="M127" s="1332">
        <v>66939.820000000007</v>
      </c>
      <c r="N127" s="1333">
        <f>M127*O127</f>
        <v>68948.01460000001</v>
      </c>
      <c r="O127" s="1330">
        <v>1.03</v>
      </c>
    </row>
    <row r="128" spans="5:19" ht="13.15" customHeight="1">
      <c r="F128" s="1140" t="s">
        <v>1234</v>
      </c>
      <c r="G128" s="1130"/>
      <c r="H128" s="1141"/>
      <c r="J128" s="1089"/>
      <c r="K128" s="1089"/>
      <c r="L128" s="1088"/>
      <c r="M128" s="179"/>
      <c r="N128" s="1326">
        <f>N122-N127</f>
        <v>26649.006399999998</v>
      </c>
      <c r="O128" s="1325"/>
    </row>
    <row r="129" spans="6:15" ht="23.45" customHeight="1">
      <c r="F129" s="1138" t="s">
        <v>1180</v>
      </c>
      <c r="G129" s="1235">
        <v>2000</v>
      </c>
      <c r="H129" s="1139"/>
      <c r="J129" s="1088"/>
      <c r="K129" s="1088"/>
      <c r="L129" s="1088"/>
      <c r="M129" s="1088"/>
      <c r="N129" s="1088"/>
      <c r="O129" s="573"/>
    </row>
    <row r="130" spans="6:15" ht="30" customHeight="1">
      <c r="F130" s="1138" t="s">
        <v>1235</v>
      </c>
      <c r="G130" s="1235">
        <v>2000</v>
      </c>
      <c r="H130" s="1139"/>
      <c r="J130" s="1090"/>
      <c r="K130" s="1090"/>
      <c r="L130" s="1090"/>
      <c r="M130" s="1088"/>
      <c r="N130" s="1088"/>
      <c r="O130" s="573"/>
    </row>
    <row r="131" spans="6:15" ht="30" customHeight="1">
      <c r="F131" s="1138" t="s">
        <v>1192</v>
      </c>
      <c r="G131" s="1236">
        <v>300</v>
      </c>
      <c r="H131" s="1139"/>
      <c r="J131" s="1090"/>
      <c r="K131" s="1090"/>
      <c r="L131" s="1090"/>
      <c r="M131" s="1088"/>
      <c r="N131" s="1088"/>
      <c r="O131" s="573"/>
    </row>
    <row r="132" spans="6:15" ht="48" customHeight="1">
      <c r="F132" s="1138" t="s">
        <v>1236</v>
      </c>
      <c r="G132" s="1237">
        <v>492.8</v>
      </c>
      <c r="H132" s="1139"/>
      <c r="J132" s="1091"/>
      <c r="K132" s="1091"/>
      <c r="L132" s="1091"/>
      <c r="M132" s="1088"/>
      <c r="N132" s="1088"/>
      <c r="O132" s="573"/>
    </row>
    <row r="133" spans="6:15" ht="12.75">
      <c r="F133" s="1136" t="s">
        <v>1181</v>
      </c>
      <c r="G133" s="1238"/>
      <c r="H133" s="1137"/>
      <c r="I133" s="573"/>
      <c r="J133" s="573"/>
      <c r="K133" s="573"/>
      <c r="L133" s="573"/>
      <c r="M133" s="573"/>
      <c r="N133" s="573"/>
      <c r="O133" s="573"/>
    </row>
    <row r="134" spans="6:15" ht="12.75">
      <c r="F134" s="1133" t="s">
        <v>1237</v>
      </c>
      <c r="G134" s="1239">
        <v>408</v>
      </c>
      <c r="H134" s="1135"/>
      <c r="I134" s="573"/>
      <c r="J134" s="573"/>
      <c r="K134" s="573"/>
      <c r="L134" s="573"/>
      <c r="M134" s="573"/>
      <c r="N134" s="573"/>
      <c r="O134" s="573"/>
    </row>
    <row r="135" spans="6:15" ht="12.75">
      <c r="F135" s="1136" t="s">
        <v>1182</v>
      </c>
      <c r="G135" s="1238"/>
      <c r="H135" s="1137"/>
      <c r="I135" s="573"/>
      <c r="J135" s="573"/>
      <c r="K135" s="573"/>
      <c r="L135" s="573"/>
      <c r="M135" s="573"/>
      <c r="N135" s="573"/>
      <c r="O135" s="573"/>
    </row>
    <row r="136" spans="6:15" ht="24.6" customHeight="1">
      <c r="F136" s="1138" t="s">
        <v>1183</v>
      </c>
      <c r="G136" s="1237">
        <v>500</v>
      </c>
      <c r="H136" s="1139"/>
      <c r="I136" s="1088"/>
      <c r="K136" s="1088">
        <f>95825/73536</f>
        <v>1.3031032419495214</v>
      </c>
      <c r="L136" s="1088"/>
      <c r="M136" s="1088"/>
      <c r="N136" s="1088"/>
      <c r="O136" s="573"/>
    </row>
    <row r="137" spans="6:15" ht="32.450000000000003" customHeight="1">
      <c r="F137" s="1138" t="s">
        <v>1238</v>
      </c>
      <c r="G137" s="1237">
        <v>40</v>
      </c>
      <c r="H137" s="1139"/>
      <c r="I137" s="1088"/>
      <c r="K137" s="1088">
        <f>63317/K136</f>
        <v>48589.396420558303</v>
      </c>
      <c r="L137" s="1088"/>
      <c r="M137" s="1088"/>
      <c r="N137" s="1088"/>
      <c r="O137" s="573"/>
    </row>
    <row r="138" spans="6:15" ht="32.450000000000003" customHeight="1">
      <c r="F138" s="1138" t="s">
        <v>1239</v>
      </c>
      <c r="G138" s="1237">
        <v>258</v>
      </c>
      <c r="H138" s="1139"/>
      <c r="I138" s="1088"/>
      <c r="K138" s="1088"/>
      <c r="L138" s="1088"/>
      <c r="M138" s="1088"/>
      <c r="N138" s="1088"/>
      <c r="O138" s="573"/>
    </row>
    <row r="139" spans="6:15" ht="21.6" customHeight="1">
      <c r="F139" s="1138" t="s">
        <v>1184</v>
      </c>
      <c r="G139" s="1237">
        <v>125</v>
      </c>
      <c r="H139" s="1139"/>
      <c r="I139" s="1088"/>
      <c r="K139" s="1088"/>
      <c r="L139" s="1088"/>
      <c r="M139" s="1088"/>
      <c r="N139" s="1088"/>
      <c r="O139" s="573"/>
    </row>
    <row r="140" spans="6:15" ht="25.15" customHeight="1">
      <c r="F140" s="1138" t="s">
        <v>1240</v>
      </c>
      <c r="G140" s="1237">
        <v>350</v>
      </c>
      <c r="H140" s="1139"/>
      <c r="I140" s="1088"/>
      <c r="K140" s="1088"/>
      <c r="L140" s="1088"/>
      <c r="M140" s="1088"/>
      <c r="N140" s="1088"/>
      <c r="O140" s="573"/>
    </row>
    <row r="141" spans="6:15" ht="25.15" customHeight="1">
      <c r="F141" s="1138" t="s">
        <v>1193</v>
      </c>
      <c r="G141" s="1237">
        <v>43.53</v>
      </c>
      <c r="H141" s="1139"/>
      <c r="I141" s="1088"/>
      <c r="K141" s="1088"/>
      <c r="L141" s="1088"/>
      <c r="M141" s="1088"/>
      <c r="N141" s="1088"/>
      <c r="O141" s="573"/>
    </row>
    <row r="142" spans="6:15" ht="13.15" customHeight="1">
      <c r="F142" s="1142" t="s">
        <v>1185</v>
      </c>
      <c r="G142" s="1206">
        <f>SUM(G122:G141)</f>
        <v>6617.93</v>
      </c>
      <c r="H142" s="1150">
        <f>SUM(H122:H141)</f>
        <v>80203.12</v>
      </c>
      <c r="I142" s="1088"/>
      <c r="K142" s="1088"/>
      <c r="L142" s="1088"/>
      <c r="M142" s="1088"/>
      <c r="N142" s="1088"/>
      <c r="O142" s="573"/>
    </row>
    <row r="143" spans="6:15" ht="12.75">
      <c r="F143" s="1138" t="s">
        <v>1186</v>
      </c>
      <c r="G143" s="1207">
        <f>H142-G142</f>
        <v>73585.19</v>
      </c>
      <c r="H143" s="1139"/>
      <c r="I143" s="1088"/>
      <c r="K143" s="1092"/>
      <c r="L143" s="1088"/>
      <c r="M143" s="1088"/>
      <c r="O143" s="573"/>
    </row>
    <row r="144" spans="6:15" ht="12.75">
      <c r="F144" s="1138" t="s">
        <v>26</v>
      </c>
      <c r="G144" s="1207">
        <f>G143+G142</f>
        <v>80203.12</v>
      </c>
      <c r="H144" s="1143"/>
      <c r="I144" s="1088"/>
      <c r="K144" s="1092"/>
      <c r="L144" s="1088"/>
      <c r="M144" s="1088"/>
      <c r="O144" s="573"/>
    </row>
    <row r="145" spans="5:15" ht="12.75">
      <c r="F145" s="1144"/>
      <c r="G145" s="1208"/>
      <c r="H145" s="1145"/>
      <c r="I145" s="1088"/>
      <c r="K145" s="1092"/>
      <c r="L145" s="1088"/>
      <c r="M145" s="1088"/>
      <c r="O145" s="573"/>
    </row>
    <row r="146" spans="5:15" ht="12.75">
      <c r="F146" s="1202" t="s">
        <v>1255</v>
      </c>
      <c r="G146" s="1209">
        <f>SUM(G124:G141)</f>
        <v>6617.93</v>
      </c>
      <c r="H146" s="1203"/>
      <c r="I146" s="1088"/>
      <c r="K146" s="1092"/>
      <c r="L146" s="1088"/>
      <c r="M146" s="1088"/>
      <c r="O146" s="573"/>
    </row>
    <row r="147" spans="5:15" ht="13.5" thickBot="1">
      <c r="F147" s="1146"/>
      <c r="G147" s="1147"/>
      <c r="H147" s="1148"/>
      <c r="I147" s="1088"/>
      <c r="K147" s="1092"/>
      <c r="L147" s="1088"/>
      <c r="M147" s="1088"/>
      <c r="O147" s="573"/>
    </row>
    <row r="148" spans="5:15" ht="12.75">
      <c r="F148" s="1087"/>
      <c r="G148" s="573"/>
      <c r="H148" s="573"/>
      <c r="I148" s="573"/>
      <c r="J148" s="573"/>
      <c r="K148" s="573"/>
      <c r="L148" s="573"/>
      <c r="M148" s="573"/>
      <c r="N148" s="573"/>
      <c r="O148" s="573"/>
    </row>
    <row r="149" spans="5:15" ht="18">
      <c r="E149" s="1199" t="s">
        <v>1176</v>
      </c>
      <c r="F149" s="1199"/>
      <c r="G149" s="1200"/>
      <c r="H149" s="1200"/>
    </row>
    <row r="150" spans="5:15" ht="16.5" thickBot="1">
      <c r="E150" s="1094"/>
      <c r="F150" s="1095"/>
    </row>
    <row r="151" spans="5:15" ht="15.75">
      <c r="E151" s="1123" t="s">
        <v>1194</v>
      </c>
      <c r="F151" s="1124" t="s">
        <v>1199</v>
      </c>
      <c r="G151" s="1125"/>
      <c r="H151" s="1126"/>
    </row>
    <row r="152" spans="5:15">
      <c r="E152" s="1110" t="s">
        <v>1195</v>
      </c>
      <c r="F152" s="1101" t="s">
        <v>1200</v>
      </c>
      <c r="G152" s="996"/>
      <c r="H152" s="1111"/>
    </row>
    <row r="153" spans="5:15">
      <c r="E153" s="1110" t="s">
        <v>1196</v>
      </c>
      <c r="F153" s="1101" t="s">
        <v>1201</v>
      </c>
      <c r="G153" s="996"/>
      <c r="H153" s="1111"/>
    </row>
    <row r="154" spans="5:15">
      <c r="E154" s="1110" t="s">
        <v>1197</v>
      </c>
      <c r="F154" s="1101" t="s">
        <v>1202</v>
      </c>
      <c r="G154" s="996"/>
      <c r="H154" s="1111"/>
    </row>
    <row r="155" spans="5:15">
      <c r="E155" s="1110" t="s">
        <v>1198</v>
      </c>
      <c r="F155" s="1101" t="s">
        <v>1203</v>
      </c>
      <c r="G155" s="996"/>
      <c r="H155" s="1111"/>
    </row>
    <row r="156" spans="5:15">
      <c r="E156" s="1112"/>
      <c r="F156" s="979"/>
      <c r="G156" s="996"/>
      <c r="H156" s="1111"/>
    </row>
    <row r="157" spans="5:15">
      <c r="E157" s="1112"/>
      <c r="F157" s="1102" t="s">
        <v>1213</v>
      </c>
      <c r="G157" s="996"/>
      <c r="H157" s="1111"/>
    </row>
    <row r="158" spans="5:15">
      <c r="E158" s="1112"/>
      <c r="F158" s="1101"/>
      <c r="G158" s="996"/>
      <c r="H158" s="1111"/>
    </row>
    <row r="159" spans="5:15">
      <c r="E159" s="1112"/>
      <c r="F159" s="979"/>
      <c r="G159" s="1103" t="s">
        <v>21</v>
      </c>
      <c r="H159" s="1113" t="s">
        <v>1215</v>
      </c>
    </row>
    <row r="160" spans="5:15">
      <c r="E160" s="1112"/>
      <c r="F160" s="1104" t="s">
        <v>1214</v>
      </c>
      <c r="G160" s="1105">
        <v>67895</v>
      </c>
      <c r="H160" s="1111"/>
    </row>
    <row r="161" spans="5:12">
      <c r="E161" s="1112"/>
      <c r="F161" s="1106" t="s">
        <v>1204</v>
      </c>
      <c r="G161" s="1107"/>
      <c r="H161" s="1114"/>
      <c r="J161" s="1100"/>
    </row>
    <row r="162" spans="5:12">
      <c r="E162" s="1112"/>
      <c r="F162" s="1101" t="s">
        <v>1205</v>
      </c>
      <c r="G162" s="953"/>
      <c r="H162" s="1115">
        <v>3000</v>
      </c>
    </row>
    <row r="163" spans="5:12">
      <c r="E163" s="1112"/>
      <c r="F163" s="1106" t="s">
        <v>1206</v>
      </c>
      <c r="G163" s="1107"/>
      <c r="H163" s="1114"/>
      <c r="I163" s="1099"/>
    </row>
    <row r="164" spans="5:12">
      <c r="E164" s="1112"/>
      <c r="F164" s="1101" t="s">
        <v>1207</v>
      </c>
      <c r="G164" s="953"/>
      <c r="H164" s="1116">
        <v>66939.820000000007</v>
      </c>
      <c r="J164" s="1100"/>
      <c r="K164" s="1100"/>
      <c r="L164" s="1100"/>
    </row>
    <row r="165" spans="5:12">
      <c r="E165" s="1112"/>
      <c r="F165" s="1106" t="s">
        <v>1208</v>
      </c>
      <c r="G165" s="1107"/>
      <c r="H165" s="1114"/>
      <c r="K165" s="1100"/>
    </row>
    <row r="166" spans="5:12">
      <c r="E166" s="1112"/>
      <c r="F166" s="1101" t="s">
        <v>1209</v>
      </c>
      <c r="G166" s="953"/>
      <c r="H166" s="1111"/>
    </row>
    <row r="167" spans="5:12">
      <c r="E167" s="1112"/>
      <c r="F167" s="1101" t="s">
        <v>1216</v>
      </c>
      <c r="G167" s="953">
        <v>243.02</v>
      </c>
      <c r="H167" s="1111"/>
    </row>
    <row r="168" spans="5:12">
      <c r="E168" s="1112"/>
      <c r="F168" s="1101" t="s">
        <v>1217</v>
      </c>
      <c r="G168" s="1108">
        <v>14.66</v>
      </c>
      <c r="H168" s="1111"/>
    </row>
    <row r="169" spans="5:12">
      <c r="E169" s="1112"/>
      <c r="F169" s="1101" t="s">
        <v>1218</v>
      </c>
      <c r="G169" s="1108">
        <v>13.87</v>
      </c>
      <c r="H169" s="1111"/>
    </row>
    <row r="170" spans="5:12">
      <c r="E170" s="1112"/>
      <c r="F170" s="979"/>
      <c r="G170" s="953"/>
      <c r="H170" s="1111"/>
    </row>
    <row r="171" spans="5:12">
      <c r="E171" s="1112"/>
      <c r="F171" s="1106" t="s">
        <v>1210</v>
      </c>
      <c r="G171" s="1107"/>
      <c r="H171" s="1114"/>
    </row>
    <row r="172" spans="5:12">
      <c r="E172" s="1112"/>
      <c r="F172" s="1101" t="s">
        <v>1219</v>
      </c>
      <c r="G172" s="1108">
        <v>195.25</v>
      </c>
      <c r="H172" s="1111"/>
    </row>
    <row r="173" spans="5:12">
      <c r="E173" s="1112"/>
      <c r="F173" s="1101" t="s">
        <v>1220</v>
      </c>
      <c r="G173" s="1108">
        <v>75</v>
      </c>
      <c r="H173" s="1111"/>
    </row>
    <row r="174" spans="5:12">
      <c r="E174" s="1112"/>
      <c r="F174" s="1101" t="s">
        <v>1221</v>
      </c>
      <c r="G174" s="1108">
        <v>25</v>
      </c>
      <c r="H174" s="1111"/>
    </row>
    <row r="175" spans="5:12">
      <c r="E175" s="1112"/>
      <c r="F175" s="1101" t="s">
        <v>1222</v>
      </c>
      <c r="G175" s="953">
        <v>2.5</v>
      </c>
      <c r="H175" s="1111"/>
    </row>
    <row r="176" spans="5:12">
      <c r="E176" s="1112"/>
      <c r="F176" s="1101" t="s">
        <v>1223</v>
      </c>
      <c r="G176" s="1108">
        <v>150</v>
      </c>
      <c r="H176" s="1111"/>
    </row>
    <row r="177" spans="5:10">
      <c r="E177" s="1112"/>
      <c r="F177" s="1106" t="s">
        <v>1211</v>
      </c>
      <c r="G177" s="1107"/>
      <c r="H177" s="1114"/>
    </row>
    <row r="178" spans="5:10">
      <c r="E178" s="1112"/>
      <c r="F178" s="1101" t="s">
        <v>1224</v>
      </c>
      <c r="G178" s="1108">
        <v>24</v>
      </c>
      <c r="H178" s="1111"/>
    </row>
    <row r="179" spans="5:10">
      <c r="E179" s="1112"/>
      <c r="F179" s="1106" t="s">
        <v>1212</v>
      </c>
      <c r="G179" s="1107"/>
      <c r="H179" s="1114"/>
      <c r="J179" s="1100"/>
    </row>
    <row r="180" spans="5:10">
      <c r="E180" s="1112"/>
      <c r="F180" s="1101" t="s">
        <v>1225</v>
      </c>
      <c r="G180" s="1108">
        <v>340</v>
      </c>
      <c r="H180" s="1111"/>
      <c r="J180" s="1100"/>
    </row>
    <row r="181" spans="5:10">
      <c r="E181" s="1112"/>
      <c r="F181" s="1101" t="s">
        <v>1226</v>
      </c>
      <c r="G181" s="953">
        <v>25</v>
      </c>
      <c r="H181" s="1111"/>
    </row>
    <row r="182" spans="5:10">
      <c r="E182" s="1112"/>
      <c r="F182" s="1101" t="s">
        <v>1227</v>
      </c>
      <c r="G182" s="953">
        <v>416</v>
      </c>
      <c r="H182" s="1111"/>
    </row>
    <row r="183" spans="5:10" ht="15.75">
      <c r="E183" s="1112"/>
      <c r="F183" s="1102" t="s">
        <v>1228</v>
      </c>
      <c r="G183" s="1318">
        <f>SUM(G160:G182)</f>
        <v>69419.3</v>
      </c>
      <c r="H183" s="1117"/>
      <c r="J183" s="1100"/>
    </row>
    <row r="184" spans="5:10">
      <c r="E184" s="1112"/>
      <c r="F184" s="1101" t="s">
        <v>1229</v>
      </c>
      <c r="G184" s="953">
        <f>H185-G183</f>
        <v>520.52000000000407</v>
      </c>
      <c r="H184" s="1111"/>
      <c r="J184" s="1151"/>
    </row>
    <row r="185" spans="5:10">
      <c r="E185" s="1112"/>
      <c r="F185" s="1101" t="s">
        <v>1230</v>
      </c>
      <c r="G185" s="1152">
        <f>SUM(G183:G184)</f>
        <v>69939.820000000007</v>
      </c>
      <c r="H185" s="1118">
        <f>SUM(H160:H182)</f>
        <v>69939.820000000007</v>
      </c>
    </row>
    <row r="186" spans="5:10">
      <c r="E186" s="1112"/>
      <c r="F186" s="979"/>
      <c r="G186" s="1109"/>
      <c r="H186" s="1111"/>
    </row>
    <row r="187" spans="5:10" ht="15">
      <c r="E187" s="1210"/>
      <c r="F187" s="1211" t="s">
        <v>1231</v>
      </c>
      <c r="G187" s="1213">
        <f>SUM(G166:G182)</f>
        <v>1524.3</v>
      </c>
      <c r="H187" s="1212"/>
    </row>
    <row r="188" spans="5:10" ht="12" thickBot="1">
      <c r="E188" s="1119"/>
      <c r="F188" s="1120"/>
      <c r="G188" s="1121"/>
      <c r="H188" s="1122"/>
    </row>
    <row r="195" spans="6:6">
      <c r="F195" s="1097"/>
    </row>
    <row r="196" spans="6:6">
      <c r="F196" s="1093"/>
    </row>
    <row r="197" spans="6:6">
      <c r="F197" s="1098"/>
    </row>
    <row r="198" spans="6:6">
      <c r="F198" s="1098"/>
    </row>
    <row r="199" spans="6:6">
      <c r="F199" s="1098"/>
    </row>
    <row r="200" spans="6:6">
      <c r="F200" s="1096"/>
    </row>
    <row r="202" spans="6:6">
      <c r="F202" s="1098"/>
    </row>
  </sheetData>
  <mergeCells count="24">
    <mergeCell ref="B2:D2"/>
    <mergeCell ref="T7:U7"/>
    <mergeCell ref="E21:G21"/>
    <mergeCell ref="E18:G18"/>
    <mergeCell ref="B4:L5"/>
    <mergeCell ref="B7:L7"/>
    <mergeCell ref="B8:L8"/>
    <mergeCell ref="B9:L9"/>
    <mergeCell ref="B10:L10"/>
    <mergeCell ref="B6:L6"/>
    <mergeCell ref="B11:L11"/>
    <mergeCell ref="B12:L12"/>
    <mergeCell ref="E16:G16"/>
    <mergeCell ref="E17:G17"/>
    <mergeCell ref="G96:H96"/>
    <mergeCell ref="G78:H78"/>
    <mergeCell ref="G59:H59"/>
    <mergeCell ref="V7:X7"/>
    <mergeCell ref="B13:E13"/>
    <mergeCell ref="E25:G25"/>
    <mergeCell ref="E24:G24"/>
    <mergeCell ref="E22:G22"/>
    <mergeCell ref="E20:G20"/>
    <mergeCell ref="E19:G19"/>
  </mergeCells>
  <hyperlinks>
    <hyperlink ref="E25" r:id="rId1" xr:uid="{00000000-0004-0000-0400-000000000000}"/>
    <hyperlink ref="E20" r:id="rId2" xr:uid="{00000000-0004-0000-0400-000001000000}"/>
    <hyperlink ref="E23" r:id="rId3" xr:uid="{00000000-0004-0000-0400-000002000000}"/>
    <hyperlink ref="E24" r:id="rId4" xr:uid="{00000000-0004-0000-0400-000003000000}"/>
    <hyperlink ref="E22" r:id="rId5" xr:uid="{00000000-0004-0000-0400-000004000000}"/>
  </hyperlinks>
  <pageMargins left="0.70866141732283472" right="0.70866141732283472" top="0.74803149606299213" bottom="0.74803149606299213" header="0.31496062992125984" footer="0.31496062992125984"/>
  <pageSetup paperSize="9" scale="43" orientation="landscape" horizontalDpi="4294967293" r:id="rId6"/>
  <drawing r:id="rId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R101"/>
  <sheetViews>
    <sheetView topLeftCell="A34" workbookViewId="0">
      <selection activeCell="J58" sqref="J58"/>
    </sheetView>
  </sheetViews>
  <sheetFormatPr defaultRowHeight="11.25"/>
  <cols>
    <col min="1" max="1" width="8.85546875" style="175"/>
    <col min="2" max="2" width="12.140625" style="175" customWidth="1"/>
    <col min="3" max="3" width="11.42578125" style="176" customWidth="1"/>
    <col min="4" max="4" width="5.7109375" style="176" customWidth="1"/>
    <col min="5" max="5" width="7.42578125" style="176" customWidth="1"/>
    <col min="6" max="6" width="9.42578125" style="176" customWidth="1"/>
    <col min="7" max="7" width="9.28515625" style="177" customWidth="1"/>
    <col min="8" max="8" width="19.5703125" style="177" customWidth="1"/>
    <col min="9" max="9" width="4.140625" style="175" customWidth="1"/>
    <col min="10" max="10" width="24.42578125" style="175" customWidth="1"/>
    <col min="11" max="11" width="12" style="175" customWidth="1"/>
    <col min="12" max="12" width="9.140625" style="175" customWidth="1"/>
    <col min="13" max="14" width="7.28515625" style="175" customWidth="1"/>
    <col min="15" max="15" width="3.28515625" style="193" customWidth="1"/>
    <col min="16" max="16" width="10.28515625" style="175" customWidth="1"/>
    <col min="17" max="17" width="13.42578125" style="175" customWidth="1"/>
    <col min="18" max="18" width="11.5703125" style="175" customWidth="1"/>
    <col min="19" max="19" width="9.5703125" style="175" bestFit="1" customWidth="1"/>
    <col min="20" max="20" width="25.42578125" style="175" customWidth="1"/>
    <col min="21" max="21" width="32" style="175" customWidth="1"/>
    <col min="22" max="22" width="12.28515625" style="175" customWidth="1"/>
    <col min="23" max="23" width="11.42578125" style="175" customWidth="1"/>
    <col min="24" max="24" width="22.140625" style="175" customWidth="1"/>
    <col min="25" max="257" width="8.85546875" style="175"/>
    <col min="258" max="258" width="11.28515625" style="175" customWidth="1"/>
    <col min="259" max="259" width="17" style="175" customWidth="1"/>
    <col min="260" max="260" width="12.28515625" style="175" customWidth="1"/>
    <col min="261" max="261" width="13.7109375" style="175" customWidth="1"/>
    <col min="262" max="262" width="13.85546875" style="175" customWidth="1"/>
    <col min="263" max="263" width="10.5703125" style="175" customWidth="1"/>
    <col min="264" max="265" width="9.85546875" style="175" customWidth="1"/>
    <col min="266" max="266" width="10" style="175" customWidth="1"/>
    <col min="267" max="267" width="9.7109375" style="175" customWidth="1"/>
    <col min="268" max="268" width="10.85546875" style="175" customWidth="1"/>
    <col min="269" max="269" width="12.85546875" style="175" customWidth="1"/>
    <col min="270" max="270" width="10.140625" style="175" customWidth="1"/>
    <col min="271" max="271" width="6" style="175" customWidth="1"/>
    <col min="272" max="272" width="10.42578125" style="175" customWidth="1"/>
    <col min="273" max="273" width="10.140625" style="175" customWidth="1"/>
    <col min="274" max="274" width="9.5703125" style="175" bestFit="1" customWidth="1"/>
    <col min="275" max="275" width="10" style="175" customWidth="1"/>
    <col min="276" max="513" width="8.85546875" style="175"/>
    <col min="514" max="514" width="11.28515625" style="175" customWidth="1"/>
    <col min="515" max="515" width="17" style="175" customWidth="1"/>
    <col min="516" max="516" width="12.28515625" style="175" customWidth="1"/>
    <col min="517" max="517" width="13.7109375" style="175" customWidth="1"/>
    <col min="518" max="518" width="13.85546875" style="175" customWidth="1"/>
    <col min="519" max="519" width="10.5703125" style="175" customWidth="1"/>
    <col min="520" max="521" width="9.85546875" style="175" customWidth="1"/>
    <col min="522" max="522" width="10" style="175" customWidth="1"/>
    <col min="523" max="523" width="9.7109375" style="175" customWidth="1"/>
    <col min="524" max="524" width="10.85546875" style="175" customWidth="1"/>
    <col min="525" max="525" width="12.85546875" style="175" customWidth="1"/>
    <col min="526" max="526" width="10.140625" style="175" customWidth="1"/>
    <col min="527" max="527" width="6" style="175" customWidth="1"/>
    <col min="528" max="528" width="10.42578125" style="175" customWidth="1"/>
    <col min="529" max="529" width="10.140625" style="175" customWidth="1"/>
    <col min="530" max="530" width="9.5703125" style="175" bestFit="1" customWidth="1"/>
    <col min="531" max="531" width="10" style="175" customWidth="1"/>
    <col min="532" max="769" width="8.85546875" style="175"/>
    <col min="770" max="770" width="11.28515625" style="175" customWidth="1"/>
    <col min="771" max="771" width="17" style="175" customWidth="1"/>
    <col min="772" max="772" width="12.28515625" style="175" customWidth="1"/>
    <col min="773" max="773" width="13.7109375" style="175" customWidth="1"/>
    <col min="774" max="774" width="13.85546875" style="175" customWidth="1"/>
    <col min="775" max="775" width="10.5703125" style="175" customWidth="1"/>
    <col min="776" max="777" width="9.85546875" style="175" customWidth="1"/>
    <col min="778" max="778" width="10" style="175" customWidth="1"/>
    <col min="779" max="779" width="9.7109375" style="175" customWidth="1"/>
    <col min="780" max="780" width="10.85546875" style="175" customWidth="1"/>
    <col min="781" max="781" width="12.85546875" style="175" customWidth="1"/>
    <col min="782" max="782" width="10.140625" style="175" customWidth="1"/>
    <col min="783" max="783" width="6" style="175" customWidth="1"/>
    <col min="784" max="784" width="10.42578125" style="175" customWidth="1"/>
    <col min="785" max="785" width="10.140625" style="175" customWidth="1"/>
    <col min="786" max="786" width="9.5703125" style="175" bestFit="1" customWidth="1"/>
    <col min="787" max="787" width="10" style="175" customWidth="1"/>
    <col min="788" max="1025" width="8.85546875" style="175"/>
    <col min="1026" max="1026" width="11.28515625" style="175" customWidth="1"/>
    <col min="1027" max="1027" width="17" style="175" customWidth="1"/>
    <col min="1028" max="1028" width="12.28515625" style="175" customWidth="1"/>
    <col min="1029" max="1029" width="13.7109375" style="175" customWidth="1"/>
    <col min="1030" max="1030" width="13.85546875" style="175" customWidth="1"/>
    <col min="1031" max="1031" width="10.5703125" style="175" customWidth="1"/>
    <col min="1032" max="1033" width="9.85546875" style="175" customWidth="1"/>
    <col min="1034" max="1034" width="10" style="175" customWidth="1"/>
    <col min="1035" max="1035" width="9.7109375" style="175" customWidth="1"/>
    <col min="1036" max="1036" width="10.85546875" style="175" customWidth="1"/>
    <col min="1037" max="1037" width="12.85546875" style="175" customWidth="1"/>
    <col min="1038" max="1038" width="10.140625" style="175" customWidth="1"/>
    <col min="1039" max="1039" width="6" style="175" customWidth="1"/>
    <col min="1040" max="1040" width="10.42578125" style="175" customWidth="1"/>
    <col min="1041" max="1041" width="10.140625" style="175" customWidth="1"/>
    <col min="1042" max="1042" width="9.5703125" style="175" bestFit="1" customWidth="1"/>
    <col min="1043" max="1043" width="10" style="175" customWidth="1"/>
    <col min="1044" max="1281" width="8.85546875" style="175"/>
    <col min="1282" max="1282" width="11.28515625" style="175" customWidth="1"/>
    <col min="1283" max="1283" width="17" style="175" customWidth="1"/>
    <col min="1284" max="1284" width="12.28515625" style="175" customWidth="1"/>
    <col min="1285" max="1285" width="13.7109375" style="175" customWidth="1"/>
    <col min="1286" max="1286" width="13.85546875" style="175" customWidth="1"/>
    <col min="1287" max="1287" width="10.5703125" style="175" customWidth="1"/>
    <col min="1288" max="1289" width="9.85546875" style="175" customWidth="1"/>
    <col min="1290" max="1290" width="10" style="175" customWidth="1"/>
    <col min="1291" max="1291" width="9.7109375" style="175" customWidth="1"/>
    <col min="1292" max="1292" width="10.85546875" style="175" customWidth="1"/>
    <col min="1293" max="1293" width="12.85546875" style="175" customWidth="1"/>
    <col min="1294" max="1294" width="10.140625" style="175" customWidth="1"/>
    <col min="1295" max="1295" width="6" style="175" customWidth="1"/>
    <col min="1296" max="1296" width="10.42578125" style="175" customWidth="1"/>
    <col min="1297" max="1297" width="10.140625" style="175" customWidth="1"/>
    <col min="1298" max="1298" width="9.5703125" style="175" bestFit="1" customWidth="1"/>
    <col min="1299" max="1299" width="10" style="175" customWidth="1"/>
    <col min="1300" max="1537" width="8.85546875" style="175"/>
    <col min="1538" max="1538" width="11.28515625" style="175" customWidth="1"/>
    <col min="1539" max="1539" width="17" style="175" customWidth="1"/>
    <col min="1540" max="1540" width="12.28515625" style="175" customWidth="1"/>
    <col min="1541" max="1541" width="13.7109375" style="175" customWidth="1"/>
    <col min="1542" max="1542" width="13.85546875" style="175" customWidth="1"/>
    <col min="1543" max="1543" width="10.5703125" style="175" customWidth="1"/>
    <col min="1544" max="1545" width="9.85546875" style="175" customWidth="1"/>
    <col min="1546" max="1546" width="10" style="175" customWidth="1"/>
    <col min="1547" max="1547" width="9.7109375" style="175" customWidth="1"/>
    <col min="1548" max="1548" width="10.85546875" style="175" customWidth="1"/>
    <col min="1549" max="1549" width="12.85546875" style="175" customWidth="1"/>
    <col min="1550" max="1550" width="10.140625" style="175" customWidth="1"/>
    <col min="1551" max="1551" width="6" style="175" customWidth="1"/>
    <col min="1552" max="1552" width="10.42578125" style="175" customWidth="1"/>
    <col min="1553" max="1553" width="10.140625" style="175" customWidth="1"/>
    <col min="1554" max="1554" width="9.5703125" style="175" bestFit="1" customWidth="1"/>
    <col min="1555" max="1555" width="10" style="175" customWidth="1"/>
    <col min="1556" max="1793" width="8.85546875" style="175"/>
    <col min="1794" max="1794" width="11.28515625" style="175" customWidth="1"/>
    <col min="1795" max="1795" width="17" style="175" customWidth="1"/>
    <col min="1796" max="1796" width="12.28515625" style="175" customWidth="1"/>
    <col min="1797" max="1797" width="13.7109375" style="175" customWidth="1"/>
    <col min="1798" max="1798" width="13.85546875" style="175" customWidth="1"/>
    <col min="1799" max="1799" width="10.5703125" style="175" customWidth="1"/>
    <col min="1800" max="1801" width="9.85546875" style="175" customWidth="1"/>
    <col min="1802" max="1802" width="10" style="175" customWidth="1"/>
    <col min="1803" max="1803" width="9.7109375" style="175" customWidth="1"/>
    <col min="1804" max="1804" width="10.85546875" style="175" customWidth="1"/>
    <col min="1805" max="1805" width="12.85546875" style="175" customWidth="1"/>
    <col min="1806" max="1806" width="10.140625" style="175" customWidth="1"/>
    <col min="1807" max="1807" width="6" style="175" customWidth="1"/>
    <col min="1808" max="1808" width="10.42578125" style="175" customWidth="1"/>
    <col min="1809" max="1809" width="10.140625" style="175" customWidth="1"/>
    <col min="1810" max="1810" width="9.5703125" style="175" bestFit="1" customWidth="1"/>
    <col min="1811" max="1811" width="10" style="175" customWidth="1"/>
    <col min="1812" max="2049" width="8.85546875" style="175"/>
    <col min="2050" max="2050" width="11.28515625" style="175" customWidth="1"/>
    <col min="2051" max="2051" width="17" style="175" customWidth="1"/>
    <col min="2052" max="2052" width="12.28515625" style="175" customWidth="1"/>
    <col min="2053" max="2053" width="13.7109375" style="175" customWidth="1"/>
    <col min="2054" max="2054" width="13.85546875" style="175" customWidth="1"/>
    <col min="2055" max="2055" width="10.5703125" style="175" customWidth="1"/>
    <col min="2056" max="2057" width="9.85546875" style="175" customWidth="1"/>
    <col min="2058" max="2058" width="10" style="175" customWidth="1"/>
    <col min="2059" max="2059" width="9.7109375" style="175" customWidth="1"/>
    <col min="2060" max="2060" width="10.85546875" style="175" customWidth="1"/>
    <col min="2061" max="2061" width="12.85546875" style="175" customWidth="1"/>
    <col min="2062" max="2062" width="10.140625" style="175" customWidth="1"/>
    <col min="2063" max="2063" width="6" style="175" customWidth="1"/>
    <col min="2064" max="2064" width="10.42578125" style="175" customWidth="1"/>
    <col min="2065" max="2065" width="10.140625" style="175" customWidth="1"/>
    <col min="2066" max="2066" width="9.5703125" style="175" bestFit="1" customWidth="1"/>
    <col min="2067" max="2067" width="10" style="175" customWidth="1"/>
    <col min="2068" max="2305" width="8.85546875" style="175"/>
    <col min="2306" max="2306" width="11.28515625" style="175" customWidth="1"/>
    <col min="2307" max="2307" width="17" style="175" customWidth="1"/>
    <col min="2308" max="2308" width="12.28515625" style="175" customWidth="1"/>
    <col min="2309" max="2309" width="13.7109375" style="175" customWidth="1"/>
    <col min="2310" max="2310" width="13.85546875" style="175" customWidth="1"/>
    <col min="2311" max="2311" width="10.5703125" style="175" customWidth="1"/>
    <col min="2312" max="2313" width="9.85546875" style="175" customWidth="1"/>
    <col min="2314" max="2314" width="10" style="175" customWidth="1"/>
    <col min="2315" max="2315" width="9.7109375" style="175" customWidth="1"/>
    <col min="2316" max="2316" width="10.85546875" style="175" customWidth="1"/>
    <col min="2317" max="2317" width="12.85546875" style="175" customWidth="1"/>
    <col min="2318" max="2318" width="10.140625" style="175" customWidth="1"/>
    <col min="2319" max="2319" width="6" style="175" customWidth="1"/>
    <col min="2320" max="2320" width="10.42578125" style="175" customWidth="1"/>
    <col min="2321" max="2321" width="10.140625" style="175" customWidth="1"/>
    <col min="2322" max="2322" width="9.5703125" style="175" bestFit="1" customWidth="1"/>
    <col min="2323" max="2323" width="10" style="175" customWidth="1"/>
    <col min="2324" max="2561" width="8.85546875" style="175"/>
    <col min="2562" max="2562" width="11.28515625" style="175" customWidth="1"/>
    <col min="2563" max="2563" width="17" style="175" customWidth="1"/>
    <col min="2564" max="2564" width="12.28515625" style="175" customWidth="1"/>
    <col min="2565" max="2565" width="13.7109375" style="175" customWidth="1"/>
    <col min="2566" max="2566" width="13.85546875" style="175" customWidth="1"/>
    <col min="2567" max="2567" width="10.5703125" style="175" customWidth="1"/>
    <col min="2568" max="2569" width="9.85546875" style="175" customWidth="1"/>
    <col min="2570" max="2570" width="10" style="175" customWidth="1"/>
    <col min="2571" max="2571" width="9.7109375" style="175" customWidth="1"/>
    <col min="2572" max="2572" width="10.85546875" style="175" customWidth="1"/>
    <col min="2573" max="2573" width="12.85546875" style="175" customWidth="1"/>
    <col min="2574" max="2574" width="10.140625" style="175" customWidth="1"/>
    <col min="2575" max="2575" width="6" style="175" customWidth="1"/>
    <col min="2576" max="2576" width="10.42578125" style="175" customWidth="1"/>
    <col min="2577" max="2577" width="10.140625" style="175" customWidth="1"/>
    <col min="2578" max="2578" width="9.5703125" style="175" bestFit="1" customWidth="1"/>
    <col min="2579" max="2579" width="10" style="175" customWidth="1"/>
    <col min="2580" max="2817" width="8.85546875" style="175"/>
    <col min="2818" max="2818" width="11.28515625" style="175" customWidth="1"/>
    <col min="2819" max="2819" width="17" style="175" customWidth="1"/>
    <col min="2820" max="2820" width="12.28515625" style="175" customWidth="1"/>
    <col min="2821" max="2821" width="13.7109375" style="175" customWidth="1"/>
    <col min="2822" max="2822" width="13.85546875" style="175" customWidth="1"/>
    <col min="2823" max="2823" width="10.5703125" style="175" customWidth="1"/>
    <col min="2824" max="2825" width="9.85546875" style="175" customWidth="1"/>
    <col min="2826" max="2826" width="10" style="175" customWidth="1"/>
    <col min="2827" max="2827" width="9.7109375" style="175" customWidth="1"/>
    <col min="2828" max="2828" width="10.85546875" style="175" customWidth="1"/>
    <col min="2829" max="2829" width="12.85546875" style="175" customWidth="1"/>
    <col min="2830" max="2830" width="10.140625" style="175" customWidth="1"/>
    <col min="2831" max="2831" width="6" style="175" customWidth="1"/>
    <col min="2832" max="2832" width="10.42578125" style="175" customWidth="1"/>
    <col min="2833" max="2833" width="10.140625" style="175" customWidth="1"/>
    <col min="2834" max="2834" width="9.5703125" style="175" bestFit="1" customWidth="1"/>
    <col min="2835" max="2835" width="10" style="175" customWidth="1"/>
    <col min="2836" max="3073" width="8.85546875" style="175"/>
    <col min="3074" max="3074" width="11.28515625" style="175" customWidth="1"/>
    <col min="3075" max="3075" width="17" style="175" customWidth="1"/>
    <col min="3076" max="3076" width="12.28515625" style="175" customWidth="1"/>
    <col min="3077" max="3077" width="13.7109375" style="175" customWidth="1"/>
    <col min="3078" max="3078" width="13.85546875" style="175" customWidth="1"/>
    <col min="3079" max="3079" width="10.5703125" style="175" customWidth="1"/>
    <col min="3080" max="3081" width="9.85546875" style="175" customWidth="1"/>
    <col min="3082" max="3082" width="10" style="175" customWidth="1"/>
    <col min="3083" max="3083" width="9.7109375" style="175" customWidth="1"/>
    <col min="3084" max="3084" width="10.85546875" style="175" customWidth="1"/>
    <col min="3085" max="3085" width="12.85546875" style="175" customWidth="1"/>
    <col min="3086" max="3086" width="10.140625" style="175" customWidth="1"/>
    <col min="3087" max="3087" width="6" style="175" customWidth="1"/>
    <col min="3088" max="3088" width="10.42578125" style="175" customWidth="1"/>
    <col min="3089" max="3089" width="10.140625" style="175" customWidth="1"/>
    <col min="3090" max="3090" width="9.5703125" style="175" bestFit="1" customWidth="1"/>
    <col min="3091" max="3091" width="10" style="175" customWidth="1"/>
    <col min="3092" max="3329" width="8.85546875" style="175"/>
    <col min="3330" max="3330" width="11.28515625" style="175" customWidth="1"/>
    <col min="3331" max="3331" width="17" style="175" customWidth="1"/>
    <col min="3332" max="3332" width="12.28515625" style="175" customWidth="1"/>
    <col min="3333" max="3333" width="13.7109375" style="175" customWidth="1"/>
    <col min="3334" max="3334" width="13.85546875" style="175" customWidth="1"/>
    <col min="3335" max="3335" width="10.5703125" style="175" customWidth="1"/>
    <col min="3336" max="3337" width="9.85546875" style="175" customWidth="1"/>
    <col min="3338" max="3338" width="10" style="175" customWidth="1"/>
    <col min="3339" max="3339" width="9.7109375" style="175" customWidth="1"/>
    <col min="3340" max="3340" width="10.85546875" style="175" customWidth="1"/>
    <col min="3341" max="3341" width="12.85546875" style="175" customWidth="1"/>
    <col min="3342" max="3342" width="10.140625" style="175" customWidth="1"/>
    <col min="3343" max="3343" width="6" style="175" customWidth="1"/>
    <col min="3344" max="3344" width="10.42578125" style="175" customWidth="1"/>
    <col min="3345" max="3345" width="10.140625" style="175" customWidth="1"/>
    <col min="3346" max="3346" width="9.5703125" style="175" bestFit="1" customWidth="1"/>
    <col min="3347" max="3347" width="10" style="175" customWidth="1"/>
    <col min="3348" max="3585" width="8.85546875" style="175"/>
    <col min="3586" max="3586" width="11.28515625" style="175" customWidth="1"/>
    <col min="3587" max="3587" width="17" style="175" customWidth="1"/>
    <col min="3588" max="3588" width="12.28515625" style="175" customWidth="1"/>
    <col min="3589" max="3589" width="13.7109375" style="175" customWidth="1"/>
    <col min="3590" max="3590" width="13.85546875" style="175" customWidth="1"/>
    <col min="3591" max="3591" width="10.5703125" style="175" customWidth="1"/>
    <col min="3592" max="3593" width="9.85546875" style="175" customWidth="1"/>
    <col min="3594" max="3594" width="10" style="175" customWidth="1"/>
    <col min="3595" max="3595" width="9.7109375" style="175" customWidth="1"/>
    <col min="3596" max="3596" width="10.85546875" style="175" customWidth="1"/>
    <col min="3597" max="3597" width="12.85546875" style="175" customWidth="1"/>
    <col min="3598" max="3598" width="10.140625" style="175" customWidth="1"/>
    <col min="3599" max="3599" width="6" style="175" customWidth="1"/>
    <col min="3600" max="3600" width="10.42578125" style="175" customWidth="1"/>
    <col min="3601" max="3601" width="10.140625" style="175" customWidth="1"/>
    <col min="3602" max="3602" width="9.5703125" style="175" bestFit="1" customWidth="1"/>
    <col min="3603" max="3603" width="10" style="175" customWidth="1"/>
    <col min="3604" max="3841" width="8.85546875" style="175"/>
    <col min="3842" max="3842" width="11.28515625" style="175" customWidth="1"/>
    <col min="3843" max="3843" width="17" style="175" customWidth="1"/>
    <col min="3844" max="3844" width="12.28515625" style="175" customWidth="1"/>
    <col min="3845" max="3845" width="13.7109375" style="175" customWidth="1"/>
    <col min="3846" max="3846" width="13.85546875" style="175" customWidth="1"/>
    <col min="3847" max="3847" width="10.5703125" style="175" customWidth="1"/>
    <col min="3848" max="3849" width="9.85546875" style="175" customWidth="1"/>
    <col min="3850" max="3850" width="10" style="175" customWidth="1"/>
    <col min="3851" max="3851" width="9.7109375" style="175" customWidth="1"/>
    <col min="3852" max="3852" width="10.85546875" style="175" customWidth="1"/>
    <col min="3853" max="3853" width="12.85546875" style="175" customWidth="1"/>
    <col min="3854" max="3854" width="10.140625" style="175" customWidth="1"/>
    <col min="3855" max="3855" width="6" style="175" customWidth="1"/>
    <col min="3856" max="3856" width="10.42578125" style="175" customWidth="1"/>
    <col min="3857" max="3857" width="10.140625" style="175" customWidth="1"/>
    <col min="3858" max="3858" width="9.5703125" style="175" bestFit="1" customWidth="1"/>
    <col min="3859" max="3859" width="10" style="175" customWidth="1"/>
    <col min="3860" max="4097" width="8.85546875" style="175"/>
    <col min="4098" max="4098" width="11.28515625" style="175" customWidth="1"/>
    <col min="4099" max="4099" width="17" style="175" customWidth="1"/>
    <col min="4100" max="4100" width="12.28515625" style="175" customWidth="1"/>
    <col min="4101" max="4101" width="13.7109375" style="175" customWidth="1"/>
    <col min="4102" max="4102" width="13.85546875" style="175" customWidth="1"/>
    <col min="4103" max="4103" width="10.5703125" style="175" customWidth="1"/>
    <col min="4104" max="4105" width="9.85546875" style="175" customWidth="1"/>
    <col min="4106" max="4106" width="10" style="175" customWidth="1"/>
    <col min="4107" max="4107" width="9.7109375" style="175" customWidth="1"/>
    <col min="4108" max="4108" width="10.85546875" style="175" customWidth="1"/>
    <col min="4109" max="4109" width="12.85546875" style="175" customWidth="1"/>
    <col min="4110" max="4110" width="10.140625" style="175" customWidth="1"/>
    <col min="4111" max="4111" width="6" style="175" customWidth="1"/>
    <col min="4112" max="4112" width="10.42578125" style="175" customWidth="1"/>
    <col min="4113" max="4113" width="10.140625" style="175" customWidth="1"/>
    <col min="4114" max="4114" width="9.5703125" style="175" bestFit="1" customWidth="1"/>
    <col min="4115" max="4115" width="10" style="175" customWidth="1"/>
    <col min="4116" max="4353" width="8.85546875" style="175"/>
    <col min="4354" max="4354" width="11.28515625" style="175" customWidth="1"/>
    <col min="4355" max="4355" width="17" style="175" customWidth="1"/>
    <col min="4356" max="4356" width="12.28515625" style="175" customWidth="1"/>
    <col min="4357" max="4357" width="13.7109375" style="175" customWidth="1"/>
    <col min="4358" max="4358" width="13.85546875" style="175" customWidth="1"/>
    <col min="4359" max="4359" width="10.5703125" style="175" customWidth="1"/>
    <col min="4360" max="4361" width="9.85546875" style="175" customWidth="1"/>
    <col min="4362" max="4362" width="10" style="175" customWidth="1"/>
    <col min="4363" max="4363" width="9.7109375" style="175" customWidth="1"/>
    <col min="4364" max="4364" width="10.85546875" style="175" customWidth="1"/>
    <col min="4365" max="4365" width="12.85546875" style="175" customWidth="1"/>
    <col min="4366" max="4366" width="10.140625" style="175" customWidth="1"/>
    <col min="4367" max="4367" width="6" style="175" customWidth="1"/>
    <col min="4368" max="4368" width="10.42578125" style="175" customWidth="1"/>
    <col min="4369" max="4369" width="10.140625" style="175" customWidth="1"/>
    <col min="4370" max="4370" width="9.5703125" style="175" bestFit="1" customWidth="1"/>
    <col min="4371" max="4371" width="10" style="175" customWidth="1"/>
    <col min="4372" max="4609" width="8.85546875" style="175"/>
    <col min="4610" max="4610" width="11.28515625" style="175" customWidth="1"/>
    <col min="4611" max="4611" width="17" style="175" customWidth="1"/>
    <col min="4612" max="4612" width="12.28515625" style="175" customWidth="1"/>
    <col min="4613" max="4613" width="13.7109375" style="175" customWidth="1"/>
    <col min="4614" max="4614" width="13.85546875" style="175" customWidth="1"/>
    <col min="4615" max="4615" width="10.5703125" style="175" customWidth="1"/>
    <col min="4616" max="4617" width="9.85546875" style="175" customWidth="1"/>
    <col min="4618" max="4618" width="10" style="175" customWidth="1"/>
    <col min="4619" max="4619" width="9.7109375" style="175" customWidth="1"/>
    <col min="4620" max="4620" width="10.85546875" style="175" customWidth="1"/>
    <col min="4621" max="4621" width="12.85546875" style="175" customWidth="1"/>
    <col min="4622" max="4622" width="10.140625" style="175" customWidth="1"/>
    <col min="4623" max="4623" width="6" style="175" customWidth="1"/>
    <col min="4624" max="4624" width="10.42578125" style="175" customWidth="1"/>
    <col min="4625" max="4625" width="10.140625" style="175" customWidth="1"/>
    <col min="4626" max="4626" width="9.5703125" style="175" bestFit="1" customWidth="1"/>
    <col min="4627" max="4627" width="10" style="175" customWidth="1"/>
    <col min="4628" max="4865" width="8.85546875" style="175"/>
    <col min="4866" max="4866" width="11.28515625" style="175" customWidth="1"/>
    <col min="4867" max="4867" width="17" style="175" customWidth="1"/>
    <col min="4868" max="4868" width="12.28515625" style="175" customWidth="1"/>
    <col min="4869" max="4869" width="13.7109375" style="175" customWidth="1"/>
    <col min="4870" max="4870" width="13.85546875" style="175" customWidth="1"/>
    <col min="4871" max="4871" width="10.5703125" style="175" customWidth="1"/>
    <col min="4872" max="4873" width="9.85546875" style="175" customWidth="1"/>
    <col min="4874" max="4874" width="10" style="175" customWidth="1"/>
    <col min="4875" max="4875" width="9.7109375" style="175" customWidth="1"/>
    <col min="4876" max="4876" width="10.85546875" style="175" customWidth="1"/>
    <col min="4877" max="4877" width="12.85546875" style="175" customWidth="1"/>
    <col min="4878" max="4878" width="10.140625" style="175" customWidth="1"/>
    <col min="4879" max="4879" width="6" style="175" customWidth="1"/>
    <col min="4880" max="4880" width="10.42578125" style="175" customWidth="1"/>
    <col min="4881" max="4881" width="10.140625" style="175" customWidth="1"/>
    <col min="4882" max="4882" width="9.5703125" style="175" bestFit="1" customWidth="1"/>
    <col min="4883" max="4883" width="10" style="175" customWidth="1"/>
    <col min="4884" max="5121" width="8.85546875" style="175"/>
    <col min="5122" max="5122" width="11.28515625" style="175" customWidth="1"/>
    <col min="5123" max="5123" width="17" style="175" customWidth="1"/>
    <col min="5124" max="5124" width="12.28515625" style="175" customWidth="1"/>
    <col min="5125" max="5125" width="13.7109375" style="175" customWidth="1"/>
    <col min="5126" max="5126" width="13.85546875" style="175" customWidth="1"/>
    <col min="5127" max="5127" width="10.5703125" style="175" customWidth="1"/>
    <col min="5128" max="5129" width="9.85546875" style="175" customWidth="1"/>
    <col min="5130" max="5130" width="10" style="175" customWidth="1"/>
    <col min="5131" max="5131" width="9.7109375" style="175" customWidth="1"/>
    <col min="5132" max="5132" width="10.85546875" style="175" customWidth="1"/>
    <col min="5133" max="5133" width="12.85546875" style="175" customWidth="1"/>
    <col min="5134" max="5134" width="10.140625" style="175" customWidth="1"/>
    <col min="5135" max="5135" width="6" style="175" customWidth="1"/>
    <col min="5136" max="5136" width="10.42578125" style="175" customWidth="1"/>
    <col min="5137" max="5137" width="10.140625" style="175" customWidth="1"/>
    <col min="5138" max="5138" width="9.5703125" style="175" bestFit="1" customWidth="1"/>
    <col min="5139" max="5139" width="10" style="175" customWidth="1"/>
    <col min="5140" max="5377" width="8.85546875" style="175"/>
    <col min="5378" max="5378" width="11.28515625" style="175" customWidth="1"/>
    <col min="5379" max="5379" width="17" style="175" customWidth="1"/>
    <col min="5380" max="5380" width="12.28515625" style="175" customWidth="1"/>
    <col min="5381" max="5381" width="13.7109375" style="175" customWidth="1"/>
    <col min="5382" max="5382" width="13.85546875" style="175" customWidth="1"/>
    <col min="5383" max="5383" width="10.5703125" style="175" customWidth="1"/>
    <col min="5384" max="5385" width="9.85546875" style="175" customWidth="1"/>
    <col min="5386" max="5386" width="10" style="175" customWidth="1"/>
    <col min="5387" max="5387" width="9.7109375" style="175" customWidth="1"/>
    <col min="5388" max="5388" width="10.85546875" style="175" customWidth="1"/>
    <col min="5389" max="5389" width="12.85546875" style="175" customWidth="1"/>
    <col min="5390" max="5390" width="10.140625" style="175" customWidth="1"/>
    <col min="5391" max="5391" width="6" style="175" customWidth="1"/>
    <col min="5392" max="5392" width="10.42578125" style="175" customWidth="1"/>
    <col min="5393" max="5393" width="10.140625" style="175" customWidth="1"/>
    <col min="5394" max="5394" width="9.5703125" style="175" bestFit="1" customWidth="1"/>
    <col min="5395" max="5395" width="10" style="175" customWidth="1"/>
    <col min="5396" max="5633" width="8.85546875" style="175"/>
    <col min="5634" max="5634" width="11.28515625" style="175" customWidth="1"/>
    <col min="5635" max="5635" width="17" style="175" customWidth="1"/>
    <col min="5636" max="5636" width="12.28515625" style="175" customWidth="1"/>
    <col min="5637" max="5637" width="13.7109375" style="175" customWidth="1"/>
    <col min="5638" max="5638" width="13.85546875" style="175" customWidth="1"/>
    <col min="5639" max="5639" width="10.5703125" style="175" customWidth="1"/>
    <col min="5640" max="5641" width="9.85546875" style="175" customWidth="1"/>
    <col min="5642" max="5642" width="10" style="175" customWidth="1"/>
    <col min="5643" max="5643" width="9.7109375" style="175" customWidth="1"/>
    <col min="5644" max="5644" width="10.85546875" style="175" customWidth="1"/>
    <col min="5645" max="5645" width="12.85546875" style="175" customWidth="1"/>
    <col min="5646" max="5646" width="10.140625" style="175" customWidth="1"/>
    <col min="5647" max="5647" width="6" style="175" customWidth="1"/>
    <col min="5648" max="5648" width="10.42578125" style="175" customWidth="1"/>
    <col min="5649" max="5649" width="10.140625" style="175" customWidth="1"/>
    <col min="5650" max="5650" width="9.5703125" style="175" bestFit="1" customWidth="1"/>
    <col min="5651" max="5651" width="10" style="175" customWidth="1"/>
    <col min="5652" max="5889" width="8.85546875" style="175"/>
    <col min="5890" max="5890" width="11.28515625" style="175" customWidth="1"/>
    <col min="5891" max="5891" width="17" style="175" customWidth="1"/>
    <col min="5892" max="5892" width="12.28515625" style="175" customWidth="1"/>
    <col min="5893" max="5893" width="13.7109375" style="175" customWidth="1"/>
    <col min="5894" max="5894" width="13.85546875" style="175" customWidth="1"/>
    <col min="5895" max="5895" width="10.5703125" style="175" customWidth="1"/>
    <col min="5896" max="5897" width="9.85546875" style="175" customWidth="1"/>
    <col min="5898" max="5898" width="10" style="175" customWidth="1"/>
    <col min="5899" max="5899" width="9.7109375" style="175" customWidth="1"/>
    <col min="5900" max="5900" width="10.85546875" style="175" customWidth="1"/>
    <col min="5901" max="5901" width="12.85546875" style="175" customWidth="1"/>
    <col min="5902" max="5902" width="10.140625" style="175" customWidth="1"/>
    <col min="5903" max="5903" width="6" style="175" customWidth="1"/>
    <col min="5904" max="5904" width="10.42578125" style="175" customWidth="1"/>
    <col min="5905" max="5905" width="10.140625" style="175" customWidth="1"/>
    <col min="5906" max="5906" width="9.5703125" style="175" bestFit="1" customWidth="1"/>
    <col min="5907" max="5907" width="10" style="175" customWidth="1"/>
    <col min="5908" max="6145" width="8.85546875" style="175"/>
    <col min="6146" max="6146" width="11.28515625" style="175" customWidth="1"/>
    <col min="6147" max="6147" width="17" style="175" customWidth="1"/>
    <col min="6148" max="6148" width="12.28515625" style="175" customWidth="1"/>
    <col min="6149" max="6149" width="13.7109375" style="175" customWidth="1"/>
    <col min="6150" max="6150" width="13.85546875" style="175" customWidth="1"/>
    <col min="6151" max="6151" width="10.5703125" style="175" customWidth="1"/>
    <col min="6152" max="6153" width="9.85546875" style="175" customWidth="1"/>
    <col min="6154" max="6154" width="10" style="175" customWidth="1"/>
    <col min="6155" max="6155" width="9.7109375" style="175" customWidth="1"/>
    <col min="6156" max="6156" width="10.85546875" style="175" customWidth="1"/>
    <col min="6157" max="6157" width="12.85546875" style="175" customWidth="1"/>
    <col min="6158" max="6158" width="10.140625" style="175" customWidth="1"/>
    <col min="6159" max="6159" width="6" style="175" customWidth="1"/>
    <col min="6160" max="6160" width="10.42578125" style="175" customWidth="1"/>
    <col min="6161" max="6161" width="10.140625" style="175" customWidth="1"/>
    <col min="6162" max="6162" width="9.5703125" style="175" bestFit="1" customWidth="1"/>
    <col min="6163" max="6163" width="10" style="175" customWidth="1"/>
    <col min="6164" max="6401" width="8.85546875" style="175"/>
    <col min="6402" max="6402" width="11.28515625" style="175" customWidth="1"/>
    <col min="6403" max="6403" width="17" style="175" customWidth="1"/>
    <col min="6404" max="6404" width="12.28515625" style="175" customWidth="1"/>
    <col min="6405" max="6405" width="13.7109375" style="175" customWidth="1"/>
    <col min="6406" max="6406" width="13.85546875" style="175" customWidth="1"/>
    <col min="6407" max="6407" width="10.5703125" style="175" customWidth="1"/>
    <col min="6408" max="6409" width="9.85546875" style="175" customWidth="1"/>
    <col min="6410" max="6410" width="10" style="175" customWidth="1"/>
    <col min="6411" max="6411" width="9.7109375" style="175" customWidth="1"/>
    <col min="6412" max="6412" width="10.85546875" style="175" customWidth="1"/>
    <col min="6413" max="6413" width="12.85546875" style="175" customWidth="1"/>
    <col min="6414" max="6414" width="10.140625" style="175" customWidth="1"/>
    <col min="6415" max="6415" width="6" style="175" customWidth="1"/>
    <col min="6416" max="6416" width="10.42578125" style="175" customWidth="1"/>
    <col min="6417" max="6417" width="10.140625" style="175" customWidth="1"/>
    <col min="6418" max="6418" width="9.5703125" style="175" bestFit="1" customWidth="1"/>
    <col min="6419" max="6419" width="10" style="175" customWidth="1"/>
    <col min="6420" max="6657" width="8.85546875" style="175"/>
    <col min="6658" max="6658" width="11.28515625" style="175" customWidth="1"/>
    <col min="6659" max="6659" width="17" style="175" customWidth="1"/>
    <col min="6660" max="6660" width="12.28515625" style="175" customWidth="1"/>
    <col min="6661" max="6661" width="13.7109375" style="175" customWidth="1"/>
    <col min="6662" max="6662" width="13.85546875" style="175" customWidth="1"/>
    <col min="6663" max="6663" width="10.5703125" style="175" customWidth="1"/>
    <col min="6664" max="6665" width="9.85546875" style="175" customWidth="1"/>
    <col min="6666" max="6666" width="10" style="175" customWidth="1"/>
    <col min="6667" max="6667" width="9.7109375" style="175" customWidth="1"/>
    <col min="6668" max="6668" width="10.85546875" style="175" customWidth="1"/>
    <col min="6669" max="6669" width="12.85546875" style="175" customWidth="1"/>
    <col min="6670" max="6670" width="10.140625" style="175" customWidth="1"/>
    <col min="6671" max="6671" width="6" style="175" customWidth="1"/>
    <col min="6672" max="6672" width="10.42578125" style="175" customWidth="1"/>
    <col min="6673" max="6673" width="10.140625" style="175" customWidth="1"/>
    <col min="6674" max="6674" width="9.5703125" style="175" bestFit="1" customWidth="1"/>
    <col min="6675" max="6675" width="10" style="175" customWidth="1"/>
    <col min="6676" max="6913" width="8.85546875" style="175"/>
    <col min="6914" max="6914" width="11.28515625" style="175" customWidth="1"/>
    <col min="6915" max="6915" width="17" style="175" customWidth="1"/>
    <col min="6916" max="6916" width="12.28515625" style="175" customWidth="1"/>
    <col min="6917" max="6917" width="13.7109375" style="175" customWidth="1"/>
    <col min="6918" max="6918" width="13.85546875" style="175" customWidth="1"/>
    <col min="6919" max="6919" width="10.5703125" style="175" customWidth="1"/>
    <col min="6920" max="6921" width="9.85546875" style="175" customWidth="1"/>
    <col min="6922" max="6922" width="10" style="175" customWidth="1"/>
    <col min="6923" max="6923" width="9.7109375" style="175" customWidth="1"/>
    <col min="6924" max="6924" width="10.85546875" style="175" customWidth="1"/>
    <col min="6925" max="6925" width="12.85546875" style="175" customWidth="1"/>
    <col min="6926" max="6926" width="10.140625" style="175" customWidth="1"/>
    <col min="6927" max="6927" width="6" style="175" customWidth="1"/>
    <col min="6928" max="6928" width="10.42578125" style="175" customWidth="1"/>
    <col min="6929" max="6929" width="10.140625" style="175" customWidth="1"/>
    <col min="6930" max="6930" width="9.5703125" style="175" bestFit="1" customWidth="1"/>
    <col min="6931" max="6931" width="10" style="175" customWidth="1"/>
    <col min="6932" max="7169" width="8.85546875" style="175"/>
    <col min="7170" max="7170" width="11.28515625" style="175" customWidth="1"/>
    <col min="7171" max="7171" width="17" style="175" customWidth="1"/>
    <col min="7172" max="7172" width="12.28515625" style="175" customWidth="1"/>
    <col min="7173" max="7173" width="13.7109375" style="175" customWidth="1"/>
    <col min="7174" max="7174" width="13.85546875" style="175" customWidth="1"/>
    <col min="7175" max="7175" width="10.5703125" style="175" customWidth="1"/>
    <col min="7176" max="7177" width="9.85546875" style="175" customWidth="1"/>
    <col min="7178" max="7178" width="10" style="175" customWidth="1"/>
    <col min="7179" max="7179" width="9.7109375" style="175" customWidth="1"/>
    <col min="7180" max="7180" width="10.85546875" style="175" customWidth="1"/>
    <col min="7181" max="7181" width="12.85546875" style="175" customWidth="1"/>
    <col min="7182" max="7182" width="10.140625" style="175" customWidth="1"/>
    <col min="7183" max="7183" width="6" style="175" customWidth="1"/>
    <col min="7184" max="7184" width="10.42578125" style="175" customWidth="1"/>
    <col min="7185" max="7185" width="10.140625" style="175" customWidth="1"/>
    <col min="7186" max="7186" width="9.5703125" style="175" bestFit="1" customWidth="1"/>
    <col min="7187" max="7187" width="10" style="175" customWidth="1"/>
    <col min="7188" max="7425" width="8.85546875" style="175"/>
    <col min="7426" max="7426" width="11.28515625" style="175" customWidth="1"/>
    <col min="7427" max="7427" width="17" style="175" customWidth="1"/>
    <col min="7428" max="7428" width="12.28515625" style="175" customWidth="1"/>
    <col min="7429" max="7429" width="13.7109375" style="175" customWidth="1"/>
    <col min="7430" max="7430" width="13.85546875" style="175" customWidth="1"/>
    <col min="7431" max="7431" width="10.5703125" style="175" customWidth="1"/>
    <col min="7432" max="7433" width="9.85546875" style="175" customWidth="1"/>
    <col min="7434" max="7434" width="10" style="175" customWidth="1"/>
    <col min="7435" max="7435" width="9.7109375" style="175" customWidth="1"/>
    <col min="7436" max="7436" width="10.85546875" style="175" customWidth="1"/>
    <col min="7437" max="7437" width="12.85546875" style="175" customWidth="1"/>
    <col min="7438" max="7438" width="10.140625" style="175" customWidth="1"/>
    <col min="7439" max="7439" width="6" style="175" customWidth="1"/>
    <col min="7440" max="7440" width="10.42578125" style="175" customWidth="1"/>
    <col min="7441" max="7441" width="10.140625" style="175" customWidth="1"/>
    <col min="7442" max="7442" width="9.5703125" style="175" bestFit="1" customWidth="1"/>
    <col min="7443" max="7443" width="10" style="175" customWidth="1"/>
    <col min="7444" max="7681" width="8.85546875" style="175"/>
    <col min="7682" max="7682" width="11.28515625" style="175" customWidth="1"/>
    <col min="7683" max="7683" width="17" style="175" customWidth="1"/>
    <col min="7684" max="7684" width="12.28515625" style="175" customWidth="1"/>
    <col min="7685" max="7685" width="13.7109375" style="175" customWidth="1"/>
    <col min="7686" max="7686" width="13.85546875" style="175" customWidth="1"/>
    <col min="7687" max="7687" width="10.5703125" style="175" customWidth="1"/>
    <col min="7688" max="7689" width="9.85546875" style="175" customWidth="1"/>
    <col min="7690" max="7690" width="10" style="175" customWidth="1"/>
    <col min="7691" max="7691" width="9.7109375" style="175" customWidth="1"/>
    <col min="7692" max="7692" width="10.85546875" style="175" customWidth="1"/>
    <col min="7693" max="7693" width="12.85546875" style="175" customWidth="1"/>
    <col min="7694" max="7694" width="10.140625" style="175" customWidth="1"/>
    <col min="7695" max="7695" width="6" style="175" customWidth="1"/>
    <col min="7696" max="7696" width="10.42578125" style="175" customWidth="1"/>
    <col min="7697" max="7697" width="10.140625" style="175" customWidth="1"/>
    <col min="7698" max="7698" width="9.5703125" style="175" bestFit="1" customWidth="1"/>
    <col min="7699" max="7699" width="10" style="175" customWidth="1"/>
    <col min="7700" max="7937" width="8.85546875" style="175"/>
    <col min="7938" max="7938" width="11.28515625" style="175" customWidth="1"/>
    <col min="7939" max="7939" width="17" style="175" customWidth="1"/>
    <col min="7940" max="7940" width="12.28515625" style="175" customWidth="1"/>
    <col min="7941" max="7941" width="13.7109375" style="175" customWidth="1"/>
    <col min="7942" max="7942" width="13.85546875" style="175" customWidth="1"/>
    <col min="7943" max="7943" width="10.5703125" style="175" customWidth="1"/>
    <col min="7944" max="7945" width="9.85546875" style="175" customWidth="1"/>
    <col min="7946" max="7946" width="10" style="175" customWidth="1"/>
    <col min="7947" max="7947" width="9.7109375" style="175" customWidth="1"/>
    <col min="7948" max="7948" width="10.85546875" style="175" customWidth="1"/>
    <col min="7949" max="7949" width="12.85546875" style="175" customWidth="1"/>
    <col min="7950" max="7950" width="10.140625" style="175" customWidth="1"/>
    <col min="7951" max="7951" width="6" style="175" customWidth="1"/>
    <col min="7952" max="7952" width="10.42578125" style="175" customWidth="1"/>
    <col min="7953" max="7953" width="10.140625" style="175" customWidth="1"/>
    <col min="7954" max="7954" width="9.5703125" style="175" bestFit="1" customWidth="1"/>
    <col min="7955" max="7955" width="10" style="175" customWidth="1"/>
    <col min="7956" max="8193" width="8.85546875" style="175"/>
    <col min="8194" max="8194" width="11.28515625" style="175" customWidth="1"/>
    <col min="8195" max="8195" width="17" style="175" customWidth="1"/>
    <col min="8196" max="8196" width="12.28515625" style="175" customWidth="1"/>
    <col min="8197" max="8197" width="13.7109375" style="175" customWidth="1"/>
    <col min="8198" max="8198" width="13.85546875" style="175" customWidth="1"/>
    <col min="8199" max="8199" width="10.5703125" style="175" customWidth="1"/>
    <col min="8200" max="8201" width="9.85546875" style="175" customWidth="1"/>
    <col min="8202" max="8202" width="10" style="175" customWidth="1"/>
    <col min="8203" max="8203" width="9.7109375" style="175" customWidth="1"/>
    <col min="8204" max="8204" width="10.85546875" style="175" customWidth="1"/>
    <col min="8205" max="8205" width="12.85546875" style="175" customWidth="1"/>
    <col min="8206" max="8206" width="10.140625" style="175" customWidth="1"/>
    <col min="8207" max="8207" width="6" style="175" customWidth="1"/>
    <col min="8208" max="8208" width="10.42578125" style="175" customWidth="1"/>
    <col min="8209" max="8209" width="10.140625" style="175" customWidth="1"/>
    <col min="8210" max="8210" width="9.5703125" style="175" bestFit="1" customWidth="1"/>
    <col min="8211" max="8211" width="10" style="175" customWidth="1"/>
    <col min="8212" max="8449" width="8.85546875" style="175"/>
    <col min="8450" max="8450" width="11.28515625" style="175" customWidth="1"/>
    <col min="8451" max="8451" width="17" style="175" customWidth="1"/>
    <col min="8452" max="8452" width="12.28515625" style="175" customWidth="1"/>
    <col min="8453" max="8453" width="13.7109375" style="175" customWidth="1"/>
    <col min="8454" max="8454" width="13.85546875" style="175" customWidth="1"/>
    <col min="8455" max="8455" width="10.5703125" style="175" customWidth="1"/>
    <col min="8456" max="8457" width="9.85546875" style="175" customWidth="1"/>
    <col min="8458" max="8458" width="10" style="175" customWidth="1"/>
    <col min="8459" max="8459" width="9.7109375" style="175" customWidth="1"/>
    <col min="8460" max="8460" width="10.85546875" style="175" customWidth="1"/>
    <col min="8461" max="8461" width="12.85546875" style="175" customWidth="1"/>
    <col min="8462" max="8462" width="10.140625" style="175" customWidth="1"/>
    <col min="8463" max="8463" width="6" style="175" customWidth="1"/>
    <col min="8464" max="8464" width="10.42578125" style="175" customWidth="1"/>
    <col min="8465" max="8465" width="10.140625" style="175" customWidth="1"/>
    <col min="8466" max="8466" width="9.5703125" style="175" bestFit="1" customWidth="1"/>
    <col min="8467" max="8467" width="10" style="175" customWidth="1"/>
    <col min="8468" max="8705" width="8.85546875" style="175"/>
    <col min="8706" max="8706" width="11.28515625" style="175" customWidth="1"/>
    <col min="8707" max="8707" width="17" style="175" customWidth="1"/>
    <col min="8708" max="8708" width="12.28515625" style="175" customWidth="1"/>
    <col min="8709" max="8709" width="13.7109375" style="175" customWidth="1"/>
    <col min="8710" max="8710" width="13.85546875" style="175" customWidth="1"/>
    <col min="8711" max="8711" width="10.5703125" style="175" customWidth="1"/>
    <col min="8712" max="8713" width="9.85546875" style="175" customWidth="1"/>
    <col min="8714" max="8714" width="10" style="175" customWidth="1"/>
    <col min="8715" max="8715" width="9.7109375" style="175" customWidth="1"/>
    <col min="8716" max="8716" width="10.85546875" style="175" customWidth="1"/>
    <col min="8717" max="8717" width="12.85546875" style="175" customWidth="1"/>
    <col min="8718" max="8718" width="10.140625" style="175" customWidth="1"/>
    <col min="8719" max="8719" width="6" style="175" customWidth="1"/>
    <col min="8720" max="8720" width="10.42578125" style="175" customWidth="1"/>
    <col min="8721" max="8721" width="10.140625" style="175" customWidth="1"/>
    <col min="8722" max="8722" width="9.5703125" style="175" bestFit="1" customWidth="1"/>
    <col min="8723" max="8723" width="10" style="175" customWidth="1"/>
    <col min="8724" max="8961" width="8.85546875" style="175"/>
    <col min="8962" max="8962" width="11.28515625" style="175" customWidth="1"/>
    <col min="8963" max="8963" width="17" style="175" customWidth="1"/>
    <col min="8964" max="8964" width="12.28515625" style="175" customWidth="1"/>
    <col min="8965" max="8965" width="13.7109375" style="175" customWidth="1"/>
    <col min="8966" max="8966" width="13.85546875" style="175" customWidth="1"/>
    <col min="8967" max="8967" width="10.5703125" style="175" customWidth="1"/>
    <col min="8968" max="8969" width="9.85546875" style="175" customWidth="1"/>
    <col min="8970" max="8970" width="10" style="175" customWidth="1"/>
    <col min="8971" max="8971" width="9.7109375" style="175" customWidth="1"/>
    <col min="8972" max="8972" width="10.85546875" style="175" customWidth="1"/>
    <col min="8973" max="8973" width="12.85546875" style="175" customWidth="1"/>
    <col min="8974" max="8974" width="10.140625" style="175" customWidth="1"/>
    <col min="8975" max="8975" width="6" style="175" customWidth="1"/>
    <col min="8976" max="8976" width="10.42578125" style="175" customWidth="1"/>
    <col min="8977" max="8977" width="10.140625" style="175" customWidth="1"/>
    <col min="8978" max="8978" width="9.5703125" style="175" bestFit="1" customWidth="1"/>
    <col min="8979" max="8979" width="10" style="175" customWidth="1"/>
    <col min="8980" max="9217" width="8.85546875" style="175"/>
    <col min="9218" max="9218" width="11.28515625" style="175" customWidth="1"/>
    <col min="9219" max="9219" width="17" style="175" customWidth="1"/>
    <col min="9220" max="9220" width="12.28515625" style="175" customWidth="1"/>
    <col min="9221" max="9221" width="13.7109375" style="175" customWidth="1"/>
    <col min="9222" max="9222" width="13.85546875" style="175" customWidth="1"/>
    <col min="9223" max="9223" width="10.5703125" style="175" customWidth="1"/>
    <col min="9224" max="9225" width="9.85546875" style="175" customWidth="1"/>
    <col min="9226" max="9226" width="10" style="175" customWidth="1"/>
    <col min="9227" max="9227" width="9.7109375" style="175" customWidth="1"/>
    <col min="9228" max="9228" width="10.85546875" style="175" customWidth="1"/>
    <col min="9229" max="9229" width="12.85546875" style="175" customWidth="1"/>
    <col min="9230" max="9230" width="10.140625" style="175" customWidth="1"/>
    <col min="9231" max="9231" width="6" style="175" customWidth="1"/>
    <col min="9232" max="9232" width="10.42578125" style="175" customWidth="1"/>
    <col min="9233" max="9233" width="10.140625" style="175" customWidth="1"/>
    <col min="9234" max="9234" width="9.5703125" style="175" bestFit="1" customWidth="1"/>
    <col min="9235" max="9235" width="10" style="175" customWidth="1"/>
    <col min="9236" max="9473" width="8.85546875" style="175"/>
    <col min="9474" max="9474" width="11.28515625" style="175" customWidth="1"/>
    <col min="9475" max="9475" width="17" style="175" customWidth="1"/>
    <col min="9476" max="9476" width="12.28515625" style="175" customWidth="1"/>
    <col min="9477" max="9477" width="13.7109375" style="175" customWidth="1"/>
    <col min="9478" max="9478" width="13.85546875" style="175" customWidth="1"/>
    <col min="9479" max="9479" width="10.5703125" style="175" customWidth="1"/>
    <col min="9480" max="9481" width="9.85546875" style="175" customWidth="1"/>
    <col min="9482" max="9482" width="10" style="175" customWidth="1"/>
    <col min="9483" max="9483" width="9.7109375" style="175" customWidth="1"/>
    <col min="9484" max="9484" width="10.85546875" style="175" customWidth="1"/>
    <col min="9485" max="9485" width="12.85546875" style="175" customWidth="1"/>
    <col min="9486" max="9486" width="10.140625" style="175" customWidth="1"/>
    <col min="9487" max="9487" width="6" style="175" customWidth="1"/>
    <col min="9488" max="9488" width="10.42578125" style="175" customWidth="1"/>
    <col min="9489" max="9489" width="10.140625" style="175" customWidth="1"/>
    <col min="9490" max="9490" width="9.5703125" style="175" bestFit="1" customWidth="1"/>
    <col min="9491" max="9491" width="10" style="175" customWidth="1"/>
    <col min="9492" max="9729" width="8.85546875" style="175"/>
    <col min="9730" max="9730" width="11.28515625" style="175" customWidth="1"/>
    <col min="9731" max="9731" width="17" style="175" customWidth="1"/>
    <col min="9732" max="9732" width="12.28515625" style="175" customWidth="1"/>
    <col min="9733" max="9733" width="13.7109375" style="175" customWidth="1"/>
    <col min="9734" max="9734" width="13.85546875" style="175" customWidth="1"/>
    <col min="9735" max="9735" width="10.5703125" style="175" customWidth="1"/>
    <col min="9736" max="9737" width="9.85546875" style="175" customWidth="1"/>
    <col min="9738" max="9738" width="10" style="175" customWidth="1"/>
    <col min="9739" max="9739" width="9.7109375" style="175" customWidth="1"/>
    <col min="9740" max="9740" width="10.85546875" style="175" customWidth="1"/>
    <col min="9741" max="9741" width="12.85546875" style="175" customWidth="1"/>
    <col min="9742" max="9742" width="10.140625" style="175" customWidth="1"/>
    <col min="9743" max="9743" width="6" style="175" customWidth="1"/>
    <col min="9744" max="9744" width="10.42578125" style="175" customWidth="1"/>
    <col min="9745" max="9745" width="10.140625" style="175" customWidth="1"/>
    <col min="9746" max="9746" width="9.5703125" style="175" bestFit="1" customWidth="1"/>
    <col min="9747" max="9747" width="10" style="175" customWidth="1"/>
    <col min="9748" max="9985" width="8.85546875" style="175"/>
    <col min="9986" max="9986" width="11.28515625" style="175" customWidth="1"/>
    <col min="9987" max="9987" width="17" style="175" customWidth="1"/>
    <col min="9988" max="9988" width="12.28515625" style="175" customWidth="1"/>
    <col min="9989" max="9989" width="13.7109375" style="175" customWidth="1"/>
    <col min="9990" max="9990" width="13.85546875" style="175" customWidth="1"/>
    <col min="9991" max="9991" width="10.5703125" style="175" customWidth="1"/>
    <col min="9992" max="9993" width="9.85546875" style="175" customWidth="1"/>
    <col min="9994" max="9994" width="10" style="175" customWidth="1"/>
    <col min="9995" max="9995" width="9.7109375" style="175" customWidth="1"/>
    <col min="9996" max="9996" width="10.85546875" style="175" customWidth="1"/>
    <col min="9997" max="9997" width="12.85546875" style="175" customWidth="1"/>
    <col min="9998" max="9998" width="10.140625" style="175" customWidth="1"/>
    <col min="9999" max="9999" width="6" style="175" customWidth="1"/>
    <col min="10000" max="10000" width="10.42578125" style="175" customWidth="1"/>
    <col min="10001" max="10001" width="10.140625" style="175" customWidth="1"/>
    <col min="10002" max="10002" width="9.5703125" style="175" bestFit="1" customWidth="1"/>
    <col min="10003" max="10003" width="10" style="175" customWidth="1"/>
    <col min="10004" max="10241" width="8.85546875" style="175"/>
    <col min="10242" max="10242" width="11.28515625" style="175" customWidth="1"/>
    <col min="10243" max="10243" width="17" style="175" customWidth="1"/>
    <col min="10244" max="10244" width="12.28515625" style="175" customWidth="1"/>
    <col min="10245" max="10245" width="13.7109375" style="175" customWidth="1"/>
    <col min="10246" max="10246" width="13.85546875" style="175" customWidth="1"/>
    <col min="10247" max="10247" width="10.5703125" style="175" customWidth="1"/>
    <col min="10248" max="10249" width="9.85546875" style="175" customWidth="1"/>
    <col min="10250" max="10250" width="10" style="175" customWidth="1"/>
    <col min="10251" max="10251" width="9.7109375" style="175" customWidth="1"/>
    <col min="10252" max="10252" width="10.85546875" style="175" customWidth="1"/>
    <col min="10253" max="10253" width="12.85546875" style="175" customWidth="1"/>
    <col min="10254" max="10254" width="10.140625" style="175" customWidth="1"/>
    <col min="10255" max="10255" width="6" style="175" customWidth="1"/>
    <col min="10256" max="10256" width="10.42578125" style="175" customWidth="1"/>
    <col min="10257" max="10257" width="10.140625" style="175" customWidth="1"/>
    <col min="10258" max="10258" width="9.5703125" style="175" bestFit="1" customWidth="1"/>
    <col min="10259" max="10259" width="10" style="175" customWidth="1"/>
    <col min="10260" max="10497" width="8.85546875" style="175"/>
    <col min="10498" max="10498" width="11.28515625" style="175" customWidth="1"/>
    <col min="10499" max="10499" width="17" style="175" customWidth="1"/>
    <col min="10500" max="10500" width="12.28515625" style="175" customWidth="1"/>
    <col min="10501" max="10501" width="13.7109375" style="175" customWidth="1"/>
    <col min="10502" max="10502" width="13.85546875" style="175" customWidth="1"/>
    <col min="10503" max="10503" width="10.5703125" style="175" customWidth="1"/>
    <col min="10504" max="10505" width="9.85546875" style="175" customWidth="1"/>
    <col min="10506" max="10506" width="10" style="175" customWidth="1"/>
    <col min="10507" max="10507" width="9.7109375" style="175" customWidth="1"/>
    <col min="10508" max="10508" width="10.85546875" style="175" customWidth="1"/>
    <col min="10509" max="10509" width="12.85546875" style="175" customWidth="1"/>
    <col min="10510" max="10510" width="10.140625" style="175" customWidth="1"/>
    <col min="10511" max="10511" width="6" style="175" customWidth="1"/>
    <col min="10512" max="10512" width="10.42578125" style="175" customWidth="1"/>
    <col min="10513" max="10513" width="10.140625" style="175" customWidth="1"/>
    <col min="10514" max="10514" width="9.5703125" style="175" bestFit="1" customWidth="1"/>
    <col min="10515" max="10515" width="10" style="175" customWidth="1"/>
    <col min="10516" max="10753" width="8.85546875" style="175"/>
    <col min="10754" max="10754" width="11.28515625" style="175" customWidth="1"/>
    <col min="10755" max="10755" width="17" style="175" customWidth="1"/>
    <col min="10756" max="10756" width="12.28515625" style="175" customWidth="1"/>
    <col min="10757" max="10757" width="13.7109375" style="175" customWidth="1"/>
    <col min="10758" max="10758" width="13.85546875" style="175" customWidth="1"/>
    <col min="10759" max="10759" width="10.5703125" style="175" customWidth="1"/>
    <col min="10760" max="10761" width="9.85546875" style="175" customWidth="1"/>
    <col min="10762" max="10762" width="10" style="175" customWidth="1"/>
    <col min="10763" max="10763" width="9.7109375" style="175" customWidth="1"/>
    <col min="10764" max="10764" width="10.85546875" style="175" customWidth="1"/>
    <col min="10765" max="10765" width="12.85546875" style="175" customWidth="1"/>
    <col min="10766" max="10766" width="10.140625" style="175" customWidth="1"/>
    <col min="10767" max="10767" width="6" style="175" customWidth="1"/>
    <col min="10768" max="10768" width="10.42578125" style="175" customWidth="1"/>
    <col min="10769" max="10769" width="10.140625" style="175" customWidth="1"/>
    <col min="10770" max="10770" width="9.5703125" style="175" bestFit="1" customWidth="1"/>
    <col min="10771" max="10771" width="10" style="175" customWidth="1"/>
    <col min="10772" max="11009" width="8.85546875" style="175"/>
    <col min="11010" max="11010" width="11.28515625" style="175" customWidth="1"/>
    <col min="11011" max="11011" width="17" style="175" customWidth="1"/>
    <col min="11012" max="11012" width="12.28515625" style="175" customWidth="1"/>
    <col min="11013" max="11013" width="13.7109375" style="175" customWidth="1"/>
    <col min="11014" max="11014" width="13.85546875" style="175" customWidth="1"/>
    <col min="11015" max="11015" width="10.5703125" style="175" customWidth="1"/>
    <col min="11016" max="11017" width="9.85546875" style="175" customWidth="1"/>
    <col min="11018" max="11018" width="10" style="175" customWidth="1"/>
    <col min="11019" max="11019" width="9.7109375" style="175" customWidth="1"/>
    <col min="11020" max="11020" width="10.85546875" style="175" customWidth="1"/>
    <col min="11021" max="11021" width="12.85546875" style="175" customWidth="1"/>
    <col min="11022" max="11022" width="10.140625" style="175" customWidth="1"/>
    <col min="11023" max="11023" width="6" style="175" customWidth="1"/>
    <col min="11024" max="11024" width="10.42578125" style="175" customWidth="1"/>
    <col min="11025" max="11025" width="10.140625" style="175" customWidth="1"/>
    <col min="11026" max="11026" width="9.5703125" style="175" bestFit="1" customWidth="1"/>
    <col min="11027" max="11027" width="10" style="175" customWidth="1"/>
    <col min="11028" max="11265" width="8.85546875" style="175"/>
    <col min="11266" max="11266" width="11.28515625" style="175" customWidth="1"/>
    <col min="11267" max="11267" width="17" style="175" customWidth="1"/>
    <col min="11268" max="11268" width="12.28515625" style="175" customWidth="1"/>
    <col min="11269" max="11269" width="13.7109375" style="175" customWidth="1"/>
    <col min="11270" max="11270" width="13.85546875" style="175" customWidth="1"/>
    <col min="11271" max="11271" width="10.5703125" style="175" customWidth="1"/>
    <col min="11272" max="11273" width="9.85546875" style="175" customWidth="1"/>
    <col min="11274" max="11274" width="10" style="175" customWidth="1"/>
    <col min="11275" max="11275" width="9.7109375" style="175" customWidth="1"/>
    <col min="11276" max="11276" width="10.85546875" style="175" customWidth="1"/>
    <col min="11277" max="11277" width="12.85546875" style="175" customWidth="1"/>
    <col min="11278" max="11278" width="10.140625" style="175" customWidth="1"/>
    <col min="11279" max="11279" width="6" style="175" customWidth="1"/>
    <col min="11280" max="11280" width="10.42578125" style="175" customWidth="1"/>
    <col min="11281" max="11281" width="10.140625" style="175" customWidth="1"/>
    <col min="11282" max="11282" width="9.5703125" style="175" bestFit="1" customWidth="1"/>
    <col min="11283" max="11283" width="10" style="175" customWidth="1"/>
    <col min="11284" max="11521" width="8.85546875" style="175"/>
    <col min="11522" max="11522" width="11.28515625" style="175" customWidth="1"/>
    <col min="11523" max="11523" width="17" style="175" customWidth="1"/>
    <col min="11524" max="11524" width="12.28515625" style="175" customWidth="1"/>
    <col min="11525" max="11525" width="13.7109375" style="175" customWidth="1"/>
    <col min="11526" max="11526" width="13.85546875" style="175" customWidth="1"/>
    <col min="11527" max="11527" width="10.5703125" style="175" customWidth="1"/>
    <col min="11528" max="11529" width="9.85546875" style="175" customWidth="1"/>
    <col min="11530" max="11530" width="10" style="175" customWidth="1"/>
    <col min="11531" max="11531" width="9.7109375" style="175" customWidth="1"/>
    <col min="11532" max="11532" width="10.85546875" style="175" customWidth="1"/>
    <col min="11533" max="11533" width="12.85546875" style="175" customWidth="1"/>
    <col min="11534" max="11534" width="10.140625" style="175" customWidth="1"/>
    <col min="11535" max="11535" width="6" style="175" customWidth="1"/>
    <col min="11536" max="11536" width="10.42578125" style="175" customWidth="1"/>
    <col min="11537" max="11537" width="10.140625" style="175" customWidth="1"/>
    <col min="11538" max="11538" width="9.5703125" style="175" bestFit="1" customWidth="1"/>
    <col min="11539" max="11539" width="10" style="175" customWidth="1"/>
    <col min="11540" max="11777" width="8.85546875" style="175"/>
    <col min="11778" max="11778" width="11.28515625" style="175" customWidth="1"/>
    <col min="11779" max="11779" width="17" style="175" customWidth="1"/>
    <col min="11780" max="11780" width="12.28515625" style="175" customWidth="1"/>
    <col min="11781" max="11781" width="13.7109375" style="175" customWidth="1"/>
    <col min="11782" max="11782" width="13.85546875" style="175" customWidth="1"/>
    <col min="11783" max="11783" width="10.5703125" style="175" customWidth="1"/>
    <col min="11784" max="11785" width="9.85546875" style="175" customWidth="1"/>
    <col min="11786" max="11786" width="10" style="175" customWidth="1"/>
    <col min="11787" max="11787" width="9.7109375" style="175" customWidth="1"/>
    <col min="11788" max="11788" width="10.85546875" style="175" customWidth="1"/>
    <col min="11789" max="11789" width="12.85546875" style="175" customWidth="1"/>
    <col min="11790" max="11790" width="10.140625" style="175" customWidth="1"/>
    <col min="11791" max="11791" width="6" style="175" customWidth="1"/>
    <col min="11792" max="11792" width="10.42578125" style="175" customWidth="1"/>
    <col min="11793" max="11793" width="10.140625" style="175" customWidth="1"/>
    <col min="11794" max="11794" width="9.5703125" style="175" bestFit="1" customWidth="1"/>
    <col min="11795" max="11795" width="10" style="175" customWidth="1"/>
    <col min="11796" max="12033" width="8.85546875" style="175"/>
    <col min="12034" max="12034" width="11.28515625" style="175" customWidth="1"/>
    <col min="12035" max="12035" width="17" style="175" customWidth="1"/>
    <col min="12036" max="12036" width="12.28515625" style="175" customWidth="1"/>
    <col min="12037" max="12037" width="13.7109375" style="175" customWidth="1"/>
    <col min="12038" max="12038" width="13.85546875" style="175" customWidth="1"/>
    <col min="12039" max="12039" width="10.5703125" style="175" customWidth="1"/>
    <col min="12040" max="12041" width="9.85546875" style="175" customWidth="1"/>
    <col min="12042" max="12042" width="10" style="175" customWidth="1"/>
    <col min="12043" max="12043" width="9.7109375" style="175" customWidth="1"/>
    <col min="12044" max="12044" width="10.85546875" style="175" customWidth="1"/>
    <col min="12045" max="12045" width="12.85546875" style="175" customWidth="1"/>
    <col min="12046" max="12046" width="10.140625" style="175" customWidth="1"/>
    <col min="12047" max="12047" width="6" style="175" customWidth="1"/>
    <col min="12048" max="12048" width="10.42578125" style="175" customWidth="1"/>
    <col min="12049" max="12049" width="10.140625" style="175" customWidth="1"/>
    <col min="12050" max="12050" width="9.5703125" style="175" bestFit="1" customWidth="1"/>
    <col min="12051" max="12051" width="10" style="175" customWidth="1"/>
    <col min="12052" max="12289" width="8.85546875" style="175"/>
    <col min="12290" max="12290" width="11.28515625" style="175" customWidth="1"/>
    <col min="12291" max="12291" width="17" style="175" customWidth="1"/>
    <col min="12292" max="12292" width="12.28515625" style="175" customWidth="1"/>
    <col min="12293" max="12293" width="13.7109375" style="175" customWidth="1"/>
    <col min="12294" max="12294" width="13.85546875" style="175" customWidth="1"/>
    <col min="12295" max="12295" width="10.5703125" style="175" customWidth="1"/>
    <col min="12296" max="12297" width="9.85546875" style="175" customWidth="1"/>
    <col min="12298" max="12298" width="10" style="175" customWidth="1"/>
    <col min="12299" max="12299" width="9.7109375" style="175" customWidth="1"/>
    <col min="12300" max="12300" width="10.85546875" style="175" customWidth="1"/>
    <col min="12301" max="12301" width="12.85546875" style="175" customWidth="1"/>
    <col min="12302" max="12302" width="10.140625" style="175" customWidth="1"/>
    <col min="12303" max="12303" width="6" style="175" customWidth="1"/>
    <col min="12304" max="12304" width="10.42578125" style="175" customWidth="1"/>
    <col min="12305" max="12305" width="10.140625" style="175" customWidth="1"/>
    <col min="12306" max="12306" width="9.5703125" style="175" bestFit="1" customWidth="1"/>
    <col min="12307" max="12307" width="10" style="175" customWidth="1"/>
    <col min="12308" max="12545" width="8.85546875" style="175"/>
    <col min="12546" max="12546" width="11.28515625" style="175" customWidth="1"/>
    <col min="12547" max="12547" width="17" style="175" customWidth="1"/>
    <col min="12548" max="12548" width="12.28515625" style="175" customWidth="1"/>
    <col min="12549" max="12549" width="13.7109375" style="175" customWidth="1"/>
    <col min="12550" max="12550" width="13.85546875" style="175" customWidth="1"/>
    <col min="12551" max="12551" width="10.5703125" style="175" customWidth="1"/>
    <col min="12552" max="12553" width="9.85546875" style="175" customWidth="1"/>
    <col min="12554" max="12554" width="10" style="175" customWidth="1"/>
    <col min="12555" max="12555" width="9.7109375" style="175" customWidth="1"/>
    <col min="12556" max="12556" width="10.85546875" style="175" customWidth="1"/>
    <col min="12557" max="12557" width="12.85546875" style="175" customWidth="1"/>
    <col min="12558" max="12558" width="10.140625" style="175" customWidth="1"/>
    <col min="12559" max="12559" width="6" style="175" customWidth="1"/>
    <col min="12560" max="12560" width="10.42578125" style="175" customWidth="1"/>
    <col min="12561" max="12561" width="10.140625" style="175" customWidth="1"/>
    <col min="12562" max="12562" width="9.5703125" style="175" bestFit="1" customWidth="1"/>
    <col min="12563" max="12563" width="10" style="175" customWidth="1"/>
    <col min="12564" max="12801" width="8.85546875" style="175"/>
    <col min="12802" max="12802" width="11.28515625" style="175" customWidth="1"/>
    <col min="12803" max="12803" width="17" style="175" customWidth="1"/>
    <col min="12804" max="12804" width="12.28515625" style="175" customWidth="1"/>
    <col min="12805" max="12805" width="13.7109375" style="175" customWidth="1"/>
    <col min="12806" max="12806" width="13.85546875" style="175" customWidth="1"/>
    <col min="12807" max="12807" width="10.5703125" style="175" customWidth="1"/>
    <col min="12808" max="12809" width="9.85546875" style="175" customWidth="1"/>
    <col min="12810" max="12810" width="10" style="175" customWidth="1"/>
    <col min="12811" max="12811" width="9.7109375" style="175" customWidth="1"/>
    <col min="12812" max="12812" width="10.85546875" style="175" customWidth="1"/>
    <col min="12813" max="12813" width="12.85546875" style="175" customWidth="1"/>
    <col min="12814" max="12814" width="10.140625" style="175" customWidth="1"/>
    <col min="12815" max="12815" width="6" style="175" customWidth="1"/>
    <col min="12816" max="12816" width="10.42578125" style="175" customWidth="1"/>
    <col min="12817" max="12817" width="10.140625" style="175" customWidth="1"/>
    <col min="12818" max="12818" width="9.5703125" style="175" bestFit="1" customWidth="1"/>
    <col min="12819" max="12819" width="10" style="175" customWidth="1"/>
    <col min="12820" max="13057" width="8.85546875" style="175"/>
    <col min="13058" max="13058" width="11.28515625" style="175" customWidth="1"/>
    <col min="13059" max="13059" width="17" style="175" customWidth="1"/>
    <col min="13060" max="13060" width="12.28515625" style="175" customWidth="1"/>
    <col min="13061" max="13061" width="13.7109375" style="175" customWidth="1"/>
    <col min="13062" max="13062" width="13.85546875" style="175" customWidth="1"/>
    <col min="13063" max="13063" width="10.5703125" style="175" customWidth="1"/>
    <col min="13064" max="13065" width="9.85546875" style="175" customWidth="1"/>
    <col min="13066" max="13066" width="10" style="175" customWidth="1"/>
    <col min="13067" max="13067" width="9.7109375" style="175" customWidth="1"/>
    <col min="13068" max="13068" width="10.85546875" style="175" customWidth="1"/>
    <col min="13069" max="13069" width="12.85546875" style="175" customWidth="1"/>
    <col min="13070" max="13070" width="10.140625" style="175" customWidth="1"/>
    <col min="13071" max="13071" width="6" style="175" customWidth="1"/>
    <col min="13072" max="13072" width="10.42578125" style="175" customWidth="1"/>
    <col min="13073" max="13073" width="10.140625" style="175" customWidth="1"/>
    <col min="13074" max="13074" width="9.5703125" style="175" bestFit="1" customWidth="1"/>
    <col min="13075" max="13075" width="10" style="175" customWidth="1"/>
    <col min="13076" max="13313" width="8.85546875" style="175"/>
    <col min="13314" max="13314" width="11.28515625" style="175" customWidth="1"/>
    <col min="13315" max="13315" width="17" style="175" customWidth="1"/>
    <col min="13316" max="13316" width="12.28515625" style="175" customWidth="1"/>
    <col min="13317" max="13317" width="13.7109375" style="175" customWidth="1"/>
    <col min="13318" max="13318" width="13.85546875" style="175" customWidth="1"/>
    <col min="13319" max="13319" width="10.5703125" style="175" customWidth="1"/>
    <col min="13320" max="13321" width="9.85546875" style="175" customWidth="1"/>
    <col min="13322" max="13322" width="10" style="175" customWidth="1"/>
    <col min="13323" max="13323" width="9.7109375" style="175" customWidth="1"/>
    <col min="13324" max="13324" width="10.85546875" style="175" customWidth="1"/>
    <col min="13325" max="13325" width="12.85546875" style="175" customWidth="1"/>
    <col min="13326" max="13326" width="10.140625" style="175" customWidth="1"/>
    <col min="13327" max="13327" width="6" style="175" customWidth="1"/>
    <col min="13328" max="13328" width="10.42578125" style="175" customWidth="1"/>
    <col min="13329" max="13329" width="10.140625" style="175" customWidth="1"/>
    <col min="13330" max="13330" width="9.5703125" style="175" bestFit="1" customWidth="1"/>
    <col min="13331" max="13331" width="10" style="175" customWidth="1"/>
    <col min="13332" max="13569" width="8.85546875" style="175"/>
    <col min="13570" max="13570" width="11.28515625" style="175" customWidth="1"/>
    <col min="13571" max="13571" width="17" style="175" customWidth="1"/>
    <col min="13572" max="13572" width="12.28515625" style="175" customWidth="1"/>
    <col min="13573" max="13573" width="13.7109375" style="175" customWidth="1"/>
    <col min="13574" max="13574" width="13.85546875" style="175" customWidth="1"/>
    <col min="13575" max="13575" width="10.5703125" style="175" customWidth="1"/>
    <col min="13576" max="13577" width="9.85546875" style="175" customWidth="1"/>
    <col min="13578" max="13578" width="10" style="175" customWidth="1"/>
    <col min="13579" max="13579" width="9.7109375" style="175" customWidth="1"/>
    <col min="13580" max="13580" width="10.85546875" style="175" customWidth="1"/>
    <col min="13581" max="13581" width="12.85546875" style="175" customWidth="1"/>
    <col min="13582" max="13582" width="10.140625" style="175" customWidth="1"/>
    <col min="13583" max="13583" width="6" style="175" customWidth="1"/>
    <col min="13584" max="13584" width="10.42578125" style="175" customWidth="1"/>
    <col min="13585" max="13585" width="10.140625" style="175" customWidth="1"/>
    <col min="13586" max="13586" width="9.5703125" style="175" bestFit="1" customWidth="1"/>
    <col min="13587" max="13587" width="10" style="175" customWidth="1"/>
    <col min="13588" max="13825" width="8.85546875" style="175"/>
    <col min="13826" max="13826" width="11.28515625" style="175" customWidth="1"/>
    <col min="13827" max="13827" width="17" style="175" customWidth="1"/>
    <col min="13828" max="13828" width="12.28515625" style="175" customWidth="1"/>
    <col min="13829" max="13829" width="13.7109375" style="175" customWidth="1"/>
    <col min="13830" max="13830" width="13.85546875" style="175" customWidth="1"/>
    <col min="13831" max="13831" width="10.5703125" style="175" customWidth="1"/>
    <col min="13832" max="13833" width="9.85546875" style="175" customWidth="1"/>
    <col min="13834" max="13834" width="10" style="175" customWidth="1"/>
    <col min="13835" max="13835" width="9.7109375" style="175" customWidth="1"/>
    <col min="13836" max="13836" width="10.85546875" style="175" customWidth="1"/>
    <col min="13837" max="13837" width="12.85546875" style="175" customWidth="1"/>
    <col min="13838" max="13838" width="10.140625" style="175" customWidth="1"/>
    <col min="13839" max="13839" width="6" style="175" customWidth="1"/>
    <col min="13840" max="13840" width="10.42578125" style="175" customWidth="1"/>
    <col min="13841" max="13841" width="10.140625" style="175" customWidth="1"/>
    <col min="13842" max="13842" width="9.5703125" style="175" bestFit="1" customWidth="1"/>
    <col min="13843" max="13843" width="10" style="175" customWidth="1"/>
    <col min="13844" max="14081" width="8.85546875" style="175"/>
    <col min="14082" max="14082" width="11.28515625" style="175" customWidth="1"/>
    <col min="14083" max="14083" width="17" style="175" customWidth="1"/>
    <col min="14084" max="14084" width="12.28515625" style="175" customWidth="1"/>
    <col min="14085" max="14085" width="13.7109375" style="175" customWidth="1"/>
    <col min="14086" max="14086" width="13.85546875" style="175" customWidth="1"/>
    <col min="14087" max="14087" width="10.5703125" style="175" customWidth="1"/>
    <col min="14088" max="14089" width="9.85546875" style="175" customWidth="1"/>
    <col min="14090" max="14090" width="10" style="175" customWidth="1"/>
    <col min="14091" max="14091" width="9.7109375" style="175" customWidth="1"/>
    <col min="14092" max="14092" width="10.85546875" style="175" customWidth="1"/>
    <col min="14093" max="14093" width="12.85546875" style="175" customWidth="1"/>
    <col min="14094" max="14094" width="10.140625" style="175" customWidth="1"/>
    <col min="14095" max="14095" width="6" style="175" customWidth="1"/>
    <col min="14096" max="14096" width="10.42578125" style="175" customWidth="1"/>
    <col min="14097" max="14097" width="10.140625" style="175" customWidth="1"/>
    <col min="14098" max="14098" width="9.5703125" style="175" bestFit="1" customWidth="1"/>
    <col min="14099" max="14099" width="10" style="175" customWidth="1"/>
    <col min="14100" max="14337" width="8.85546875" style="175"/>
    <col min="14338" max="14338" width="11.28515625" style="175" customWidth="1"/>
    <col min="14339" max="14339" width="17" style="175" customWidth="1"/>
    <col min="14340" max="14340" width="12.28515625" style="175" customWidth="1"/>
    <col min="14341" max="14341" width="13.7109375" style="175" customWidth="1"/>
    <col min="14342" max="14342" width="13.85546875" style="175" customWidth="1"/>
    <col min="14343" max="14343" width="10.5703125" style="175" customWidth="1"/>
    <col min="14344" max="14345" width="9.85546875" style="175" customWidth="1"/>
    <col min="14346" max="14346" width="10" style="175" customWidth="1"/>
    <col min="14347" max="14347" width="9.7109375" style="175" customWidth="1"/>
    <col min="14348" max="14348" width="10.85546875" style="175" customWidth="1"/>
    <col min="14349" max="14349" width="12.85546875" style="175" customWidth="1"/>
    <col min="14350" max="14350" width="10.140625" style="175" customWidth="1"/>
    <col min="14351" max="14351" width="6" style="175" customWidth="1"/>
    <col min="14352" max="14352" width="10.42578125" style="175" customWidth="1"/>
    <col min="14353" max="14353" width="10.140625" style="175" customWidth="1"/>
    <col min="14354" max="14354" width="9.5703125" style="175" bestFit="1" customWidth="1"/>
    <col min="14355" max="14355" width="10" style="175" customWidth="1"/>
    <col min="14356" max="14593" width="8.85546875" style="175"/>
    <col min="14594" max="14594" width="11.28515625" style="175" customWidth="1"/>
    <col min="14595" max="14595" width="17" style="175" customWidth="1"/>
    <col min="14596" max="14596" width="12.28515625" style="175" customWidth="1"/>
    <col min="14597" max="14597" width="13.7109375" style="175" customWidth="1"/>
    <col min="14598" max="14598" width="13.85546875" style="175" customWidth="1"/>
    <col min="14599" max="14599" width="10.5703125" style="175" customWidth="1"/>
    <col min="14600" max="14601" width="9.85546875" style="175" customWidth="1"/>
    <col min="14602" max="14602" width="10" style="175" customWidth="1"/>
    <col min="14603" max="14603" width="9.7109375" style="175" customWidth="1"/>
    <col min="14604" max="14604" width="10.85546875" style="175" customWidth="1"/>
    <col min="14605" max="14605" width="12.85546875" style="175" customWidth="1"/>
    <col min="14606" max="14606" width="10.140625" style="175" customWidth="1"/>
    <col min="14607" max="14607" width="6" style="175" customWidth="1"/>
    <col min="14608" max="14608" width="10.42578125" style="175" customWidth="1"/>
    <col min="14609" max="14609" width="10.140625" style="175" customWidth="1"/>
    <col min="14610" max="14610" width="9.5703125" style="175" bestFit="1" customWidth="1"/>
    <col min="14611" max="14611" width="10" style="175" customWidth="1"/>
    <col min="14612" max="14849" width="8.85546875" style="175"/>
    <col min="14850" max="14850" width="11.28515625" style="175" customWidth="1"/>
    <col min="14851" max="14851" width="17" style="175" customWidth="1"/>
    <col min="14852" max="14852" width="12.28515625" style="175" customWidth="1"/>
    <col min="14853" max="14853" width="13.7109375" style="175" customWidth="1"/>
    <col min="14854" max="14854" width="13.85546875" style="175" customWidth="1"/>
    <col min="14855" max="14855" width="10.5703125" style="175" customWidth="1"/>
    <col min="14856" max="14857" width="9.85546875" style="175" customWidth="1"/>
    <col min="14858" max="14858" width="10" style="175" customWidth="1"/>
    <col min="14859" max="14859" width="9.7109375" style="175" customWidth="1"/>
    <col min="14860" max="14860" width="10.85546875" style="175" customWidth="1"/>
    <col min="14861" max="14861" width="12.85546875" style="175" customWidth="1"/>
    <col min="14862" max="14862" width="10.140625" style="175" customWidth="1"/>
    <col min="14863" max="14863" width="6" style="175" customWidth="1"/>
    <col min="14864" max="14864" width="10.42578125" style="175" customWidth="1"/>
    <col min="14865" max="14865" width="10.140625" style="175" customWidth="1"/>
    <col min="14866" max="14866" width="9.5703125" style="175" bestFit="1" customWidth="1"/>
    <col min="14867" max="14867" width="10" style="175" customWidth="1"/>
    <col min="14868" max="15105" width="8.85546875" style="175"/>
    <col min="15106" max="15106" width="11.28515625" style="175" customWidth="1"/>
    <col min="15107" max="15107" width="17" style="175" customWidth="1"/>
    <col min="15108" max="15108" width="12.28515625" style="175" customWidth="1"/>
    <col min="15109" max="15109" width="13.7109375" style="175" customWidth="1"/>
    <col min="15110" max="15110" width="13.85546875" style="175" customWidth="1"/>
    <col min="15111" max="15111" width="10.5703125" style="175" customWidth="1"/>
    <col min="15112" max="15113" width="9.85546875" style="175" customWidth="1"/>
    <col min="15114" max="15114" width="10" style="175" customWidth="1"/>
    <col min="15115" max="15115" width="9.7109375" style="175" customWidth="1"/>
    <col min="15116" max="15116" width="10.85546875" style="175" customWidth="1"/>
    <col min="15117" max="15117" width="12.85546875" style="175" customWidth="1"/>
    <col min="15118" max="15118" width="10.140625" style="175" customWidth="1"/>
    <col min="15119" max="15119" width="6" style="175" customWidth="1"/>
    <col min="15120" max="15120" width="10.42578125" style="175" customWidth="1"/>
    <col min="15121" max="15121" width="10.140625" style="175" customWidth="1"/>
    <col min="15122" max="15122" width="9.5703125" style="175" bestFit="1" customWidth="1"/>
    <col min="15123" max="15123" width="10" style="175" customWidth="1"/>
    <col min="15124" max="15361" width="8.85546875" style="175"/>
    <col min="15362" max="15362" width="11.28515625" style="175" customWidth="1"/>
    <col min="15363" max="15363" width="17" style="175" customWidth="1"/>
    <col min="15364" max="15364" width="12.28515625" style="175" customWidth="1"/>
    <col min="15365" max="15365" width="13.7109375" style="175" customWidth="1"/>
    <col min="15366" max="15366" width="13.85546875" style="175" customWidth="1"/>
    <col min="15367" max="15367" width="10.5703125" style="175" customWidth="1"/>
    <col min="15368" max="15369" width="9.85546875" style="175" customWidth="1"/>
    <col min="15370" max="15370" width="10" style="175" customWidth="1"/>
    <col min="15371" max="15371" width="9.7109375" style="175" customWidth="1"/>
    <col min="15372" max="15372" width="10.85546875" style="175" customWidth="1"/>
    <col min="15373" max="15373" width="12.85546875" style="175" customWidth="1"/>
    <col min="15374" max="15374" width="10.140625" style="175" customWidth="1"/>
    <col min="15375" max="15375" width="6" style="175" customWidth="1"/>
    <col min="15376" max="15376" width="10.42578125" style="175" customWidth="1"/>
    <col min="15377" max="15377" width="10.140625" style="175" customWidth="1"/>
    <col min="15378" max="15378" width="9.5703125" style="175" bestFit="1" customWidth="1"/>
    <col min="15379" max="15379" width="10" style="175" customWidth="1"/>
    <col min="15380" max="15617" width="8.85546875" style="175"/>
    <col min="15618" max="15618" width="11.28515625" style="175" customWidth="1"/>
    <col min="15619" max="15619" width="17" style="175" customWidth="1"/>
    <col min="15620" max="15620" width="12.28515625" style="175" customWidth="1"/>
    <col min="15621" max="15621" width="13.7109375" style="175" customWidth="1"/>
    <col min="15622" max="15622" width="13.85546875" style="175" customWidth="1"/>
    <col min="15623" max="15623" width="10.5703125" style="175" customWidth="1"/>
    <col min="15624" max="15625" width="9.85546875" style="175" customWidth="1"/>
    <col min="15626" max="15626" width="10" style="175" customWidth="1"/>
    <col min="15627" max="15627" width="9.7109375" style="175" customWidth="1"/>
    <col min="15628" max="15628" width="10.85546875" style="175" customWidth="1"/>
    <col min="15629" max="15629" width="12.85546875" style="175" customWidth="1"/>
    <col min="15630" max="15630" width="10.140625" style="175" customWidth="1"/>
    <col min="15631" max="15631" width="6" style="175" customWidth="1"/>
    <col min="15632" max="15632" width="10.42578125" style="175" customWidth="1"/>
    <col min="15633" max="15633" width="10.140625" style="175" customWidth="1"/>
    <col min="15634" max="15634" width="9.5703125" style="175" bestFit="1" customWidth="1"/>
    <col min="15635" max="15635" width="10" style="175" customWidth="1"/>
    <col min="15636" max="15873" width="8.85546875" style="175"/>
    <col min="15874" max="15874" width="11.28515625" style="175" customWidth="1"/>
    <col min="15875" max="15875" width="17" style="175" customWidth="1"/>
    <col min="15876" max="15876" width="12.28515625" style="175" customWidth="1"/>
    <col min="15877" max="15877" width="13.7109375" style="175" customWidth="1"/>
    <col min="15878" max="15878" width="13.85546875" style="175" customWidth="1"/>
    <col min="15879" max="15879" width="10.5703125" style="175" customWidth="1"/>
    <col min="15880" max="15881" width="9.85546875" style="175" customWidth="1"/>
    <col min="15882" max="15882" width="10" style="175" customWidth="1"/>
    <col min="15883" max="15883" width="9.7109375" style="175" customWidth="1"/>
    <col min="15884" max="15884" width="10.85546875" style="175" customWidth="1"/>
    <col min="15885" max="15885" width="12.85546875" style="175" customWidth="1"/>
    <col min="15886" max="15886" width="10.140625" style="175" customWidth="1"/>
    <col min="15887" max="15887" width="6" style="175" customWidth="1"/>
    <col min="15888" max="15888" width="10.42578125" style="175" customWidth="1"/>
    <col min="15889" max="15889" width="10.140625" style="175" customWidth="1"/>
    <col min="15890" max="15890" width="9.5703125" style="175" bestFit="1" customWidth="1"/>
    <col min="15891" max="15891" width="10" style="175" customWidth="1"/>
    <col min="15892" max="16129" width="8.85546875" style="175"/>
    <col min="16130" max="16130" width="11.28515625" style="175" customWidth="1"/>
    <col min="16131" max="16131" width="17" style="175" customWidth="1"/>
    <col min="16132" max="16132" width="12.28515625" style="175" customWidth="1"/>
    <col min="16133" max="16133" width="13.7109375" style="175" customWidth="1"/>
    <col min="16134" max="16134" width="13.85546875" style="175" customWidth="1"/>
    <col min="16135" max="16135" width="10.5703125" style="175" customWidth="1"/>
    <col min="16136" max="16137" width="9.85546875" style="175" customWidth="1"/>
    <col min="16138" max="16138" width="10" style="175" customWidth="1"/>
    <col min="16139" max="16139" width="9.7109375" style="175" customWidth="1"/>
    <col min="16140" max="16140" width="10.85546875" style="175" customWidth="1"/>
    <col min="16141" max="16141" width="12.85546875" style="175" customWidth="1"/>
    <col min="16142" max="16142" width="10.140625" style="175" customWidth="1"/>
    <col min="16143" max="16143" width="6" style="175" customWidth="1"/>
    <col min="16144" max="16144" width="10.42578125" style="175" customWidth="1"/>
    <col min="16145" max="16145" width="10.140625" style="175" customWidth="1"/>
    <col min="16146" max="16146" width="9.5703125" style="175" bestFit="1" customWidth="1"/>
    <col min="16147" max="16147" width="10" style="175" customWidth="1"/>
    <col min="16148" max="16383" width="8.85546875" style="175"/>
    <col min="16384" max="16384" width="9.140625" style="175" customWidth="1"/>
  </cols>
  <sheetData>
    <row r="2" spans="2:17">
      <c r="B2" s="1039" t="s">
        <v>1162</v>
      </c>
      <c r="C2" s="1040"/>
    </row>
    <row r="3" spans="2:17" ht="12" thickBot="1"/>
    <row r="4" spans="2:17">
      <c r="B4" s="1023" t="s">
        <v>1151</v>
      </c>
      <c r="C4" s="374" t="s">
        <v>1152</v>
      </c>
      <c r="D4" s="387" t="s">
        <v>1153</v>
      </c>
      <c r="E4" s="375" t="s">
        <v>1154</v>
      </c>
      <c r="F4" s="374" t="s">
        <v>338</v>
      </c>
      <c r="G4" s="374" t="s">
        <v>1155</v>
      </c>
      <c r="H4" s="375" t="s">
        <v>340</v>
      </c>
      <c r="I4" s="375" t="s">
        <v>342</v>
      </c>
      <c r="J4" s="375" t="s">
        <v>348</v>
      </c>
      <c r="K4" s="375" t="s">
        <v>1156</v>
      </c>
      <c r="L4" s="375" t="s">
        <v>365</v>
      </c>
      <c r="M4" s="375" t="s">
        <v>344</v>
      </c>
      <c r="N4" s="1024" t="s">
        <v>349</v>
      </c>
      <c r="O4" s="946"/>
      <c r="P4" s="1029" t="s">
        <v>1157</v>
      </c>
      <c r="Q4" s="1030" t="s">
        <v>75</v>
      </c>
    </row>
    <row r="5" spans="2:17">
      <c r="B5" s="1038">
        <v>42186</v>
      </c>
      <c r="C5" s="948">
        <v>1152</v>
      </c>
      <c r="D5" s="254"/>
      <c r="E5" s="254">
        <v>4</v>
      </c>
      <c r="F5" s="949">
        <f t="shared" ref="F5:F16" si="0">E5*430</f>
        <v>1720</v>
      </c>
      <c r="G5" s="949">
        <f>F5*6.6%+7.7</f>
        <v>121.22000000000001</v>
      </c>
      <c r="H5" s="949">
        <f t="shared" ref="H5:H16" si="1">F5-G5</f>
        <v>1598.78</v>
      </c>
      <c r="I5" s="254"/>
      <c r="J5" s="950">
        <v>177.93</v>
      </c>
      <c r="K5" s="950">
        <v>635.5</v>
      </c>
      <c r="L5" s="949"/>
      <c r="M5" s="951"/>
      <c r="N5" s="1025">
        <f t="shared" ref="N5:N16" si="2">H5-C5-I5-J5-K5-L5-M5</f>
        <v>-366.65000000000003</v>
      </c>
      <c r="O5" s="952"/>
      <c r="P5" s="1031" t="s">
        <v>365</v>
      </c>
      <c r="Q5" s="1032">
        <f>L17</f>
        <v>1038.6000000000001</v>
      </c>
    </row>
    <row r="6" spans="2:17">
      <c r="B6" s="1038">
        <v>42217</v>
      </c>
      <c r="C6" s="948">
        <v>1152</v>
      </c>
      <c r="D6" s="254"/>
      <c r="E6" s="254">
        <v>4</v>
      </c>
      <c r="F6" s="949">
        <f t="shared" si="0"/>
        <v>1720</v>
      </c>
      <c r="G6" s="949">
        <f t="shared" ref="G6:G15" si="3">F6*6.6%+7.7</f>
        <v>121.22000000000001</v>
      </c>
      <c r="H6" s="949">
        <f t="shared" si="1"/>
        <v>1598.78</v>
      </c>
      <c r="I6" s="254"/>
      <c r="J6" s="254"/>
      <c r="K6" s="254"/>
      <c r="L6" s="953">
        <v>259.5</v>
      </c>
      <c r="M6" s="951"/>
      <c r="N6" s="1025">
        <f t="shared" si="2"/>
        <v>187.27999999999997</v>
      </c>
      <c r="O6" s="952"/>
      <c r="P6" s="1031" t="s">
        <v>348</v>
      </c>
      <c r="Q6" s="1032">
        <f>J17</f>
        <v>701.03</v>
      </c>
    </row>
    <row r="7" spans="2:17">
      <c r="B7" s="1038">
        <v>42248</v>
      </c>
      <c r="C7" s="948">
        <v>1152</v>
      </c>
      <c r="D7" s="954"/>
      <c r="E7" s="254">
        <v>4</v>
      </c>
      <c r="F7" s="949">
        <f t="shared" si="0"/>
        <v>1720</v>
      </c>
      <c r="G7" s="949">
        <f t="shared" si="3"/>
        <v>121.22000000000001</v>
      </c>
      <c r="H7" s="949">
        <f t="shared" si="1"/>
        <v>1598.78</v>
      </c>
      <c r="I7" s="954"/>
      <c r="J7" s="954"/>
      <c r="K7" s="954"/>
      <c r="L7" s="254"/>
      <c r="M7" s="951"/>
      <c r="N7" s="1025">
        <f t="shared" si="2"/>
        <v>446.78</v>
      </c>
      <c r="O7" s="952"/>
      <c r="P7" s="1031" t="s">
        <v>1156</v>
      </c>
      <c r="Q7" s="1032">
        <f>K17</f>
        <v>2664.5</v>
      </c>
    </row>
    <row r="8" spans="2:17">
      <c r="B8" s="1038">
        <v>42278</v>
      </c>
      <c r="C8" s="948">
        <v>1152</v>
      </c>
      <c r="D8" s="254"/>
      <c r="E8" s="254">
        <v>4</v>
      </c>
      <c r="F8" s="949">
        <f t="shared" si="0"/>
        <v>1720</v>
      </c>
      <c r="G8" s="949">
        <f t="shared" si="3"/>
        <v>121.22000000000001</v>
      </c>
      <c r="H8" s="949">
        <f t="shared" si="1"/>
        <v>1598.78</v>
      </c>
      <c r="I8" s="254"/>
      <c r="J8" s="254">
        <v>177.91</v>
      </c>
      <c r="K8" s="950">
        <v>635.5</v>
      </c>
      <c r="L8" s="254"/>
      <c r="M8" s="950"/>
      <c r="N8" s="1025">
        <f t="shared" si="2"/>
        <v>-366.63</v>
      </c>
      <c r="O8" s="955"/>
      <c r="P8" s="1031" t="s">
        <v>342</v>
      </c>
      <c r="Q8" s="1033">
        <f>I17</f>
        <v>0</v>
      </c>
    </row>
    <row r="9" spans="2:17">
      <c r="B9" s="1038">
        <v>42309</v>
      </c>
      <c r="C9" s="948">
        <v>1152</v>
      </c>
      <c r="D9" s="954"/>
      <c r="E9" s="254">
        <v>4</v>
      </c>
      <c r="F9" s="949">
        <f t="shared" si="0"/>
        <v>1720</v>
      </c>
      <c r="G9" s="949">
        <f t="shared" si="3"/>
        <v>121.22000000000001</v>
      </c>
      <c r="H9" s="949">
        <f t="shared" si="1"/>
        <v>1598.78</v>
      </c>
      <c r="I9" s="956"/>
      <c r="J9" s="957"/>
      <c r="K9" s="956"/>
      <c r="L9" s="953">
        <v>259.7</v>
      </c>
      <c r="M9" s="956"/>
      <c r="N9" s="1025">
        <f t="shared" si="2"/>
        <v>187.07999999999998</v>
      </c>
      <c r="O9" s="946"/>
      <c r="P9" s="1031" t="s">
        <v>1158</v>
      </c>
      <c r="Q9" s="1033">
        <f>M17</f>
        <v>75</v>
      </c>
    </row>
    <row r="10" spans="2:17">
      <c r="B10" s="1038">
        <v>42339</v>
      </c>
      <c r="C10" s="948">
        <v>1187</v>
      </c>
      <c r="D10" s="254"/>
      <c r="E10" s="254">
        <v>4</v>
      </c>
      <c r="F10" s="949">
        <f t="shared" si="0"/>
        <v>1720</v>
      </c>
      <c r="G10" s="949">
        <f t="shared" si="3"/>
        <v>121.22000000000001</v>
      </c>
      <c r="H10" s="949">
        <f t="shared" si="1"/>
        <v>1598.78</v>
      </c>
      <c r="I10" s="956"/>
      <c r="J10" s="956"/>
      <c r="K10" s="956"/>
      <c r="L10" s="254"/>
      <c r="M10" s="956"/>
      <c r="N10" s="1025">
        <f t="shared" si="2"/>
        <v>411.78</v>
      </c>
      <c r="O10" s="946"/>
      <c r="P10" s="1031" t="s">
        <v>142</v>
      </c>
      <c r="Q10" s="1222">
        <f>C17</f>
        <v>14069</v>
      </c>
    </row>
    <row r="11" spans="2:17">
      <c r="B11" s="1038">
        <v>42370</v>
      </c>
      <c r="C11" s="948">
        <v>1187</v>
      </c>
      <c r="D11" s="254"/>
      <c r="E11" s="254">
        <v>6</v>
      </c>
      <c r="F11" s="949">
        <f t="shared" si="0"/>
        <v>2580</v>
      </c>
      <c r="G11" s="949">
        <f t="shared" si="3"/>
        <v>177.98</v>
      </c>
      <c r="H11" s="949">
        <f t="shared" si="1"/>
        <v>2402.02</v>
      </c>
      <c r="I11" s="958"/>
      <c r="J11" s="254">
        <v>167.28</v>
      </c>
      <c r="K11" s="254"/>
      <c r="L11" s="254"/>
      <c r="M11" s="950"/>
      <c r="N11" s="1025">
        <f t="shared" si="2"/>
        <v>1047.74</v>
      </c>
      <c r="O11" s="955"/>
      <c r="P11" s="1031" t="s">
        <v>1159</v>
      </c>
      <c r="Q11" s="1032">
        <f>G17</f>
        <v>1735.66</v>
      </c>
    </row>
    <row r="12" spans="2:17">
      <c r="B12" s="1038">
        <v>42401</v>
      </c>
      <c r="C12" s="948">
        <v>1187</v>
      </c>
      <c r="D12" s="254"/>
      <c r="E12" s="254">
        <v>4</v>
      </c>
      <c r="F12" s="949">
        <f t="shared" si="0"/>
        <v>1720</v>
      </c>
      <c r="G12" s="949">
        <f t="shared" si="3"/>
        <v>121.22000000000001</v>
      </c>
      <c r="H12" s="949">
        <f t="shared" si="1"/>
        <v>1598.78</v>
      </c>
      <c r="I12" s="958"/>
      <c r="J12" s="954"/>
      <c r="K12" s="254">
        <v>696.75</v>
      </c>
      <c r="L12" s="950">
        <v>259.7</v>
      </c>
      <c r="M12" s="950"/>
      <c r="N12" s="1025">
        <f t="shared" si="2"/>
        <v>-544.67000000000007</v>
      </c>
      <c r="O12" s="955"/>
      <c r="P12" s="1031" t="s">
        <v>361</v>
      </c>
      <c r="Q12" s="1034">
        <f>SUM(Q5:Q11)</f>
        <v>20283.79</v>
      </c>
    </row>
    <row r="13" spans="2:17">
      <c r="B13" s="1038">
        <v>42430</v>
      </c>
      <c r="C13" s="948">
        <v>1187</v>
      </c>
      <c r="D13" s="950"/>
      <c r="E13" s="254">
        <v>4</v>
      </c>
      <c r="F13" s="949">
        <f t="shared" si="0"/>
        <v>1720</v>
      </c>
      <c r="G13" s="949">
        <f>F13*6.6%+7.7+93.5</f>
        <v>214.72000000000003</v>
      </c>
      <c r="H13" s="949">
        <f t="shared" si="1"/>
        <v>1505.28</v>
      </c>
      <c r="I13" s="958"/>
      <c r="J13" s="954"/>
      <c r="K13" s="254"/>
      <c r="L13" s="254"/>
      <c r="M13" s="950"/>
      <c r="N13" s="1025">
        <f t="shared" si="2"/>
        <v>318.27999999999997</v>
      </c>
      <c r="O13" s="955"/>
      <c r="P13" s="1031" t="s">
        <v>338</v>
      </c>
      <c r="Q13" s="1035">
        <f>F17</f>
        <v>22360</v>
      </c>
    </row>
    <row r="14" spans="2:17" ht="12" thickBot="1">
      <c r="B14" s="1038">
        <v>42461</v>
      </c>
      <c r="C14" s="948">
        <v>1187</v>
      </c>
      <c r="D14" s="950"/>
      <c r="E14" s="254">
        <v>4</v>
      </c>
      <c r="F14" s="949">
        <f t="shared" si="0"/>
        <v>1720</v>
      </c>
      <c r="G14" s="949">
        <f>F14*6.6%+7.7+44</f>
        <v>165.22000000000003</v>
      </c>
      <c r="H14" s="949">
        <f t="shared" si="1"/>
        <v>1554.78</v>
      </c>
      <c r="I14" s="958"/>
      <c r="J14" s="254">
        <v>177.91</v>
      </c>
      <c r="K14" s="254"/>
      <c r="L14" s="254"/>
      <c r="M14" s="950"/>
      <c r="N14" s="1025">
        <f t="shared" si="2"/>
        <v>189.86999999999998</v>
      </c>
      <c r="O14" s="955"/>
      <c r="P14" s="1036" t="s">
        <v>350</v>
      </c>
      <c r="Q14" s="1037">
        <f>Q13-Q12</f>
        <v>2076.2099999999991</v>
      </c>
    </row>
    <row r="15" spans="2:17">
      <c r="B15" s="1038">
        <v>42491</v>
      </c>
      <c r="C15" s="948">
        <v>1187</v>
      </c>
      <c r="D15" s="254"/>
      <c r="E15" s="254">
        <v>6</v>
      </c>
      <c r="F15" s="949">
        <f t="shared" si="0"/>
        <v>2580</v>
      </c>
      <c r="G15" s="949">
        <f t="shared" si="3"/>
        <v>177.98</v>
      </c>
      <c r="H15" s="949">
        <f t="shared" si="1"/>
        <v>2402.02</v>
      </c>
      <c r="I15" s="958"/>
      <c r="J15" s="954"/>
      <c r="K15" s="254">
        <v>696.75</v>
      </c>
      <c r="L15" s="950">
        <v>259.7</v>
      </c>
      <c r="M15" s="950">
        <v>75</v>
      </c>
      <c r="N15" s="1025">
        <f t="shared" si="2"/>
        <v>183.57</v>
      </c>
      <c r="O15" s="955"/>
      <c r="Q15" s="959"/>
    </row>
    <row r="16" spans="2:17">
      <c r="B16" s="1038">
        <v>42522</v>
      </c>
      <c r="C16" s="948">
        <v>1187</v>
      </c>
      <c r="D16" s="950"/>
      <c r="E16" s="254">
        <v>4</v>
      </c>
      <c r="F16" s="949">
        <f t="shared" si="0"/>
        <v>1720</v>
      </c>
      <c r="G16" s="949">
        <f>F16*6.6%+7.7+30</f>
        <v>151.22000000000003</v>
      </c>
      <c r="H16" s="949">
        <f t="shared" si="1"/>
        <v>1568.78</v>
      </c>
      <c r="I16" s="958"/>
      <c r="J16" s="954"/>
      <c r="K16" s="254"/>
      <c r="L16" s="950"/>
      <c r="M16" s="950"/>
      <c r="N16" s="1025">
        <f t="shared" si="2"/>
        <v>381.78</v>
      </c>
      <c r="O16" s="955"/>
    </row>
    <row r="17" spans="2:18" ht="12" thickBot="1">
      <c r="B17" s="383" t="s">
        <v>349</v>
      </c>
      <c r="C17" s="1026">
        <f>SUM(C5:C16)</f>
        <v>14069</v>
      </c>
      <c r="D17" s="1027"/>
      <c r="E17" s="1027">
        <f>SUM(E5:E16)</f>
        <v>52</v>
      </c>
      <c r="F17" s="1026">
        <f t="shared" ref="F17:M17" si="4">SUM(F5:F16)</f>
        <v>22360</v>
      </c>
      <c r="G17" s="1026">
        <f t="shared" si="4"/>
        <v>1735.66</v>
      </c>
      <c r="H17" s="1026">
        <f t="shared" si="4"/>
        <v>20624.34</v>
      </c>
      <c r="I17" s="1026">
        <f>SUM(I5:I16)</f>
        <v>0</v>
      </c>
      <c r="J17" s="1026">
        <f t="shared" si="4"/>
        <v>701.03</v>
      </c>
      <c r="K17" s="1026">
        <f t="shared" si="4"/>
        <v>2664.5</v>
      </c>
      <c r="L17" s="1026">
        <f t="shared" si="4"/>
        <v>1038.6000000000001</v>
      </c>
      <c r="M17" s="1026">
        <f t="shared" si="4"/>
        <v>75</v>
      </c>
      <c r="N17" s="1028">
        <f>SUM(N5:N16)</f>
        <v>2076.2099999999996</v>
      </c>
      <c r="O17" s="964"/>
      <c r="P17" s="965"/>
      <c r="Q17" s="966"/>
    </row>
    <row r="18" spans="2:18">
      <c r="B18" s="1019"/>
      <c r="C18" s="1020"/>
      <c r="D18" s="1021"/>
      <c r="E18" s="1021"/>
      <c r="F18" s="1020"/>
      <c r="G18" s="1020"/>
      <c r="H18" s="1020"/>
      <c r="I18" s="1020"/>
      <c r="J18" s="1020"/>
      <c r="K18" s="1020"/>
      <c r="L18" s="1020"/>
      <c r="M18" s="1020"/>
      <c r="N18" s="1022"/>
      <c r="O18" s="964"/>
      <c r="P18" s="965"/>
      <c r="Q18" s="966"/>
    </row>
    <row r="19" spans="2:18">
      <c r="B19" s="967"/>
      <c r="C19" s="968"/>
      <c r="D19" s="969"/>
      <c r="E19" s="969"/>
      <c r="F19" s="968"/>
      <c r="G19" s="968"/>
      <c r="H19" s="968"/>
      <c r="I19" s="968"/>
      <c r="J19" s="968"/>
      <c r="K19" s="968"/>
      <c r="L19" s="968"/>
      <c r="M19" s="968"/>
      <c r="N19" s="1018"/>
      <c r="O19" s="964"/>
      <c r="P19" s="965"/>
      <c r="Q19" s="966"/>
    </row>
    <row r="20" spans="2:18" ht="12" thickBot="1">
      <c r="E20" s="998"/>
      <c r="H20" s="999"/>
      <c r="I20" s="999"/>
      <c r="K20" s="179"/>
      <c r="O20" s="955"/>
    </row>
    <row r="21" spans="2:18">
      <c r="B21" s="942" t="s">
        <v>1160</v>
      </c>
      <c r="C21" s="943" t="s">
        <v>1152</v>
      </c>
      <c r="D21" s="944" t="s">
        <v>1153</v>
      </c>
      <c r="E21" s="945" t="s">
        <v>1154</v>
      </c>
      <c r="F21" s="943" t="s">
        <v>338</v>
      </c>
      <c r="G21" s="943" t="s">
        <v>1155</v>
      </c>
      <c r="H21" s="945" t="s">
        <v>340</v>
      </c>
      <c r="I21" s="945" t="s">
        <v>342</v>
      </c>
      <c r="J21" s="945" t="s">
        <v>348</v>
      </c>
      <c r="K21" s="945" t="s">
        <v>1156</v>
      </c>
      <c r="L21" s="945" t="s">
        <v>365</v>
      </c>
      <c r="M21" s="945" t="s">
        <v>344</v>
      </c>
      <c r="N21" s="945"/>
      <c r="O21" s="946"/>
      <c r="P21" s="1029" t="s">
        <v>1157</v>
      </c>
      <c r="Q21" s="1030" t="s">
        <v>75</v>
      </c>
      <c r="R21" s="999"/>
    </row>
    <row r="22" spans="2:18">
      <c r="B22" s="947">
        <v>42552</v>
      </c>
      <c r="C22" s="254">
        <v>1187</v>
      </c>
      <c r="D22" s="950"/>
      <c r="E22" s="254">
        <v>4</v>
      </c>
      <c r="F22" s="949">
        <f>E22*430</f>
        <v>1720</v>
      </c>
      <c r="G22" s="949">
        <f>F22*6.6%+7.7</f>
        <v>121.22000000000001</v>
      </c>
      <c r="H22" s="949">
        <f>F22-G22</f>
        <v>1598.78</v>
      </c>
      <c r="I22" s="958"/>
      <c r="J22" s="950">
        <v>168.41</v>
      </c>
      <c r="K22" s="950"/>
      <c r="L22" s="949">
        <v>262.26</v>
      </c>
      <c r="M22" s="950">
        <v>257.8</v>
      </c>
      <c r="N22" s="949">
        <f>H22-C22-I22-J22-K22-L22-M22</f>
        <v>-276.69000000000005</v>
      </c>
      <c r="O22" s="955"/>
      <c r="P22" s="1031" t="s">
        <v>365</v>
      </c>
      <c r="Q22" s="1032">
        <f>L34</f>
        <v>262.26</v>
      </c>
    </row>
    <row r="23" spans="2:18" s="184" customFormat="1">
      <c r="B23" s="947">
        <v>42583</v>
      </c>
      <c r="C23" s="254">
        <v>1187</v>
      </c>
      <c r="D23" s="254"/>
      <c r="E23" s="254">
        <v>4</v>
      </c>
      <c r="F23" s="949">
        <f>E23*430</f>
        <v>1720</v>
      </c>
      <c r="G23" s="949">
        <f>F23*6.6%+7.7</f>
        <v>121.22000000000001</v>
      </c>
      <c r="H23" s="949">
        <f>F23-G23</f>
        <v>1598.78</v>
      </c>
      <c r="I23" s="958"/>
      <c r="J23" s="254"/>
      <c r="K23" s="254">
        <v>696.75</v>
      </c>
      <c r="L23" s="953"/>
      <c r="M23" s="950">
        <f>65+29.9+24.9</f>
        <v>119.80000000000001</v>
      </c>
      <c r="N23" s="949">
        <f>H23-C23-I23-J23-K23-L23-M23</f>
        <v>-404.77000000000004</v>
      </c>
      <c r="O23" s="955"/>
      <c r="P23" s="1031" t="s">
        <v>348</v>
      </c>
      <c r="Q23" s="1032">
        <f>J34</f>
        <v>168.41</v>
      </c>
    </row>
    <row r="24" spans="2:18" s="184" customFormat="1">
      <c r="B24" s="970">
        <v>42614</v>
      </c>
      <c r="C24" s="971" t="s">
        <v>1359</v>
      </c>
      <c r="D24" s="972"/>
      <c r="E24" s="973"/>
      <c r="F24" s="973"/>
      <c r="G24" s="974"/>
      <c r="H24" s="975"/>
      <c r="I24" s="975"/>
      <c r="J24" s="976"/>
      <c r="K24" s="976"/>
      <c r="L24" s="977"/>
      <c r="M24" s="978"/>
      <c r="N24" s="978"/>
      <c r="O24" s="955"/>
      <c r="P24" s="1031" t="s">
        <v>1156</v>
      </c>
      <c r="Q24" s="1032">
        <f>K34</f>
        <v>696.75</v>
      </c>
    </row>
    <row r="25" spans="2:18">
      <c r="B25" s="947">
        <v>42644</v>
      </c>
      <c r="C25" s="979"/>
      <c r="D25" s="950"/>
      <c r="E25" s="980"/>
      <c r="F25" s="981"/>
      <c r="G25" s="982"/>
      <c r="H25" s="958"/>
      <c r="I25" s="958"/>
      <c r="J25" s="254"/>
      <c r="K25" s="950"/>
      <c r="L25" s="254"/>
      <c r="M25" s="950"/>
      <c r="N25" s="950"/>
      <c r="O25" s="955"/>
      <c r="P25" s="1031" t="s">
        <v>342</v>
      </c>
      <c r="Q25" s="1033">
        <f>I34</f>
        <v>0</v>
      </c>
    </row>
    <row r="26" spans="2:18">
      <c r="B26" s="947">
        <v>42675</v>
      </c>
      <c r="C26" s="983"/>
      <c r="D26" s="984"/>
      <c r="E26" s="981"/>
      <c r="F26" s="981"/>
      <c r="G26" s="982"/>
      <c r="H26" s="958"/>
      <c r="I26" s="958"/>
      <c r="J26" s="957"/>
      <c r="K26" s="956"/>
      <c r="L26" s="953"/>
      <c r="M26" s="950"/>
      <c r="N26" s="950"/>
      <c r="O26" s="955"/>
      <c r="P26" s="1031" t="s">
        <v>1158</v>
      </c>
      <c r="Q26" s="1033">
        <f>M34</f>
        <v>377.6</v>
      </c>
    </row>
    <row r="27" spans="2:18">
      <c r="B27" s="947">
        <v>42705</v>
      </c>
      <c r="C27" s="950"/>
      <c r="D27" s="254"/>
      <c r="E27" s="254"/>
      <c r="F27" s="254"/>
      <c r="G27" s="985"/>
      <c r="H27" s="950"/>
      <c r="I27" s="958"/>
      <c r="J27" s="956"/>
      <c r="K27" s="956"/>
      <c r="L27" s="254"/>
      <c r="M27" s="950"/>
      <c r="N27" s="950"/>
      <c r="O27" s="955"/>
      <c r="P27" s="1031" t="s">
        <v>142</v>
      </c>
      <c r="Q27" s="1222">
        <f>C34</f>
        <v>2374</v>
      </c>
    </row>
    <row r="28" spans="2:18">
      <c r="B28" s="947">
        <v>42736</v>
      </c>
      <c r="C28" s="986"/>
      <c r="D28" s="986"/>
      <c r="E28" s="986"/>
      <c r="F28" s="986"/>
      <c r="G28" s="987"/>
      <c r="H28" s="986"/>
      <c r="I28" s="988"/>
      <c r="J28" s="254"/>
      <c r="K28" s="254"/>
      <c r="L28" s="254"/>
      <c r="M28" s="986"/>
      <c r="N28" s="986"/>
      <c r="O28" s="989"/>
      <c r="P28" s="1031" t="s">
        <v>1159</v>
      </c>
      <c r="Q28" s="1032">
        <f>G34</f>
        <v>242.44000000000003</v>
      </c>
    </row>
    <row r="29" spans="2:18">
      <c r="B29" s="947">
        <v>42767</v>
      </c>
      <c r="C29" s="990"/>
      <c r="D29" s="991"/>
      <c r="E29" s="254"/>
      <c r="F29" s="254"/>
      <c r="G29" s="985"/>
      <c r="H29" s="992"/>
      <c r="I29" s="992"/>
      <c r="J29" s="954"/>
      <c r="K29" s="254"/>
      <c r="L29" s="950"/>
      <c r="M29" s="950"/>
      <c r="N29" s="950"/>
      <c r="O29" s="955"/>
      <c r="P29" s="1031" t="s">
        <v>361</v>
      </c>
      <c r="Q29" s="1034">
        <f>SUM(Q22:Q28)</f>
        <v>4121.46</v>
      </c>
    </row>
    <row r="30" spans="2:18">
      <c r="B30" s="947">
        <v>42795</v>
      </c>
      <c r="C30" s="254"/>
      <c r="D30" s="985"/>
      <c r="E30" s="254"/>
      <c r="F30" s="958"/>
      <c r="G30" s="985"/>
      <c r="H30" s="958"/>
      <c r="I30" s="958"/>
      <c r="J30" s="954"/>
      <c r="K30" s="254"/>
      <c r="L30" s="254"/>
      <c r="M30" s="950"/>
      <c r="N30" s="950"/>
      <c r="O30" s="955"/>
      <c r="P30" s="1031" t="s">
        <v>338</v>
      </c>
      <c r="Q30" s="1223">
        <f>F34</f>
        <v>3440</v>
      </c>
    </row>
    <row r="31" spans="2:18" ht="12" thickBot="1">
      <c r="B31" s="947">
        <v>42826</v>
      </c>
      <c r="C31" s="950"/>
      <c r="D31" s="254"/>
      <c r="E31" s="981"/>
      <c r="F31" s="993"/>
      <c r="G31" s="994"/>
      <c r="H31" s="958"/>
      <c r="I31" s="958"/>
      <c r="J31" s="254"/>
      <c r="K31" s="254"/>
      <c r="L31" s="254"/>
      <c r="M31" s="950"/>
      <c r="N31" s="950"/>
      <c r="O31" s="955"/>
      <c r="P31" s="1036" t="s">
        <v>350</v>
      </c>
      <c r="Q31" s="1037">
        <f>Q30-Q29</f>
        <v>-681.46</v>
      </c>
    </row>
    <row r="32" spans="2:18">
      <c r="B32" s="947">
        <v>42856</v>
      </c>
      <c r="C32" s="979"/>
      <c r="D32" s="979"/>
      <c r="E32" s="995"/>
      <c r="F32" s="979"/>
      <c r="G32" s="996"/>
      <c r="H32" s="997"/>
      <c r="I32" s="997"/>
      <c r="J32" s="954"/>
      <c r="K32" s="254"/>
      <c r="L32" s="950"/>
      <c r="M32" s="187"/>
      <c r="N32" s="187"/>
      <c r="O32" s="955"/>
    </row>
    <row r="33" spans="2:18">
      <c r="B33" s="947">
        <v>42887</v>
      </c>
      <c r="C33" s="979"/>
      <c r="D33" s="979"/>
      <c r="E33" s="979"/>
      <c r="F33" s="979"/>
      <c r="G33" s="996"/>
      <c r="H33" s="997"/>
      <c r="I33" s="997"/>
      <c r="J33" s="954"/>
      <c r="K33" s="254"/>
      <c r="L33" s="950"/>
      <c r="M33" s="187"/>
      <c r="N33" s="187"/>
      <c r="O33" s="955"/>
    </row>
    <row r="34" spans="2:18" s="965" customFormat="1">
      <c r="B34" s="960" t="s">
        <v>349</v>
      </c>
      <c r="C34" s="961">
        <f>SUM(C22:C33)</f>
        <v>2374</v>
      </c>
      <c r="D34" s="962"/>
      <c r="E34" s="962">
        <f>SUM(E22:E33)</f>
        <v>8</v>
      </c>
      <c r="F34" s="961">
        <f>SUM(F22:F33)</f>
        <v>3440</v>
      </c>
      <c r="G34" s="961">
        <f t="shared" ref="G34:L34" si="5">SUM(G22:G33)</f>
        <v>242.44000000000003</v>
      </c>
      <c r="H34" s="961">
        <f t="shared" si="5"/>
        <v>3197.56</v>
      </c>
      <c r="I34" s="961">
        <f>SUM(I22:I33)</f>
        <v>0</v>
      </c>
      <c r="J34" s="961">
        <f t="shared" si="5"/>
        <v>168.41</v>
      </c>
      <c r="K34" s="961">
        <f t="shared" si="5"/>
        <v>696.75</v>
      </c>
      <c r="L34" s="961">
        <f t="shared" si="5"/>
        <v>262.26</v>
      </c>
      <c r="M34" s="961">
        <f>SUM(M22:M33)</f>
        <v>377.6</v>
      </c>
      <c r="N34" s="963">
        <f>SUM(N22:N33)</f>
        <v>-681.46</v>
      </c>
      <c r="O34" s="964"/>
      <c r="Q34" s="966"/>
      <c r="R34" s="1294"/>
    </row>
    <row r="35" spans="2:18">
      <c r="E35" s="998"/>
      <c r="H35" s="999"/>
      <c r="I35" s="999"/>
      <c r="K35" s="179"/>
      <c r="O35" s="955"/>
    </row>
    <row r="36" spans="2:18">
      <c r="E36" s="998"/>
      <c r="H36" s="999"/>
      <c r="I36" s="999"/>
      <c r="K36" s="179"/>
      <c r="O36" s="955"/>
    </row>
    <row r="37" spans="2:18">
      <c r="E37" s="998"/>
      <c r="H37" s="999"/>
      <c r="I37" s="999"/>
      <c r="K37" s="179"/>
      <c r="O37" s="955"/>
    </row>
    <row r="38" spans="2:18" ht="13.5" thickBot="1">
      <c r="J38" s="250"/>
      <c r="K38" s="905"/>
    </row>
    <row r="39" spans="2:18" ht="18.75" thickBot="1">
      <c r="C39" s="1627" t="s">
        <v>1360</v>
      </c>
      <c r="D39" s="1628"/>
      <c r="E39" s="1628"/>
      <c r="F39" s="1628"/>
      <c r="G39" s="1628"/>
      <c r="H39" s="1629"/>
      <c r="J39" s="1224" t="s">
        <v>1272</v>
      </c>
      <c r="K39" s="1245">
        <f>G68</f>
        <v>2949.11</v>
      </c>
    </row>
    <row r="40" spans="2:18" ht="15.75">
      <c r="C40" s="1249" t="s">
        <v>1256</v>
      </c>
      <c r="D40" s="1250"/>
      <c r="E40" s="1250"/>
      <c r="F40" s="1250"/>
      <c r="G40" s="1250"/>
      <c r="H40" s="1251"/>
      <c r="J40" s="1225" t="s">
        <v>1231</v>
      </c>
      <c r="K40" s="1226">
        <f>G93</f>
        <v>17789</v>
      </c>
    </row>
    <row r="41" spans="2:18" ht="15.75">
      <c r="C41" s="1252" t="s">
        <v>1257</v>
      </c>
      <c r="D41" s="1250"/>
      <c r="E41" s="1250"/>
      <c r="F41" s="1250"/>
      <c r="G41" s="1250"/>
      <c r="H41" s="1251"/>
      <c r="J41" s="1227" t="s">
        <v>1243</v>
      </c>
      <c r="K41" s="1228">
        <f>SUM(K39:K40)</f>
        <v>20738.11</v>
      </c>
    </row>
    <row r="42" spans="2:18" ht="15.75">
      <c r="C42" s="1252" t="s">
        <v>1258</v>
      </c>
      <c r="D42" s="1250"/>
      <c r="E42" s="1250"/>
      <c r="F42" s="1250"/>
      <c r="G42" s="1250"/>
      <c r="H42" s="1251"/>
      <c r="J42" s="1225" t="s">
        <v>1241</v>
      </c>
      <c r="K42" s="1229">
        <f>585000-415000</f>
        <v>170000</v>
      </c>
      <c r="P42" s="179"/>
    </row>
    <row r="43" spans="2:18" ht="30">
      <c r="C43" s="1253" t="s">
        <v>1259</v>
      </c>
      <c r="D43" s="1250"/>
      <c r="E43" s="1250"/>
      <c r="F43" s="1250"/>
      <c r="G43" s="1250"/>
      <c r="H43" s="1309" t="s">
        <v>1260</v>
      </c>
      <c r="J43" s="1230" t="s">
        <v>1244</v>
      </c>
      <c r="K43" s="1231">
        <v>681</v>
      </c>
    </row>
    <row r="44" spans="2:18" ht="15.75">
      <c r="C44" s="1641" t="s">
        <v>1261</v>
      </c>
      <c r="D44" s="1642"/>
      <c r="E44" s="1642"/>
      <c r="F44" s="1165"/>
      <c r="G44" s="1244"/>
      <c r="H44" s="1254">
        <v>585000</v>
      </c>
      <c r="J44" s="1230" t="s">
        <v>1378</v>
      </c>
      <c r="K44" s="1231">
        <v>10000</v>
      </c>
    </row>
    <row r="45" spans="2:18" ht="18" customHeight="1" thickBot="1">
      <c r="C45" s="1641" t="s">
        <v>1262</v>
      </c>
      <c r="D45" s="1642"/>
      <c r="E45" s="1642"/>
      <c r="F45" s="1165"/>
      <c r="G45" s="1244"/>
      <c r="H45" s="1254" t="s">
        <v>1375</v>
      </c>
      <c r="J45" s="1232" t="s">
        <v>1242</v>
      </c>
      <c r="K45" s="1233">
        <f>K42-K41-K43-K44</f>
        <v>138580.89000000001</v>
      </c>
      <c r="M45" s="1242"/>
    </row>
    <row r="46" spans="2:18" ht="16.899999999999999" customHeight="1" thickBot="1">
      <c r="C46" s="1638" t="s">
        <v>23</v>
      </c>
      <c r="D46" s="1639"/>
      <c r="E46" s="1640"/>
      <c r="F46" s="1255"/>
      <c r="G46" s="1256"/>
      <c r="H46" s="1257">
        <v>526500</v>
      </c>
    </row>
    <row r="47" spans="2:18" ht="16.899999999999999" customHeight="1" thickBot="1">
      <c r="C47" s="1246"/>
      <c r="D47" s="1247"/>
      <c r="E47" s="1247"/>
      <c r="F47" s="1247"/>
      <c r="G47" s="1248"/>
      <c r="H47" s="1246"/>
      <c r="J47" s="1266" t="s">
        <v>1241</v>
      </c>
      <c r="K47" s="1267"/>
    </row>
    <row r="48" spans="2:18" ht="13.9" customHeight="1">
      <c r="C48" s="1643" t="s">
        <v>1389</v>
      </c>
      <c r="D48" s="1644"/>
      <c r="E48" s="1644"/>
      <c r="F48" s="1644"/>
      <c r="G48" s="1280"/>
      <c r="H48" s="1247"/>
      <c r="J48" s="1268" t="s">
        <v>1261</v>
      </c>
      <c r="K48" s="1269">
        <v>415000</v>
      </c>
    </row>
    <row r="49" spans="3:12" ht="15.75">
      <c r="C49" s="1647" t="s">
        <v>1263</v>
      </c>
      <c r="D49" s="1648"/>
      <c r="E49" s="1648"/>
      <c r="F49" s="1648"/>
      <c r="G49" s="1281"/>
      <c r="H49" s="1247"/>
      <c r="J49" s="1031" t="s">
        <v>1384</v>
      </c>
      <c r="K49" s="1270">
        <v>585000</v>
      </c>
    </row>
    <row r="50" spans="3:12" ht="15.6" customHeight="1">
      <c r="C50" s="1645" t="s">
        <v>1264</v>
      </c>
      <c r="D50" s="1646"/>
      <c r="E50" s="1646"/>
      <c r="F50" s="1646"/>
      <c r="G50" s="1281"/>
      <c r="H50" s="1247"/>
      <c r="J50" s="1031" t="s">
        <v>1385</v>
      </c>
      <c r="K50" s="1270">
        <f>K49-K48</f>
        <v>170000</v>
      </c>
      <c r="L50" s="1242"/>
    </row>
    <row r="51" spans="3:12" ht="15.75">
      <c r="C51" s="1647" t="s">
        <v>1265</v>
      </c>
      <c r="D51" s="1648"/>
      <c r="E51" s="1648"/>
      <c r="F51" s="1648"/>
      <c r="G51" s="1281"/>
      <c r="H51" s="1246"/>
      <c r="J51" s="1031" t="s">
        <v>1386</v>
      </c>
      <c r="K51" s="1270">
        <v>181202.44</v>
      </c>
    </row>
    <row r="52" spans="3:12" ht="15.6" customHeight="1">
      <c r="C52" s="1649" t="s">
        <v>1390</v>
      </c>
      <c r="D52" s="1650"/>
      <c r="E52" s="1650"/>
      <c r="F52" s="1650"/>
      <c r="G52" s="1282"/>
      <c r="H52" s="1247"/>
    </row>
    <row r="53" spans="3:12" ht="15.75">
      <c r="C53" s="1647" t="s">
        <v>1266</v>
      </c>
      <c r="D53" s="1648"/>
      <c r="E53" s="1648"/>
      <c r="F53" s="1648"/>
      <c r="G53" s="1281">
        <v>168.41</v>
      </c>
      <c r="H53" s="1247"/>
      <c r="J53" s="1225" t="s">
        <v>1244</v>
      </c>
      <c r="K53" s="1270">
        <v>507</v>
      </c>
    </row>
    <row r="54" spans="3:12" ht="15.75">
      <c r="C54" s="1647" t="s">
        <v>1265</v>
      </c>
      <c r="D54" s="1648"/>
      <c r="E54" s="1648"/>
      <c r="F54" s="1648"/>
      <c r="G54" s="1283"/>
      <c r="H54" s="1247"/>
      <c r="J54" s="1225" t="s">
        <v>1243</v>
      </c>
      <c r="K54" s="1271">
        <f>K41</f>
        <v>20738.11</v>
      </c>
    </row>
    <row r="55" spans="3:12" ht="15.75">
      <c r="C55" s="1633" t="s">
        <v>1391</v>
      </c>
      <c r="D55" s="1634"/>
      <c r="E55" s="1634"/>
      <c r="F55" s="1635"/>
      <c r="G55" s="1284"/>
      <c r="H55" s="1246"/>
      <c r="J55" s="1225" t="s">
        <v>1378</v>
      </c>
      <c r="K55" s="1271">
        <v>10000</v>
      </c>
    </row>
    <row r="56" spans="3:12" ht="15.6" customHeight="1">
      <c r="C56" s="1647" t="s">
        <v>1267</v>
      </c>
      <c r="D56" s="1648"/>
      <c r="E56" s="1648"/>
      <c r="F56" s="1648"/>
      <c r="G56" s="1281">
        <v>696.41</v>
      </c>
      <c r="H56" s="1247"/>
      <c r="J56" s="1031"/>
      <c r="K56" s="1315">
        <f>SUM(K53:K55)</f>
        <v>31245.11</v>
      </c>
    </row>
    <row r="57" spans="3:12" ht="15.75">
      <c r="C57" s="1647" t="s">
        <v>1268</v>
      </c>
      <c r="D57" s="1648"/>
      <c r="E57" s="1648"/>
      <c r="F57" s="1648"/>
      <c r="G57" s="1283"/>
      <c r="H57" s="1247"/>
      <c r="J57" s="1272" t="s">
        <v>1241</v>
      </c>
      <c r="K57" s="1273">
        <f>K45</f>
        <v>138580.89000000001</v>
      </c>
    </row>
    <row r="58" spans="3:12" ht="16.5" thickBot="1">
      <c r="C58" s="1647" t="s">
        <v>1269</v>
      </c>
      <c r="D58" s="1648"/>
      <c r="E58" s="1648"/>
      <c r="F58" s="1648"/>
      <c r="G58" s="1285">
        <v>136.30000000000001</v>
      </c>
      <c r="H58" s="1247"/>
      <c r="J58" s="1295" t="s">
        <v>1387</v>
      </c>
      <c r="K58" s="1316">
        <f>K57*0.1</f>
        <v>13858.089000000002</v>
      </c>
    </row>
    <row r="59" spans="3:12" ht="15.75">
      <c r="C59" s="1630" t="s">
        <v>1270</v>
      </c>
      <c r="D59" s="1631"/>
      <c r="E59" s="1631"/>
      <c r="F59" s="1632"/>
      <c r="G59" s="1286"/>
      <c r="H59" s="1246"/>
    </row>
    <row r="60" spans="3:12" ht="15.75">
      <c r="C60" s="1277" t="s">
        <v>1271</v>
      </c>
      <c r="D60" s="1278"/>
      <c r="E60" s="1278"/>
      <c r="F60" s="1278"/>
      <c r="G60" s="1281">
        <v>262.26</v>
      </c>
      <c r="H60" s="1247"/>
      <c r="K60" s="175">
        <v>20000</v>
      </c>
    </row>
    <row r="61" spans="3:12" ht="15.75">
      <c r="C61" s="1636" t="s">
        <v>1376</v>
      </c>
      <c r="D61" s="1637"/>
      <c r="E61" s="1637"/>
      <c r="F61" s="1637"/>
      <c r="G61" s="1281">
        <v>1223.46</v>
      </c>
      <c r="H61" s="1246"/>
      <c r="J61" s="1242"/>
      <c r="K61" s="175">
        <f>K60*0.15</f>
        <v>3000</v>
      </c>
    </row>
    <row r="62" spans="3:12" ht="15.75">
      <c r="C62" s="1654" t="s">
        <v>1381</v>
      </c>
      <c r="D62" s="1654"/>
      <c r="E62" s="1654"/>
      <c r="F62" s="1654"/>
      <c r="G62" s="1287"/>
      <c r="H62" s="1247"/>
    </row>
    <row r="63" spans="3:12" ht="15.6" customHeight="1">
      <c r="C63" s="1657" t="s">
        <v>1388</v>
      </c>
      <c r="D63" s="1657"/>
      <c r="E63" s="1657"/>
      <c r="F63" s="1657"/>
      <c r="G63" s="1288">
        <v>20</v>
      </c>
      <c r="H63" s="1274"/>
    </row>
    <row r="64" spans="3:12" ht="15.6" customHeight="1">
      <c r="C64" s="1655" t="s">
        <v>147</v>
      </c>
      <c r="D64" s="1656"/>
      <c r="E64" s="1656"/>
      <c r="F64" s="1656"/>
      <c r="G64" s="1289">
        <v>12</v>
      </c>
      <c r="H64" s="1246"/>
    </row>
    <row r="65" spans="3:10" ht="15.75">
      <c r="C65" s="1655" t="s">
        <v>147</v>
      </c>
      <c r="D65" s="1656"/>
      <c r="E65" s="1656"/>
      <c r="F65" s="1656"/>
      <c r="G65" s="1289">
        <v>12</v>
      </c>
      <c r="H65" s="1275"/>
      <c r="J65" s="1242"/>
    </row>
    <row r="66" spans="3:10" ht="15.6" customHeight="1">
      <c r="C66" s="1655" t="s">
        <v>1382</v>
      </c>
      <c r="D66" s="1656"/>
      <c r="E66" s="1656"/>
      <c r="F66" s="1656"/>
      <c r="G66" s="1289">
        <v>350</v>
      </c>
      <c r="H66" s="1246"/>
    </row>
    <row r="67" spans="3:10" ht="15.6" customHeight="1">
      <c r="C67" s="1655" t="s">
        <v>1383</v>
      </c>
      <c r="D67" s="1656"/>
      <c r="E67" s="1656"/>
      <c r="F67" s="1656"/>
      <c r="G67" s="1289">
        <v>68.27</v>
      </c>
      <c r="H67" s="1276"/>
    </row>
    <row r="68" spans="3:10" ht="16.5" thickBot="1">
      <c r="C68" s="1669" t="s">
        <v>1377</v>
      </c>
      <c r="D68" s="1670"/>
      <c r="E68" s="1670"/>
      <c r="F68" s="1670"/>
      <c r="G68" s="1290">
        <f>SUM(G49:G67)</f>
        <v>2949.11</v>
      </c>
      <c r="H68" s="1276"/>
    </row>
    <row r="69" spans="3:10" ht="16.5" thickBot="1">
      <c r="G69" s="176"/>
      <c r="H69" s="1276"/>
    </row>
    <row r="70" spans="3:10" ht="21.6" customHeight="1" thickBot="1">
      <c r="C70" s="1310" t="s">
        <v>1273</v>
      </c>
      <c r="D70" s="1291"/>
      <c r="E70" s="1291"/>
      <c r="F70" s="1291"/>
      <c r="G70" s="1291"/>
      <c r="H70" s="1296"/>
    </row>
    <row r="71" spans="3:10" ht="15.75">
      <c r="C71" s="1252" t="s">
        <v>1361</v>
      </c>
      <c r="D71" s="1250"/>
      <c r="E71" s="1250"/>
      <c r="F71" s="1250"/>
      <c r="G71" s="1250"/>
      <c r="H71" s="1297"/>
    </row>
    <row r="72" spans="3:10" ht="15.75">
      <c r="C72" s="1252" t="s">
        <v>1258</v>
      </c>
      <c r="D72" s="1250"/>
      <c r="E72" s="1250"/>
      <c r="F72" s="1250"/>
      <c r="G72" s="1250"/>
      <c r="H72" s="1297"/>
    </row>
    <row r="73" spans="3:10" ht="15.75">
      <c r="C73" s="1253" t="s">
        <v>1364</v>
      </c>
      <c r="D73" s="1250"/>
      <c r="E73" s="1250"/>
      <c r="F73" s="1250"/>
      <c r="G73" s="1250"/>
      <c r="H73" s="1297"/>
    </row>
    <row r="74" spans="3:10" ht="12.75">
      <c r="C74" s="1658" t="s">
        <v>1371</v>
      </c>
      <c r="D74" s="1659"/>
      <c r="E74" s="1659"/>
      <c r="F74" s="1659"/>
      <c r="G74" s="1659"/>
      <c r="H74" s="1302">
        <v>415000</v>
      </c>
    </row>
    <row r="75" spans="3:10" ht="15">
      <c r="C75" s="1298" t="s">
        <v>1369</v>
      </c>
      <c r="D75" s="1299"/>
      <c r="E75" s="1299"/>
      <c r="F75" s="1300"/>
      <c r="G75" s="1301"/>
      <c r="H75" s="1303">
        <v>1037.5</v>
      </c>
    </row>
    <row r="76" spans="3:10" ht="15">
      <c r="C76" s="1261" t="s">
        <v>1370</v>
      </c>
      <c r="D76" s="882"/>
      <c r="E76" s="882"/>
      <c r="F76" s="882"/>
      <c r="G76" s="1243"/>
      <c r="H76" s="1304">
        <v>40462.5</v>
      </c>
      <c r="I76" s="177"/>
    </row>
    <row r="77" spans="3:10" ht="15">
      <c r="C77" s="1678" t="s">
        <v>54</v>
      </c>
      <c r="D77" s="1679"/>
      <c r="E77" s="1679"/>
      <c r="F77" s="1679"/>
      <c r="G77" s="1680"/>
      <c r="H77" s="1305">
        <f>SUM(H75:H76)</f>
        <v>41500</v>
      </c>
      <c r="I77" s="177"/>
    </row>
    <row r="78" spans="3:10" ht="15.75" thickBot="1">
      <c r="C78" s="1651" t="s">
        <v>23</v>
      </c>
      <c r="D78" s="1652"/>
      <c r="E78" s="1652"/>
      <c r="F78" s="1652"/>
      <c r="G78" s="1653"/>
      <c r="H78" s="1306">
        <f>415000-H77</f>
        <v>373500</v>
      </c>
      <c r="I78" s="177"/>
      <c r="J78" s="1163">
        <f>429956-H74</f>
        <v>14956</v>
      </c>
    </row>
    <row r="79" spans="3:10" ht="12" thickBot="1">
      <c r="H79" s="175"/>
      <c r="J79" s="1163">
        <f>J78-G80</f>
        <v>771</v>
      </c>
    </row>
    <row r="80" spans="3:10" ht="15">
      <c r="C80" s="1262" t="s">
        <v>1365</v>
      </c>
      <c r="D80" s="1263"/>
      <c r="E80" s="1264"/>
      <c r="F80" s="1264"/>
      <c r="G80" s="1260">
        <v>14185</v>
      </c>
      <c r="H80" s="175"/>
    </row>
    <row r="81" spans="3:15" ht="15">
      <c r="C81" s="1675" t="s">
        <v>1392</v>
      </c>
      <c r="D81" s="1676"/>
      <c r="E81" s="1676"/>
      <c r="F81" s="1677"/>
      <c r="G81" s="1265">
        <v>77.5</v>
      </c>
      <c r="H81" s="175"/>
    </row>
    <row r="82" spans="3:15">
      <c r="C82" s="1672" t="s">
        <v>1372</v>
      </c>
      <c r="D82" s="1673"/>
      <c r="E82" s="1673"/>
      <c r="F82" s="1674"/>
      <c r="G82" s="1265">
        <v>988</v>
      </c>
      <c r="H82" s="175"/>
    </row>
    <row r="83" spans="3:15" ht="15">
      <c r="C83" s="1666" t="s">
        <v>1373</v>
      </c>
      <c r="D83" s="1667"/>
      <c r="E83" s="1667"/>
      <c r="F83" s="1668"/>
      <c r="G83" s="1279">
        <v>199.85</v>
      </c>
      <c r="H83" s="175"/>
    </row>
    <row r="84" spans="3:15" ht="15">
      <c r="C84" s="1647" t="s">
        <v>1368</v>
      </c>
      <c r="D84" s="1648"/>
      <c r="E84" s="1648"/>
      <c r="F84" s="1648"/>
      <c r="G84" s="1265">
        <v>559.79999999999995</v>
      </c>
      <c r="H84" s="175"/>
      <c r="K84" s="1258"/>
    </row>
    <row r="85" spans="3:15" ht="13.9" customHeight="1">
      <c r="C85" s="1666" t="s">
        <v>1374</v>
      </c>
      <c r="D85" s="1667"/>
      <c r="E85" s="1667"/>
      <c r="F85" s="1668"/>
      <c r="G85" s="1265">
        <v>160.65</v>
      </c>
      <c r="H85" s="176"/>
      <c r="K85" s="1258"/>
    </row>
    <row r="86" spans="3:15" ht="15">
      <c r="C86" s="1647" t="s">
        <v>1366</v>
      </c>
      <c r="D86" s="1648"/>
      <c r="E86" s="1648"/>
      <c r="F86" s="1648"/>
      <c r="G86" s="1265">
        <v>22.29</v>
      </c>
      <c r="H86" s="176"/>
      <c r="K86" s="1258"/>
    </row>
    <row r="87" spans="3:15" ht="15">
      <c r="C87" s="1655" t="s">
        <v>1367</v>
      </c>
      <c r="D87" s="1656"/>
      <c r="E87" s="1656"/>
      <c r="F87" s="1671"/>
      <c r="G87" s="1265">
        <v>231.51</v>
      </c>
      <c r="H87" s="176"/>
      <c r="K87" s="1259"/>
      <c r="N87" s="1258"/>
    </row>
    <row r="88" spans="3:15" ht="15">
      <c r="C88" s="1647" t="s">
        <v>1362</v>
      </c>
      <c r="D88" s="1648"/>
      <c r="E88" s="1648"/>
      <c r="F88" s="1648"/>
      <c r="G88" s="1265">
        <v>114.4</v>
      </c>
      <c r="H88" s="176"/>
      <c r="K88" s="1258"/>
      <c r="N88" s="1258"/>
    </row>
    <row r="89" spans="3:15" ht="15">
      <c r="C89" s="1662" t="s">
        <v>1363</v>
      </c>
      <c r="D89" s="1663"/>
      <c r="E89" s="1663"/>
      <c r="F89" s="1663"/>
      <c r="G89" s="1265">
        <v>200</v>
      </c>
      <c r="H89" s="176"/>
      <c r="K89" s="1258"/>
      <c r="N89" s="1258"/>
    </row>
    <row r="90" spans="3:15" ht="15">
      <c r="C90" s="1647" t="s">
        <v>1381</v>
      </c>
      <c r="D90" s="1648"/>
      <c r="E90" s="1648"/>
      <c r="F90" s="1648"/>
      <c r="G90" s="1292"/>
      <c r="H90" s="176">
        <f>SUM(G81:G82)</f>
        <v>1065.5</v>
      </c>
      <c r="J90" s="396"/>
      <c r="K90" s="1258"/>
      <c r="L90" s="1100"/>
      <c r="N90" s="1258"/>
    </row>
    <row r="91" spans="3:15" ht="14.45" customHeight="1">
      <c r="C91" s="1666" t="s">
        <v>1380</v>
      </c>
      <c r="D91" s="1667"/>
      <c r="E91" s="1667"/>
      <c r="F91" s="1668"/>
      <c r="G91" s="1265">
        <v>50</v>
      </c>
      <c r="H91" s="176"/>
      <c r="K91" s="1258"/>
      <c r="L91" s="1100"/>
      <c r="N91" s="1258"/>
    </row>
    <row r="92" spans="3:15" ht="13.5" thickBot="1">
      <c r="C92" s="1664" t="s">
        <v>1379</v>
      </c>
      <c r="D92" s="1665"/>
      <c r="E92" s="1665"/>
      <c r="F92" s="1665"/>
      <c r="G92" s="1293">
        <v>1000</v>
      </c>
      <c r="H92" s="1240"/>
      <c r="K92" s="1258"/>
      <c r="N92" s="1258"/>
    </row>
    <row r="93" spans="3:15" ht="16.5" thickBot="1">
      <c r="C93" s="1660" t="s">
        <v>26</v>
      </c>
      <c r="D93" s="1661"/>
      <c r="E93" s="1661"/>
      <c r="F93" s="1307"/>
      <c r="G93" s="1308">
        <f>SUM(G80:G92)</f>
        <v>17789</v>
      </c>
      <c r="K93" s="1258"/>
      <c r="N93" s="1258"/>
    </row>
    <row r="94" spans="3:15" ht="17.45" customHeight="1">
      <c r="C94" s="1241"/>
      <c r="D94" s="1241"/>
      <c r="E94" s="1241"/>
      <c r="F94" s="1241"/>
      <c r="K94" s="1258"/>
      <c r="N94" s="193"/>
      <c r="O94" s="175"/>
    </row>
    <row r="95" spans="3:15">
      <c r="N95" s="193"/>
      <c r="O95" s="175"/>
    </row>
    <row r="96" spans="3:15">
      <c r="G96" s="1240"/>
      <c r="N96" s="193"/>
      <c r="O96" s="175"/>
    </row>
    <row r="97" spans="8:15" ht="14.45" customHeight="1">
      <c r="N97" s="1258"/>
    </row>
    <row r="98" spans="8:15">
      <c r="M98" s="1258"/>
      <c r="N98" s="193"/>
      <c r="O98" s="175"/>
    </row>
    <row r="99" spans="8:15">
      <c r="K99" s="1258"/>
      <c r="M99" s="1258"/>
      <c r="N99" s="193"/>
      <c r="O99" s="175"/>
    </row>
    <row r="100" spans="8:15">
      <c r="K100" s="1258"/>
      <c r="N100" s="193"/>
      <c r="O100" s="175"/>
    </row>
    <row r="101" spans="8:15">
      <c r="H101" s="175"/>
      <c r="N101" s="193"/>
      <c r="O101" s="175"/>
    </row>
  </sheetData>
  <mergeCells count="40">
    <mergeCell ref="C54:F54"/>
    <mergeCell ref="C93:E93"/>
    <mergeCell ref="C88:F88"/>
    <mergeCell ref="C89:F89"/>
    <mergeCell ref="C90:F90"/>
    <mergeCell ref="C92:F92"/>
    <mergeCell ref="C91:F91"/>
    <mergeCell ref="C68:F68"/>
    <mergeCell ref="C87:F87"/>
    <mergeCell ref="C85:F85"/>
    <mergeCell ref="C83:F83"/>
    <mergeCell ref="C82:F82"/>
    <mergeCell ref="C81:F81"/>
    <mergeCell ref="C84:F84"/>
    <mergeCell ref="C86:F86"/>
    <mergeCell ref="C77:G77"/>
    <mergeCell ref="C78:G78"/>
    <mergeCell ref="C62:F62"/>
    <mergeCell ref="C64:F64"/>
    <mergeCell ref="C65:F65"/>
    <mergeCell ref="C66:F66"/>
    <mergeCell ref="C67:F67"/>
    <mergeCell ref="C63:F63"/>
    <mergeCell ref="C74:G74"/>
    <mergeCell ref="C39:H39"/>
    <mergeCell ref="C59:F59"/>
    <mergeCell ref="C55:F55"/>
    <mergeCell ref="C61:F61"/>
    <mergeCell ref="C46:E46"/>
    <mergeCell ref="C44:E44"/>
    <mergeCell ref="C45:E45"/>
    <mergeCell ref="C48:F48"/>
    <mergeCell ref="C50:F50"/>
    <mergeCell ref="C49:F49"/>
    <mergeCell ref="C58:F58"/>
    <mergeCell ref="C51:F51"/>
    <mergeCell ref="C56:F56"/>
    <mergeCell ref="C57:F57"/>
    <mergeCell ref="C52:F52"/>
    <mergeCell ref="C53:F53"/>
  </mergeCells>
  <pageMargins left="0.43307086614173229" right="7.874015748031496E-2" top="0.94488188976377963" bottom="0.27559055118110237" header="0.19685039370078741" footer="0.15748031496062992"/>
  <pageSetup paperSize="9" orientation="landscape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H111"/>
  <sheetViews>
    <sheetView topLeftCell="A59" workbookViewId="0">
      <selection activeCell="B29" sqref="B29:D29"/>
    </sheetView>
  </sheetViews>
  <sheetFormatPr defaultRowHeight="12.75"/>
  <cols>
    <col min="2" max="2" width="38.140625" customWidth="1"/>
    <col min="3" max="3" width="15" customWidth="1"/>
    <col min="4" max="4" width="35.5703125" customWidth="1"/>
    <col min="5" max="8" width="23.5703125" customWidth="1"/>
    <col min="9" max="9" width="25.42578125" customWidth="1"/>
    <col min="11" max="11" width="15.85546875" customWidth="1"/>
  </cols>
  <sheetData>
    <row r="1" spans="2:8" ht="13.5" thickBot="1"/>
    <row r="2" spans="2:8" ht="21" thickBot="1">
      <c r="B2" s="1683" t="s">
        <v>0</v>
      </c>
      <c r="C2" s="1684"/>
      <c r="D2" s="1684"/>
      <c r="E2" s="1684"/>
      <c r="F2" s="539"/>
      <c r="G2" s="539"/>
      <c r="H2" s="540"/>
    </row>
    <row r="3" spans="2:8" ht="13.5" thickBot="1"/>
    <row r="4" spans="2:8" ht="18.75" thickBot="1">
      <c r="B4" s="1681" t="s">
        <v>12</v>
      </c>
      <c r="C4" s="1682"/>
      <c r="D4" s="1682"/>
      <c r="E4" s="1682"/>
      <c r="F4" s="541"/>
      <c r="G4" s="541"/>
      <c r="H4" s="542"/>
    </row>
    <row r="5" spans="2:8" ht="13.5" thickBot="1"/>
    <row r="6" spans="2:8">
      <c r="B6" s="543" t="s">
        <v>1</v>
      </c>
      <c r="C6" s="544" t="s">
        <v>2</v>
      </c>
      <c r="D6" s="545"/>
    </row>
    <row r="7" spans="2:8" ht="13.5" thickBot="1">
      <c r="B7" s="546" t="s">
        <v>1</v>
      </c>
      <c r="C7" s="547" t="s">
        <v>6</v>
      </c>
      <c r="D7" s="548"/>
    </row>
    <row r="9" spans="2:8" ht="15.75">
      <c r="B9" s="8" t="s">
        <v>10</v>
      </c>
      <c r="C9" s="8" t="s">
        <v>8</v>
      </c>
      <c r="D9" s="8" t="s">
        <v>9</v>
      </c>
      <c r="E9" s="455" t="s">
        <v>215</v>
      </c>
      <c r="F9" s="455" t="s">
        <v>215</v>
      </c>
      <c r="G9" s="487" t="s">
        <v>210</v>
      </c>
      <c r="H9" s="488" t="s">
        <v>213</v>
      </c>
    </row>
    <row r="10" spans="2:8">
      <c r="B10" s="93"/>
      <c r="C10" s="93"/>
      <c r="D10" s="93"/>
      <c r="E10" s="455" t="s">
        <v>214</v>
      </c>
      <c r="F10" s="8" t="s">
        <v>19</v>
      </c>
      <c r="G10" s="8" t="s">
        <v>212</v>
      </c>
      <c r="H10" s="8" t="s">
        <v>211</v>
      </c>
    </row>
    <row r="11" spans="2:8">
      <c r="B11" s="888">
        <v>2003</v>
      </c>
      <c r="C11" s="1"/>
      <c r="D11" s="1" t="s">
        <v>11</v>
      </c>
      <c r="E11" s="1">
        <v>0</v>
      </c>
      <c r="F11" s="1"/>
      <c r="G11" s="1"/>
      <c r="H11" s="1"/>
    </row>
    <row r="12" spans="2:8">
      <c r="B12" s="888">
        <v>2004</v>
      </c>
      <c r="C12" s="1"/>
      <c r="D12" s="1" t="s">
        <v>11</v>
      </c>
      <c r="E12" s="1">
        <v>0</v>
      </c>
      <c r="F12" s="1"/>
      <c r="G12" s="1"/>
      <c r="H12" s="1"/>
    </row>
    <row r="13" spans="2:8">
      <c r="B13" s="888">
        <v>2005</v>
      </c>
      <c r="C13" s="1"/>
      <c r="D13" s="1" t="s">
        <v>11</v>
      </c>
      <c r="E13" s="1">
        <v>0</v>
      </c>
      <c r="F13" s="1"/>
      <c r="G13" s="1"/>
      <c r="H13" s="1"/>
    </row>
    <row r="14" spans="2:8">
      <c r="B14" s="888">
        <v>2006</v>
      </c>
      <c r="C14" s="1"/>
      <c r="D14" s="1" t="s">
        <v>11</v>
      </c>
      <c r="E14" s="1">
        <v>0</v>
      </c>
      <c r="F14" s="1"/>
      <c r="G14" s="1"/>
      <c r="H14" s="1"/>
    </row>
    <row r="15" spans="2:8">
      <c r="B15" s="888">
        <v>2007</v>
      </c>
      <c r="C15" s="1"/>
      <c r="D15" s="1" t="s">
        <v>11</v>
      </c>
      <c r="E15" s="1">
        <v>0</v>
      </c>
      <c r="F15" s="1"/>
      <c r="G15" s="1"/>
      <c r="H15" s="1"/>
    </row>
    <row r="16" spans="2:8">
      <c r="B16" s="888">
        <v>2008</v>
      </c>
      <c r="C16" s="1"/>
      <c r="D16" s="1" t="s">
        <v>11</v>
      </c>
      <c r="E16" s="1">
        <v>0</v>
      </c>
      <c r="F16" s="1"/>
      <c r="G16" s="1"/>
      <c r="H16" s="1"/>
    </row>
    <row r="17" spans="2:8">
      <c r="B17" s="888">
        <v>2009</v>
      </c>
      <c r="C17" s="1"/>
      <c r="D17" s="1" t="s">
        <v>11</v>
      </c>
      <c r="E17" s="1">
        <v>0</v>
      </c>
      <c r="F17" s="1"/>
      <c r="G17" s="1"/>
      <c r="H17" s="1"/>
    </row>
    <row r="18" spans="2:8">
      <c r="B18" s="888">
        <v>2010</v>
      </c>
      <c r="C18" s="1"/>
      <c r="D18" s="1" t="s">
        <v>11</v>
      </c>
      <c r="E18" s="1">
        <v>0</v>
      </c>
      <c r="F18" s="1"/>
      <c r="G18" s="1"/>
      <c r="H18" s="1"/>
    </row>
    <row r="19" spans="2:8">
      <c r="B19" s="888">
        <v>2011</v>
      </c>
      <c r="C19" s="1"/>
      <c r="D19" s="1" t="s">
        <v>11</v>
      </c>
      <c r="E19" s="1">
        <v>0</v>
      </c>
      <c r="F19" s="1"/>
      <c r="G19" s="1"/>
      <c r="H19" s="1"/>
    </row>
    <row r="20" spans="2:8">
      <c r="B20" s="1561">
        <v>2012</v>
      </c>
      <c r="C20" s="25"/>
      <c r="D20" s="164" t="s">
        <v>269</v>
      </c>
      <c r="E20" s="482">
        <v>415000</v>
      </c>
      <c r="F20" s="26">
        <f>E20</f>
        <v>415000</v>
      </c>
      <c r="G20" s="26"/>
      <c r="H20" s="26"/>
    </row>
    <row r="21" spans="2:8">
      <c r="B21" s="76"/>
      <c r="C21" s="76"/>
      <c r="D21" s="77" t="s">
        <v>261</v>
      </c>
      <c r="E21" s="483">
        <v>65659</v>
      </c>
      <c r="F21" s="165"/>
      <c r="G21" s="78"/>
      <c r="H21" s="78">
        <f>E21*5.5</f>
        <v>361124.5</v>
      </c>
    </row>
    <row r="22" spans="2:8">
      <c r="B22" s="1562">
        <v>2013</v>
      </c>
      <c r="C22" s="36"/>
      <c r="D22" s="37" t="s">
        <v>203</v>
      </c>
      <c r="E22" s="485">
        <f>C52</f>
        <v>68541.0236</v>
      </c>
      <c r="F22" s="35"/>
      <c r="G22" s="94">
        <f>D52</f>
        <v>69939.820000000007</v>
      </c>
      <c r="H22" s="35"/>
    </row>
    <row r="23" spans="2:8">
      <c r="B23" s="888">
        <v>2014</v>
      </c>
      <c r="C23" s="1"/>
      <c r="D23" s="1"/>
      <c r="E23" s="538"/>
      <c r="F23" s="1"/>
      <c r="G23" s="1"/>
      <c r="H23" s="1"/>
    </row>
    <row r="24" spans="2:8">
      <c r="B24" s="888">
        <v>2015</v>
      </c>
      <c r="C24" s="142"/>
      <c r="D24" s="18"/>
      <c r="E24" s="484"/>
      <c r="F24" s="4"/>
      <c r="G24" s="4"/>
      <c r="H24" s="4"/>
    </row>
    <row r="25" spans="2:8">
      <c r="B25" s="888">
        <v>2016</v>
      </c>
      <c r="C25" s="142"/>
      <c r="D25" s="164" t="s">
        <v>1122</v>
      </c>
      <c r="E25" s="484">
        <v>585000</v>
      </c>
      <c r="F25" s="4"/>
      <c r="G25" s="4"/>
      <c r="H25" s="4"/>
    </row>
    <row r="26" spans="2:8">
      <c r="B26" s="888">
        <v>2016</v>
      </c>
      <c r="C26" s="142"/>
      <c r="D26" s="37" t="s">
        <v>1119</v>
      </c>
      <c r="E26" s="484"/>
      <c r="F26" s="4"/>
      <c r="G26" s="878">
        <v>80000</v>
      </c>
      <c r="H26" s="4"/>
    </row>
    <row r="27" spans="2:8">
      <c r="B27" s="888">
        <v>2017</v>
      </c>
      <c r="C27" s="142"/>
      <c r="D27" s="18"/>
      <c r="E27" s="484"/>
      <c r="F27" s="4"/>
      <c r="G27" s="878"/>
      <c r="H27" s="4"/>
    </row>
    <row r="28" spans="2:8">
      <c r="B28" s="888">
        <v>2018</v>
      </c>
      <c r="C28" s="142"/>
      <c r="E28" s="484"/>
      <c r="F28" s="4"/>
      <c r="G28" s="878"/>
      <c r="H28" s="4"/>
    </row>
    <row r="29" spans="2:8">
      <c r="B29" s="888">
        <v>2019</v>
      </c>
      <c r="C29" s="142"/>
      <c r="D29" s="18" t="s">
        <v>1469</v>
      </c>
      <c r="E29" s="484"/>
      <c r="F29" s="4"/>
      <c r="G29" s="878"/>
      <c r="H29" s="4"/>
    </row>
    <row r="30" spans="2:8" ht="25.5">
      <c r="B30" s="1550">
        <v>2020</v>
      </c>
      <c r="C30" s="142"/>
      <c r="D30" s="1552" t="s">
        <v>1938</v>
      </c>
      <c r="E30" s="484">
        <v>805000</v>
      </c>
      <c r="F30" s="4"/>
      <c r="G30" s="878"/>
      <c r="H30" s="4"/>
    </row>
    <row r="31" spans="2:8" ht="25.5">
      <c r="B31" s="1550"/>
      <c r="C31" s="142"/>
      <c r="D31" s="1552" t="s">
        <v>1960</v>
      </c>
      <c r="E31" s="484"/>
      <c r="F31" s="4"/>
      <c r="G31" s="878"/>
      <c r="H31" s="4"/>
    </row>
    <row r="32" spans="2:8">
      <c r="B32" s="888">
        <v>2021</v>
      </c>
      <c r="C32" s="142"/>
      <c r="D32" s="18" t="s">
        <v>1936</v>
      </c>
      <c r="E32" s="1551">
        <v>1720000</v>
      </c>
      <c r="F32" s="4"/>
      <c r="G32" s="878"/>
      <c r="H32" s="4"/>
    </row>
    <row r="33" spans="2:8">
      <c r="B33" s="888">
        <v>2022</v>
      </c>
      <c r="C33" s="142"/>
      <c r="D33" s="18" t="s">
        <v>1939</v>
      </c>
      <c r="E33" s="484">
        <v>15000</v>
      </c>
      <c r="F33" s="4"/>
      <c r="G33" s="878"/>
      <c r="H33" s="4"/>
    </row>
    <row r="34" spans="2:8">
      <c r="B34" s="888"/>
      <c r="C34" s="142"/>
      <c r="D34" s="18"/>
      <c r="E34" s="484"/>
      <c r="F34" s="4"/>
      <c r="G34" s="878"/>
      <c r="H34" s="4"/>
    </row>
    <row r="35" spans="2:8">
      <c r="B35" s="888"/>
      <c r="C35" s="142"/>
      <c r="D35" s="18"/>
      <c r="E35" s="484"/>
      <c r="F35" s="4"/>
      <c r="G35" s="878"/>
      <c r="H35" s="4"/>
    </row>
    <row r="36" spans="2:8">
      <c r="B36" s="888"/>
      <c r="C36" s="142"/>
      <c r="D36" s="18"/>
      <c r="E36" s="484"/>
      <c r="F36" s="4"/>
      <c r="G36" s="878"/>
      <c r="H36" s="4"/>
    </row>
    <row r="37" spans="2:8">
      <c r="B37" s="51"/>
      <c r="C37" s="1549"/>
      <c r="D37" s="51"/>
      <c r="E37" s="484"/>
      <c r="F37" s="4"/>
      <c r="G37" s="878"/>
      <c r="H37" s="4"/>
    </row>
    <row r="38" spans="2:8">
      <c r="B38" s="888"/>
      <c r="C38" s="142"/>
      <c r="D38" s="18"/>
      <c r="E38" s="484"/>
      <c r="F38" s="4"/>
      <c r="G38" s="878"/>
      <c r="H38" s="4"/>
    </row>
    <row r="39" spans="2:8">
      <c r="B39" s="1"/>
      <c r="C39" s="1"/>
      <c r="D39" s="1"/>
      <c r="E39" s="484"/>
      <c r="F39" s="4"/>
      <c r="G39" s="878"/>
      <c r="H39" s="4"/>
    </row>
    <row r="40" spans="2:8">
      <c r="B40" s="1563" t="s">
        <v>26</v>
      </c>
      <c r="C40" s="1563"/>
      <c r="D40" s="1563"/>
      <c r="E40" s="1564">
        <f>SUM(E22,E20)</f>
        <v>483541.02360000001</v>
      </c>
      <c r="F40" s="1565">
        <f>SUM(F20:F21)</f>
        <v>415000</v>
      </c>
      <c r="G40" s="1565">
        <f>SUM(G22:G22)</f>
        <v>69939.820000000007</v>
      </c>
      <c r="H40" s="1565">
        <f>SUM(H21)</f>
        <v>361124.5</v>
      </c>
    </row>
    <row r="42" spans="2:8" ht="13.5" thickBot="1"/>
    <row r="43" spans="2:8" ht="13.5" thickBot="1">
      <c r="B43" s="486" t="s">
        <v>698</v>
      </c>
      <c r="C43" s="148" t="s">
        <v>201</v>
      </c>
      <c r="D43" s="149" t="s">
        <v>202</v>
      </c>
      <c r="E43" s="106"/>
    </row>
    <row r="44" spans="2:8" ht="25.5">
      <c r="B44" s="150" t="s">
        <v>45</v>
      </c>
      <c r="C44" s="111">
        <v>50000</v>
      </c>
      <c r="D44" s="113">
        <f>C44*6.5</f>
        <v>325000</v>
      </c>
      <c r="E44" s="151" t="s">
        <v>59</v>
      </c>
      <c r="G44" s="54"/>
    </row>
    <row r="45" spans="2:8" ht="25.5">
      <c r="B45" s="152" t="s">
        <v>25</v>
      </c>
      <c r="C45" s="111">
        <v>5158.6000000000004</v>
      </c>
      <c r="D45" s="114">
        <f>C45*6.5</f>
        <v>33530.9</v>
      </c>
      <c r="E45" s="151" t="s">
        <v>60</v>
      </c>
      <c r="G45" s="54"/>
    </row>
    <row r="46" spans="2:8" ht="25.5">
      <c r="B46" s="150" t="s">
        <v>56</v>
      </c>
      <c r="C46" s="111">
        <v>10500</v>
      </c>
      <c r="D46" s="114">
        <f>C46*6.5</f>
        <v>68250</v>
      </c>
      <c r="E46" s="151" t="s">
        <v>61</v>
      </c>
      <c r="G46" s="54"/>
    </row>
    <row r="47" spans="2:8" ht="13.5" thickBot="1">
      <c r="B47" s="153"/>
      <c r="C47" s="116">
        <f>SUM(C44:C46)</f>
        <v>65658.600000000006</v>
      </c>
      <c r="D47" s="115">
        <f>SUM(D44:D46)</f>
        <v>426780.9</v>
      </c>
      <c r="E47" s="154"/>
    </row>
    <row r="48" spans="2:8">
      <c r="B48" s="150" t="s">
        <v>220</v>
      </c>
      <c r="C48" s="11">
        <v>55000</v>
      </c>
      <c r="D48" s="112">
        <f>C48*6.5</f>
        <v>357500</v>
      </c>
      <c r="E48" s="60" t="s">
        <v>697</v>
      </c>
      <c r="G48" s="51"/>
    </row>
    <row r="49" spans="2:5" ht="13.5" thickBot="1">
      <c r="B49" s="155" t="s">
        <v>204</v>
      </c>
      <c r="C49" s="937">
        <f>C47-C48</f>
        <v>10658.600000000006</v>
      </c>
      <c r="D49" s="156">
        <f>D47-D48</f>
        <v>69280.900000000023</v>
      </c>
      <c r="E49" s="7"/>
    </row>
    <row r="50" spans="2:5" ht="13.5" thickBot="1"/>
    <row r="51" spans="2:5">
      <c r="B51" s="1218" t="s">
        <v>699</v>
      </c>
      <c r="C51" s="1219" t="s">
        <v>1358</v>
      </c>
      <c r="D51" s="1220" t="s">
        <v>205</v>
      </c>
    </row>
    <row r="52" spans="2:5">
      <c r="B52" s="938" t="s">
        <v>1124</v>
      </c>
      <c r="C52" s="936">
        <f>D52*0.98</f>
        <v>68541.0236</v>
      </c>
      <c r="D52" s="1216">
        <v>69939.820000000007</v>
      </c>
    </row>
    <row r="53" spans="2:5">
      <c r="B53" s="1215" t="s">
        <v>1150</v>
      </c>
      <c r="C53" s="35">
        <f>D53*1.38</f>
        <v>110399.99999999999</v>
      </c>
      <c r="D53" s="1217">
        <v>80000</v>
      </c>
    </row>
    <row r="54" spans="2:5" ht="13.5" thickBot="1">
      <c r="B54" s="939" t="s">
        <v>1241</v>
      </c>
      <c r="C54" s="940"/>
      <c r="D54" s="941">
        <f>D53-D52</f>
        <v>10060.179999999993</v>
      </c>
    </row>
    <row r="55" spans="2:5" ht="15.75" thickBot="1">
      <c r="B55" s="50"/>
    </row>
    <row r="56" spans="2:5">
      <c r="B56" s="1355" t="s">
        <v>1123</v>
      </c>
      <c r="C56" s="1220" t="s">
        <v>201</v>
      </c>
      <c r="D56" s="80"/>
    </row>
    <row r="57" spans="2:5">
      <c r="B57" s="245" t="s">
        <v>1125</v>
      </c>
      <c r="C57" s="1356">
        <v>415000</v>
      </c>
      <c r="D57" s="889"/>
    </row>
    <row r="58" spans="2:5" ht="15.75">
      <c r="B58" s="1253" t="s">
        <v>1259</v>
      </c>
      <c r="C58" s="1357">
        <v>585000</v>
      </c>
      <c r="D58" s="1354"/>
    </row>
    <row r="59" spans="2:5" ht="13.5" thickBot="1">
      <c r="B59" s="1221" t="s">
        <v>1241</v>
      </c>
      <c r="C59" s="1358">
        <f>C58-C57</f>
        <v>170000</v>
      </c>
      <c r="D59" s="879"/>
    </row>
    <row r="60" spans="2:5">
      <c r="B60" s="52"/>
    </row>
    <row r="62" spans="2:5">
      <c r="B62" s="886" t="s">
        <v>1469</v>
      </c>
      <c r="C62" s="1"/>
    </row>
    <row r="63" spans="2:5">
      <c r="B63" s="18" t="s">
        <v>1940</v>
      </c>
      <c r="C63" s="103">
        <f>805000-105936.46</f>
        <v>699063.54</v>
      </c>
      <c r="D63">
        <v>2019</v>
      </c>
    </row>
    <row r="64" spans="2:5">
      <c r="B64" s="18" t="s">
        <v>1941</v>
      </c>
      <c r="C64" s="1495" t="s">
        <v>1732</v>
      </c>
      <c r="D64" s="1549">
        <v>44874</v>
      </c>
    </row>
    <row r="65" spans="2:7">
      <c r="B65" s="1"/>
      <c r="C65" s="1"/>
    </row>
    <row r="66" spans="2:7">
      <c r="B66" s="1"/>
      <c r="C66" s="1"/>
    </row>
    <row r="70" spans="2:7">
      <c r="B70" s="1483"/>
    </row>
    <row r="71" spans="2:7">
      <c r="B71" s="1685"/>
      <c r="C71" s="1686"/>
      <c r="D71" s="1687"/>
      <c r="E71" s="1688"/>
    </row>
    <row r="72" spans="2:7">
      <c r="B72" s="1685"/>
      <c r="C72" s="1686"/>
      <c r="D72" s="1687"/>
      <c r="E72" s="1688"/>
    </row>
    <row r="73" spans="2:7" ht="27" customHeight="1">
      <c r="B73" s="1525" t="s">
        <v>1928</v>
      </c>
      <c r="D73" s="1549">
        <v>44364</v>
      </c>
      <c r="E73" s="1688"/>
    </row>
    <row r="74" spans="2:7" ht="12.75" customHeight="1">
      <c r="B74" s="1525"/>
      <c r="E74" s="1688"/>
    </row>
    <row r="75" spans="2:7" ht="15">
      <c r="B75" s="1484" t="s">
        <v>1727</v>
      </c>
    </row>
    <row r="76" spans="2:7" ht="15">
      <c r="B76" s="1484"/>
    </row>
    <row r="77" spans="2:7">
      <c r="B77" s="92">
        <v>44364</v>
      </c>
      <c r="C77" s="561" t="s">
        <v>1675</v>
      </c>
      <c r="D77" s="561"/>
      <c r="E77" s="1485">
        <v>66802.5</v>
      </c>
      <c r="F77" s="1486">
        <v>105936.46</v>
      </c>
      <c r="G77" s="561" t="s">
        <v>1705</v>
      </c>
    </row>
    <row r="78" spans="2:7">
      <c r="B78" s="1487">
        <v>44364</v>
      </c>
      <c r="C78" s="1488" t="s">
        <v>1728</v>
      </c>
      <c r="D78" s="1488"/>
      <c r="E78" s="1489">
        <v>724037.8</v>
      </c>
      <c r="F78" s="1490">
        <v>829974.26</v>
      </c>
      <c r="G78" s="1488" t="s">
        <v>1705</v>
      </c>
    </row>
    <row r="80" spans="2:7" ht="15">
      <c r="B80" s="1484"/>
    </row>
    <row r="81" spans="2:4" ht="15.75" thickBot="1">
      <c r="B81" s="1491"/>
    </row>
    <row r="82" spans="2:4">
      <c r="B82" s="1492" t="s">
        <v>1729</v>
      </c>
      <c r="C82" s="1493" t="s">
        <v>1730</v>
      </c>
      <c r="D82" s="51"/>
    </row>
    <row r="83" spans="2:4">
      <c r="B83" s="1494" t="s">
        <v>1731</v>
      </c>
      <c r="C83" s="1495" t="s">
        <v>1732</v>
      </c>
    </row>
    <row r="84" spans="2:4">
      <c r="B84" s="1494" t="s">
        <v>1733</v>
      </c>
      <c r="C84" s="1495" t="s">
        <v>1734</v>
      </c>
    </row>
    <row r="85" spans="2:4">
      <c r="B85" s="1496" t="s">
        <v>1735</v>
      </c>
      <c r="C85" s="1497" t="s">
        <v>1736</v>
      </c>
    </row>
    <row r="86" spans="2:4">
      <c r="B86" s="1494" t="s">
        <v>1737</v>
      </c>
      <c r="C86" s="1495" t="s">
        <v>1738</v>
      </c>
    </row>
    <row r="87" spans="2:4">
      <c r="B87" s="1494" t="s">
        <v>1739</v>
      </c>
      <c r="C87" s="1495" t="s">
        <v>1740</v>
      </c>
    </row>
    <row r="88" spans="2:4" ht="13.5" thickBot="1">
      <c r="B88" s="1498" t="s">
        <v>1741</v>
      </c>
      <c r="C88" s="1499" t="s">
        <v>1742</v>
      </c>
      <c r="D88" s="80">
        <v>790840.3</v>
      </c>
    </row>
    <row r="89" spans="2:4" ht="13.5" thickBot="1">
      <c r="B89" s="51"/>
      <c r="C89" s="51"/>
      <c r="D89" s="80">
        <v>-1008.69</v>
      </c>
    </row>
    <row r="90" spans="2:4">
      <c r="B90" s="1492" t="s">
        <v>1400</v>
      </c>
      <c r="C90" s="1493" t="s">
        <v>1743</v>
      </c>
      <c r="D90" s="1500"/>
    </row>
    <row r="91" spans="2:4">
      <c r="B91" s="1501" t="s">
        <v>1744</v>
      </c>
      <c r="C91" s="1502"/>
      <c r="D91" s="1503"/>
    </row>
    <row r="92" spans="2:4" ht="13.5" thickBot="1">
      <c r="B92" s="1498" t="s">
        <v>1745</v>
      </c>
      <c r="C92" s="1499" t="s">
        <v>1746</v>
      </c>
      <c r="D92" s="1503"/>
    </row>
    <row r="99" spans="2:2">
      <c r="B99" s="51"/>
    </row>
    <row r="105" spans="2:2">
      <c r="B105" s="117"/>
    </row>
    <row r="106" spans="2:2">
      <c r="B106" s="80"/>
    </row>
    <row r="107" spans="2:2">
      <c r="B107" s="80"/>
    </row>
    <row r="108" spans="2:2">
      <c r="B108" s="80"/>
    </row>
    <row r="109" spans="2:2">
      <c r="B109" s="80"/>
    </row>
    <row r="110" spans="2:2">
      <c r="B110" s="80"/>
    </row>
    <row r="111" spans="2:2">
      <c r="B111" s="117"/>
    </row>
  </sheetData>
  <mergeCells count="6">
    <mergeCell ref="B4:E4"/>
    <mergeCell ref="B2:E2"/>
    <mergeCell ref="B71:B72"/>
    <mergeCell ref="C71:C72"/>
    <mergeCell ref="D71:D72"/>
    <mergeCell ref="E71:E74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44"/>
  <sheetViews>
    <sheetView topLeftCell="A7" workbookViewId="0">
      <pane xSplit="1" topLeftCell="N1" activePane="topRight" state="frozen"/>
      <selection pane="topRight" activeCell="Y6" sqref="Y6"/>
    </sheetView>
  </sheetViews>
  <sheetFormatPr defaultColWidth="13.42578125" defaultRowHeight="12.75"/>
  <cols>
    <col min="1" max="1" width="24.5703125" customWidth="1"/>
    <col min="2" max="5" width="24.5703125" style="10" customWidth="1"/>
    <col min="6" max="9" width="13.42578125" style="10"/>
    <col min="10" max="10" width="13.42578125" style="5"/>
    <col min="12" max="12" width="13.42578125" style="10"/>
    <col min="21" max="21" width="14.42578125" customWidth="1"/>
  </cols>
  <sheetData>
    <row r="1" spans="1:24" ht="13.5" thickBot="1"/>
    <row r="2" spans="1:24">
      <c r="A2" s="157" t="s">
        <v>13</v>
      </c>
      <c r="B2" s="1361">
        <v>2003</v>
      </c>
      <c r="C2" s="1361">
        <v>2004</v>
      </c>
      <c r="D2" s="1361">
        <v>2005</v>
      </c>
      <c r="E2" s="1361">
        <v>2006</v>
      </c>
      <c r="F2" s="1361">
        <v>2007</v>
      </c>
      <c r="G2" s="1361">
        <v>2008</v>
      </c>
      <c r="H2" s="1361">
        <v>2009</v>
      </c>
      <c r="I2" s="1361">
        <v>2010</v>
      </c>
      <c r="J2" s="455">
        <v>2011</v>
      </c>
      <c r="K2" s="455">
        <v>2012</v>
      </c>
      <c r="L2" s="1362">
        <v>2013</v>
      </c>
      <c r="M2" s="1362">
        <v>2014</v>
      </c>
      <c r="N2" s="1362">
        <v>2015</v>
      </c>
      <c r="O2" s="1362">
        <v>2016</v>
      </c>
      <c r="P2" s="1362">
        <v>2017</v>
      </c>
      <c r="Q2" s="1362">
        <v>2018</v>
      </c>
      <c r="R2" s="1362">
        <v>2019</v>
      </c>
      <c r="S2" s="1362">
        <v>2020</v>
      </c>
      <c r="T2" s="1362">
        <v>2021</v>
      </c>
      <c r="U2" s="1362">
        <v>2022</v>
      </c>
      <c r="V2" s="1362">
        <v>2023</v>
      </c>
    </row>
    <row r="3" spans="1:24" ht="78.75">
      <c r="A3" s="1559" t="s">
        <v>216</v>
      </c>
      <c r="B3" s="98" t="s">
        <v>217</v>
      </c>
      <c r="C3" s="98" t="s">
        <v>217</v>
      </c>
      <c r="D3" s="98" t="s">
        <v>217</v>
      </c>
      <c r="E3" s="98" t="s">
        <v>217</v>
      </c>
      <c r="F3" s="98" t="s">
        <v>217</v>
      </c>
      <c r="G3" s="98" t="s">
        <v>217</v>
      </c>
      <c r="H3" s="98" t="s">
        <v>217</v>
      </c>
      <c r="I3" s="98" t="s">
        <v>217</v>
      </c>
      <c r="J3" s="200" t="s">
        <v>103</v>
      </c>
      <c r="K3" s="243" t="s">
        <v>102</v>
      </c>
      <c r="L3" s="243" t="s">
        <v>102</v>
      </c>
      <c r="M3" s="646" t="s">
        <v>847</v>
      </c>
      <c r="N3" s="1568" t="s">
        <v>847</v>
      </c>
      <c r="O3" s="1568" t="s">
        <v>847</v>
      </c>
      <c r="P3" s="1568" t="s">
        <v>847</v>
      </c>
      <c r="Q3" s="1568" t="s">
        <v>847</v>
      </c>
      <c r="R3" s="1568" t="s">
        <v>847</v>
      </c>
      <c r="S3" s="1568" t="s">
        <v>847</v>
      </c>
      <c r="T3" s="1568" t="s">
        <v>847</v>
      </c>
      <c r="U3" s="1568" t="s">
        <v>847</v>
      </c>
      <c r="V3" s="1568" t="s">
        <v>847</v>
      </c>
    </row>
    <row r="4" spans="1:24" ht="15.75">
      <c r="A4" s="1689" t="s">
        <v>406</v>
      </c>
      <c r="B4" s="57"/>
      <c r="C4" s="57"/>
      <c r="D4" s="57"/>
      <c r="E4" s="57"/>
      <c r="F4" s="57"/>
      <c r="G4" s="57"/>
      <c r="H4" s="57"/>
      <c r="I4" s="57"/>
      <c r="J4" s="21"/>
      <c r="K4" s="252"/>
      <c r="L4" s="252"/>
      <c r="M4" s="9">
        <v>754</v>
      </c>
      <c r="N4" s="1708">
        <f>338+50</f>
        <v>388</v>
      </c>
      <c r="O4" s="1706">
        <v>338</v>
      </c>
      <c r="P4" s="1706">
        <v>1161</v>
      </c>
      <c r="Q4" s="1706">
        <v>1154</v>
      </c>
      <c r="R4" s="1709"/>
      <c r="S4" s="1709"/>
      <c r="T4" s="1706">
        <v>1314</v>
      </c>
      <c r="U4" s="1706">
        <v>1800</v>
      </c>
      <c r="V4" s="1706"/>
    </row>
    <row r="5" spans="1:24" ht="15.75">
      <c r="A5" s="1690"/>
      <c r="B5" s="57"/>
      <c r="C5" s="57"/>
      <c r="D5" s="57"/>
      <c r="E5" s="57"/>
      <c r="F5" s="57"/>
      <c r="G5" s="57"/>
      <c r="H5" s="57"/>
      <c r="I5" s="57"/>
      <c r="J5" s="21"/>
      <c r="K5" s="252"/>
      <c r="L5" s="252"/>
      <c r="M5" s="9">
        <v>754</v>
      </c>
      <c r="N5" s="1708">
        <v>1125</v>
      </c>
      <c r="O5" s="1708">
        <v>680</v>
      </c>
      <c r="P5" s="1706">
        <v>1304</v>
      </c>
      <c r="Q5" s="1706">
        <v>1154</v>
      </c>
      <c r="R5" s="1706"/>
      <c r="S5" s="1706"/>
      <c r="T5" s="1706">
        <v>1237</v>
      </c>
      <c r="U5" s="1706">
        <v>1626</v>
      </c>
      <c r="V5" s="1706"/>
    </row>
    <row r="6" spans="1:24" ht="15.75">
      <c r="A6" s="1690"/>
      <c r="B6" s="57"/>
      <c r="C6" s="57"/>
      <c r="D6" s="57"/>
      <c r="E6" s="57"/>
      <c r="F6" s="57"/>
      <c r="G6" s="57"/>
      <c r="H6" s="57"/>
      <c r="I6" s="57"/>
      <c r="J6" s="21"/>
      <c r="K6" s="252"/>
      <c r="L6" s="252"/>
      <c r="M6" s="9">
        <v>754</v>
      </c>
      <c r="N6" s="1708">
        <v>338</v>
      </c>
      <c r="O6" s="1708">
        <v>680</v>
      </c>
      <c r="P6" s="1706">
        <v>1304</v>
      </c>
      <c r="Q6" s="1707">
        <v>1156</v>
      </c>
      <c r="R6" s="1707"/>
      <c r="S6" s="1707"/>
      <c r="T6" s="1706">
        <v>1237</v>
      </c>
      <c r="U6" s="1707">
        <v>14739.96</v>
      </c>
      <c r="V6" s="1707"/>
    </row>
    <row r="7" spans="1:24" ht="15.75">
      <c r="A7" s="1690"/>
      <c r="B7" s="57"/>
      <c r="C7" s="57"/>
      <c r="D7" s="57"/>
      <c r="E7" s="57"/>
      <c r="F7" s="57"/>
      <c r="G7" s="57"/>
      <c r="H7" s="57"/>
      <c r="I7" s="57"/>
      <c r="J7" s="21"/>
      <c r="K7" s="252"/>
      <c r="L7" s="252"/>
      <c r="M7" s="4">
        <f>493+1700</f>
        <v>2193</v>
      </c>
      <c r="N7" s="1708">
        <v>338</v>
      </c>
      <c r="O7" s="1708">
        <v>680</v>
      </c>
      <c r="P7" s="1706">
        <v>1304</v>
      </c>
      <c r="Q7" s="1706">
        <v>15538.4</v>
      </c>
      <c r="R7" s="1706"/>
      <c r="S7" s="1706"/>
      <c r="T7" s="1706">
        <v>1237</v>
      </c>
      <c r="U7" s="1706">
        <v>1626</v>
      </c>
      <c r="V7" s="1706"/>
    </row>
    <row r="8" spans="1:24" ht="15.75">
      <c r="A8" s="1690"/>
      <c r="B8" s="57"/>
      <c r="C8" s="57"/>
      <c r="D8" s="57"/>
      <c r="E8" s="57"/>
      <c r="F8" s="57"/>
      <c r="G8" s="57"/>
      <c r="H8" s="57"/>
      <c r="I8" s="57"/>
      <c r="J8" s="21"/>
      <c r="K8" s="252"/>
      <c r="L8" s="252"/>
      <c r="M8" s="4"/>
      <c r="N8" s="1708"/>
      <c r="O8" s="1708">
        <v>3234.7</v>
      </c>
      <c r="P8" s="1708">
        <v>7173.4</v>
      </c>
      <c r="Q8" s="1707">
        <v>1155</v>
      </c>
      <c r="R8" s="1707"/>
      <c r="S8" s="1707"/>
      <c r="T8" s="1706">
        <v>1508</v>
      </c>
      <c r="U8" s="1707"/>
      <c r="V8" s="1707"/>
    </row>
    <row r="9" spans="1:24" ht="15.75">
      <c r="A9" s="1691"/>
      <c r="B9" s="57"/>
      <c r="C9" s="57"/>
      <c r="D9" s="57"/>
      <c r="E9" s="57"/>
      <c r="F9" s="57"/>
      <c r="G9" s="57"/>
      <c r="H9" s="57"/>
      <c r="I9" s="57"/>
      <c r="J9" s="21"/>
      <c r="K9" s="252"/>
      <c r="L9" s="252"/>
      <c r="M9" s="4"/>
      <c r="N9" s="1708"/>
      <c r="O9" s="1708"/>
      <c r="P9" s="1708"/>
      <c r="Q9" s="1706">
        <v>1155</v>
      </c>
      <c r="R9" s="1707"/>
      <c r="S9" s="1707"/>
      <c r="T9" s="1707"/>
      <c r="U9" s="1707"/>
      <c r="V9" s="1707"/>
    </row>
    <row r="10" spans="1:24">
      <c r="A10" s="18" t="s">
        <v>780</v>
      </c>
      <c r="B10" s="100"/>
      <c r="C10" s="100"/>
      <c r="D10" s="100"/>
      <c r="E10" s="100"/>
      <c r="F10" s="100"/>
      <c r="G10" s="100"/>
      <c r="H10" s="100"/>
      <c r="I10" s="100"/>
      <c r="J10" s="434">
        <v>11.09</v>
      </c>
      <c r="K10" s="647">
        <v>2929.95</v>
      </c>
      <c r="L10" s="1363">
        <v>4327.2</v>
      </c>
      <c r="M10" s="1363">
        <f>SUM(M4:M8)</f>
        <v>4455</v>
      </c>
      <c r="N10" s="1363">
        <f>SUM(N4:N8)</f>
        <v>2189</v>
      </c>
      <c r="O10" s="1363">
        <f>SUM(O4:O8)</f>
        <v>5612.7</v>
      </c>
      <c r="P10" s="1363">
        <f>SUM(P4:P8)</f>
        <v>12246.4</v>
      </c>
      <c r="Q10" s="1363">
        <f>SUM(Q8:Q9,Q4:Q6)</f>
        <v>5774</v>
      </c>
      <c r="R10" s="1364"/>
      <c r="S10" s="1364"/>
      <c r="T10" s="1363">
        <f>SUM(T4:T9)</f>
        <v>6533</v>
      </c>
      <c r="U10" s="1363">
        <f>SUM(U7:U9,U4:U5)</f>
        <v>5052</v>
      </c>
      <c r="V10" s="1363">
        <f>SUM(V7:V9,V4:V5)</f>
        <v>0</v>
      </c>
    </row>
    <row r="11" spans="1:24">
      <c r="A11" s="2" t="s">
        <v>14</v>
      </c>
      <c r="B11" s="97">
        <v>45</v>
      </c>
      <c r="C11" s="97">
        <v>45</v>
      </c>
      <c r="D11" s="97">
        <v>45</v>
      </c>
      <c r="E11" s="97">
        <v>45</v>
      </c>
      <c r="F11" s="97">
        <v>45</v>
      </c>
      <c r="G11" s="98" t="s">
        <v>17</v>
      </c>
      <c r="H11" s="98" t="s">
        <v>17</v>
      </c>
      <c r="I11" s="98" t="s">
        <v>17</v>
      </c>
      <c r="J11" s="64">
        <v>180</v>
      </c>
      <c r="K11" s="613">
        <v>200</v>
      </c>
      <c r="L11" s="244">
        <v>321</v>
      </c>
      <c r="M11" s="244">
        <v>388</v>
      </c>
      <c r="N11" s="1711">
        <v>259</v>
      </c>
      <c r="O11" s="1711">
        <v>259</v>
      </c>
      <c r="P11" s="1711">
        <v>259</v>
      </c>
      <c r="Q11" s="1712">
        <v>259</v>
      </c>
      <c r="R11" s="1713">
        <v>259</v>
      </c>
      <c r="S11" s="1713">
        <v>259</v>
      </c>
      <c r="T11" s="1713">
        <v>259</v>
      </c>
      <c r="U11" s="1713">
        <v>259</v>
      </c>
      <c r="V11" s="1713"/>
      <c r="X11" s="617"/>
    </row>
    <row r="12" spans="1:24">
      <c r="A12" s="245" t="s">
        <v>54</v>
      </c>
      <c r="B12" s="246"/>
      <c r="C12" s="246"/>
      <c r="D12" s="246"/>
      <c r="E12" s="246"/>
      <c r="F12" s="246"/>
      <c r="G12" s="246"/>
      <c r="H12" s="246"/>
      <c r="I12" s="246"/>
      <c r="J12" s="253">
        <f t="shared" ref="J12:P12" si="0">SUM(J10:J11)</f>
        <v>191.09</v>
      </c>
      <c r="K12" s="612">
        <f t="shared" si="0"/>
        <v>3129.95</v>
      </c>
      <c r="L12" s="247">
        <f t="shared" si="0"/>
        <v>4648.2</v>
      </c>
      <c r="M12" s="247">
        <f t="shared" si="0"/>
        <v>4843</v>
      </c>
      <c r="N12" s="1710">
        <f t="shared" si="0"/>
        <v>2448</v>
      </c>
      <c r="O12" s="1710">
        <f t="shared" si="0"/>
        <v>5871.7</v>
      </c>
      <c r="P12" s="1710">
        <f t="shared" si="0"/>
        <v>12505.4</v>
      </c>
      <c r="Q12" s="1710">
        <f>SUM(Q10:Q11)</f>
        <v>6033</v>
      </c>
      <c r="R12" s="1710">
        <f t="shared" ref="R12:T12" si="1">SUM(R10:R11)</f>
        <v>259</v>
      </c>
      <c r="S12" s="1710">
        <f t="shared" si="1"/>
        <v>259</v>
      </c>
      <c r="T12" s="1710">
        <f t="shared" si="1"/>
        <v>6792</v>
      </c>
      <c r="U12" s="1710">
        <f>SUM(U10:U11)</f>
        <v>5311</v>
      </c>
      <c r="V12" s="1710">
        <f>SUM(V10:V11)</f>
        <v>0</v>
      </c>
      <c r="X12" s="617"/>
    </row>
    <row r="13" spans="1:24" ht="61.5" customHeight="1">
      <c r="A13" s="1560" t="s">
        <v>15</v>
      </c>
      <c r="B13" s="97" t="s">
        <v>16</v>
      </c>
      <c r="C13" s="97" t="s">
        <v>16</v>
      </c>
      <c r="D13" s="97" t="s">
        <v>16</v>
      </c>
      <c r="E13" s="97" t="s">
        <v>16</v>
      </c>
      <c r="F13" s="97" t="s">
        <v>16</v>
      </c>
      <c r="G13" s="99" t="s">
        <v>16</v>
      </c>
      <c r="H13" s="99" t="s">
        <v>16</v>
      </c>
      <c r="I13" s="99" t="s">
        <v>16</v>
      </c>
      <c r="J13" s="248" t="s">
        <v>103</v>
      </c>
      <c r="K13" s="249" t="s">
        <v>102</v>
      </c>
      <c r="L13" s="249" t="s">
        <v>275</v>
      </c>
      <c r="M13" s="646" t="s">
        <v>847</v>
      </c>
      <c r="N13" s="1568" t="s">
        <v>847</v>
      </c>
      <c r="O13" s="1568" t="s">
        <v>847</v>
      </c>
      <c r="P13" s="1568" t="s">
        <v>847</v>
      </c>
      <c r="Q13" s="1568" t="s">
        <v>847</v>
      </c>
      <c r="R13" s="1568" t="s">
        <v>847</v>
      </c>
      <c r="S13" s="1568" t="s">
        <v>847</v>
      </c>
      <c r="T13" s="1568" t="s">
        <v>847</v>
      </c>
      <c r="U13" s="1568" t="s">
        <v>847</v>
      </c>
      <c r="V13" s="1568" t="s">
        <v>847</v>
      </c>
    </row>
    <row r="14" spans="1:24">
      <c r="A14" s="135" t="s">
        <v>206</v>
      </c>
      <c r="B14" s="100"/>
      <c r="C14" s="100"/>
      <c r="D14" s="100"/>
      <c r="E14" s="100"/>
      <c r="F14" s="100"/>
      <c r="G14" s="100"/>
      <c r="H14" s="100"/>
      <c r="I14" s="100"/>
      <c r="J14" s="4"/>
      <c r="K14" s="4">
        <v>550</v>
      </c>
      <c r="L14" s="81">
        <v>770</v>
      </c>
      <c r="M14" s="81">
        <v>770</v>
      </c>
      <c r="N14" s="81">
        <v>770</v>
      </c>
      <c r="O14" s="81">
        <v>1100</v>
      </c>
      <c r="P14" s="1365">
        <v>1100</v>
      </c>
      <c r="Q14" s="81">
        <f>900*1.1</f>
        <v>990.00000000000011</v>
      </c>
      <c r="R14" s="1365">
        <v>1100</v>
      </c>
      <c r="S14" s="1365">
        <v>1000</v>
      </c>
      <c r="T14" s="1365">
        <v>1100</v>
      </c>
      <c r="U14" s="1365">
        <v>1100</v>
      </c>
      <c r="V14" s="1365">
        <v>1100</v>
      </c>
    </row>
    <row r="15" spans="1:24">
      <c r="A15" s="158" t="s">
        <v>141</v>
      </c>
      <c r="B15" s="100"/>
      <c r="C15" s="100"/>
      <c r="D15" s="100"/>
      <c r="E15" s="100"/>
      <c r="F15" s="100"/>
      <c r="G15" s="100"/>
      <c r="H15" s="100"/>
      <c r="I15" s="100"/>
      <c r="J15" s="4"/>
      <c r="K15" s="95">
        <v>226.5</v>
      </c>
      <c r="L15" s="86">
        <v>230</v>
      </c>
      <c r="M15" s="560">
        <v>236</v>
      </c>
      <c r="N15" s="81">
        <v>249</v>
      </c>
      <c r="O15" s="81">
        <v>249</v>
      </c>
      <c r="P15" s="1365">
        <v>249</v>
      </c>
      <c r="Q15" s="81">
        <v>254</v>
      </c>
      <c r="R15" s="1365"/>
      <c r="S15" s="1365"/>
      <c r="T15" s="1365"/>
      <c r="U15" s="1365">
        <v>276</v>
      </c>
      <c r="V15" s="1365">
        <v>276</v>
      </c>
    </row>
    <row r="16" spans="1:24" ht="26.25" thickBot="1">
      <c r="A16" s="570" t="s">
        <v>781</v>
      </c>
      <c r="B16" s="79"/>
      <c r="C16" s="79"/>
      <c r="D16" s="79"/>
      <c r="E16" s="79"/>
      <c r="F16" s="79"/>
      <c r="G16" s="79"/>
      <c r="H16" s="79"/>
      <c r="I16" s="79"/>
      <c r="J16" s="20"/>
      <c r="K16" s="1366" t="e">
        <f>SUM(K15,K14,#REF!,K11)</f>
        <v>#REF!</v>
      </c>
      <c r="L16" s="1366" t="e">
        <f>SUM(L15,L14,#REF!,L11)</f>
        <v>#REF!</v>
      </c>
      <c r="M16" s="1366" t="e">
        <f>SUM(M15,M14,#REF!,M11)</f>
        <v>#REF!</v>
      </c>
      <c r="N16" s="1366">
        <f>SUM(N15,N14,N11)</f>
        <v>1278</v>
      </c>
      <c r="O16" s="1366">
        <f>SUM(O15,O14,O11)</f>
        <v>1608</v>
      </c>
      <c r="P16" s="1366">
        <f>SUM(P15,P14,P11)</f>
        <v>1608</v>
      </c>
      <c r="Q16" s="1366">
        <f>SUM(Q15,Q14,Q11)</f>
        <v>1503</v>
      </c>
      <c r="R16" s="1366">
        <f>SUM(R15,R14,R11)</f>
        <v>1359</v>
      </c>
      <c r="S16" s="1366">
        <f>SUM(S15,S14,S11)</f>
        <v>1259</v>
      </c>
      <c r="T16" s="1366">
        <f>SUM(T15,T14,T11)</f>
        <v>1359</v>
      </c>
      <c r="U16" s="1366">
        <f>SUM(U15,U14,U11)</f>
        <v>1635</v>
      </c>
      <c r="V16" s="1366">
        <f>SUM(V15,V14,V11)</f>
        <v>1376</v>
      </c>
    </row>
    <row r="20" spans="1:19">
      <c r="A20" s="889"/>
      <c r="B20" s="1556"/>
      <c r="C20" s="1556"/>
      <c r="J20" s="4" t="s">
        <v>252</v>
      </c>
      <c r="K20" s="1"/>
    </row>
    <row r="21" spans="1:19">
      <c r="A21" s="1557"/>
      <c r="B21"/>
      <c r="C21"/>
      <c r="J21" s="1" t="s">
        <v>251</v>
      </c>
      <c r="K21" s="1"/>
    </row>
    <row r="22" spans="1:19">
      <c r="A22" s="5"/>
      <c r="B22"/>
      <c r="C22"/>
      <c r="J22" s="4"/>
      <c r="K22" s="1"/>
      <c r="P22" s="51" t="s">
        <v>1954</v>
      </c>
    </row>
    <row r="23" spans="1:19">
      <c r="A23" s="5"/>
      <c r="B23"/>
      <c r="C23"/>
      <c r="J23" s="530" t="s">
        <v>259</v>
      </c>
      <c r="K23" s="1"/>
      <c r="L23" s="250"/>
      <c r="M23" s="51"/>
      <c r="P23" s="51" t="s">
        <v>137</v>
      </c>
      <c r="Q23">
        <v>27500</v>
      </c>
    </row>
    <row r="24" spans="1:19">
      <c r="A24" s="5"/>
      <c r="B24"/>
      <c r="C24"/>
      <c r="J24" s="4"/>
      <c r="K24" s="1"/>
      <c r="L24" s="250"/>
      <c r="M24" s="51"/>
      <c r="P24" s="51" t="s">
        <v>136</v>
      </c>
      <c r="Q24">
        <v>27500</v>
      </c>
    </row>
    <row r="25" spans="1:19">
      <c r="A25" s="5"/>
      <c r="B25"/>
      <c r="C25"/>
      <c r="J25" s="4" t="s">
        <v>253</v>
      </c>
      <c r="K25" s="1"/>
      <c r="L25" s="250"/>
      <c r="M25" s="51"/>
      <c r="P25" s="51" t="s">
        <v>1955</v>
      </c>
      <c r="Q25">
        <f>3250*12</f>
        <v>39000</v>
      </c>
      <c r="R25">
        <f>Q25*0.15</f>
        <v>5850</v>
      </c>
    </row>
    <row r="26" spans="1:19">
      <c r="A26" s="5"/>
      <c r="B26"/>
      <c r="C26"/>
      <c r="L26" s="250"/>
      <c r="Q26">
        <f>SUM(Q23:Q25)</f>
        <v>94000</v>
      </c>
      <c r="R26">
        <f>Q26*0.15</f>
        <v>14100</v>
      </c>
      <c r="S26">
        <f>R26/4</f>
        <v>3525</v>
      </c>
    </row>
    <row r="27" spans="1:19">
      <c r="A27" s="5"/>
      <c r="B27"/>
      <c r="C27"/>
      <c r="L27" s="251"/>
      <c r="M27" s="174"/>
    </row>
    <row r="28" spans="1:19" ht="17.25">
      <c r="A28" s="5"/>
      <c r="B28"/>
      <c r="C28"/>
      <c r="J28" s="529" t="s">
        <v>254</v>
      </c>
      <c r="K28" s="1"/>
      <c r="L28" s="250"/>
    </row>
    <row r="29" spans="1:19">
      <c r="A29" s="1558"/>
      <c r="B29"/>
      <c r="C29"/>
      <c r="J29" s="1"/>
      <c r="K29" s="1"/>
      <c r="L29" s="250"/>
    </row>
    <row r="30" spans="1:19">
      <c r="A30" s="5"/>
      <c r="B30"/>
      <c r="C30"/>
      <c r="J30" s="1" t="s">
        <v>255</v>
      </c>
      <c r="K30" s="1"/>
      <c r="L30" s="15"/>
      <c r="M30" s="28"/>
    </row>
    <row r="31" spans="1:19">
      <c r="A31" s="5"/>
      <c r="B31"/>
      <c r="C31"/>
      <c r="J31" s="1" t="s">
        <v>256</v>
      </c>
      <c r="K31" s="1"/>
      <c r="L31" s="251"/>
      <c r="M31" s="174"/>
    </row>
    <row r="32" spans="1:19">
      <c r="A32" s="5"/>
      <c r="B32"/>
      <c r="C32"/>
      <c r="J32" s="1" t="s">
        <v>257</v>
      </c>
      <c r="K32" s="1"/>
      <c r="L32" s="15"/>
      <c r="M32" s="28"/>
    </row>
    <row r="33" spans="1:12">
      <c r="A33" s="5"/>
      <c r="B33"/>
      <c r="C33"/>
      <c r="J33" s="1" t="s">
        <v>258</v>
      </c>
      <c r="K33" s="1"/>
      <c r="L33" s="250"/>
    </row>
    <row r="34" spans="1:12">
      <c r="A34" s="5"/>
      <c r="B34"/>
      <c r="C34"/>
      <c r="J34" s="4"/>
      <c r="K34" s="1"/>
      <c r="L34" s="250"/>
    </row>
    <row r="35" spans="1:12">
      <c r="A35" s="5"/>
      <c r="B35"/>
      <c r="C35"/>
      <c r="L35" s="250"/>
    </row>
    <row r="36" spans="1:12">
      <c r="A36" s="5"/>
      <c r="B36"/>
      <c r="C36"/>
      <c r="J36"/>
    </row>
    <row r="37" spans="1:12">
      <c r="A37" s="5"/>
      <c r="B37"/>
      <c r="C37"/>
      <c r="J37" s="93" t="s">
        <v>688</v>
      </c>
      <c r="K37" s="93"/>
    </row>
    <row r="38" spans="1:12">
      <c r="A38" s="1557"/>
      <c r="B38" s="632"/>
      <c r="C38"/>
      <c r="J38" s="1" t="s">
        <v>689</v>
      </c>
      <c r="K38" s="1"/>
    </row>
    <row r="39" spans="1:12">
      <c r="A39" s="5"/>
      <c r="B39"/>
      <c r="C39"/>
      <c r="J39" s="1" t="s">
        <v>690</v>
      </c>
      <c r="K39" s="1"/>
    </row>
    <row r="40" spans="1:12">
      <c r="A40" s="5"/>
      <c r="B40"/>
      <c r="C40"/>
      <c r="J40" s="1" t="s">
        <v>691</v>
      </c>
      <c r="K40" s="1"/>
    </row>
    <row r="41" spans="1:12">
      <c r="A41" s="5"/>
      <c r="B41"/>
      <c r="C41"/>
    </row>
    <row r="42" spans="1:12">
      <c r="A42" s="5"/>
      <c r="B42"/>
      <c r="C42"/>
    </row>
    <row r="43" spans="1:12">
      <c r="A43" s="5"/>
      <c r="B43"/>
      <c r="C43"/>
    </row>
    <row r="44" spans="1:12">
      <c r="A44" s="5"/>
      <c r="B44"/>
      <c r="C44"/>
    </row>
  </sheetData>
  <mergeCells count="1">
    <mergeCell ref="A4:A9"/>
  </mergeCells>
  <phoneticPr fontId="0" type="noConversion"/>
  <hyperlinks>
    <hyperlink ref="J23" r:id="rId1" xr:uid="{00000000-0004-0000-0700-000000000000}"/>
  </hyperlinks>
  <pageMargins left="0.75" right="0.75" top="1" bottom="1" header="0.5" footer="0.5"/>
  <pageSetup paperSize="9" orientation="portrait" horizontalDpi="300" verticalDpi="300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L194"/>
  <sheetViews>
    <sheetView topLeftCell="A161" workbookViewId="0">
      <selection activeCell="C194" sqref="C194"/>
    </sheetView>
  </sheetViews>
  <sheetFormatPr defaultRowHeight="12.75"/>
  <cols>
    <col min="2" max="2" width="20" style="5" customWidth="1"/>
    <col min="3" max="3" width="102.5703125" style="10" customWidth="1"/>
    <col min="4" max="4" width="11.7109375" style="5" customWidth="1"/>
    <col min="5" max="5" width="13" style="5" customWidth="1"/>
    <col min="6" max="6" width="10.85546875" customWidth="1"/>
    <col min="7" max="7" width="37" style="10" customWidth="1"/>
    <col min="9" max="9" width="23.28515625" customWidth="1"/>
    <col min="10" max="10" width="12.5703125" customWidth="1"/>
    <col min="11" max="11" width="10.7109375" customWidth="1"/>
    <col min="12" max="12" width="15.42578125" customWidth="1"/>
  </cols>
  <sheetData>
    <row r="2" spans="2:12">
      <c r="B2" s="81" t="s">
        <v>18</v>
      </c>
      <c r="C2" s="57" t="s">
        <v>695</v>
      </c>
    </row>
    <row r="4" spans="2:12" ht="15.75">
      <c r="B4" s="96" t="s">
        <v>210</v>
      </c>
      <c r="C4" s="632" t="s">
        <v>280</v>
      </c>
    </row>
    <row r="6" spans="2:12">
      <c r="B6" s="20"/>
      <c r="C6" s="459" t="s">
        <v>104</v>
      </c>
      <c r="D6" s="82"/>
      <c r="E6" s="20">
        <v>3000</v>
      </c>
      <c r="F6" s="16"/>
      <c r="G6" s="79"/>
    </row>
    <row r="7" spans="2:12" ht="13.5" thickBot="1"/>
    <row r="8" spans="2:12" ht="15.75">
      <c r="B8" s="440">
        <v>2012</v>
      </c>
      <c r="C8" s="435" t="s">
        <v>89</v>
      </c>
      <c r="D8" s="441"/>
      <c r="E8" s="441"/>
      <c r="F8" s="442"/>
      <c r="G8" s="443"/>
    </row>
    <row r="9" spans="2:12" ht="15">
      <c r="B9" s="444" t="s">
        <v>8</v>
      </c>
      <c r="C9" s="439" t="s">
        <v>20</v>
      </c>
      <c r="D9" s="427" t="s">
        <v>21</v>
      </c>
      <c r="E9" s="427" t="s">
        <v>22</v>
      </c>
      <c r="F9" s="427" t="s">
        <v>23</v>
      </c>
      <c r="G9" s="445" t="s">
        <v>84</v>
      </c>
    </row>
    <row r="10" spans="2:12" ht="15">
      <c r="B10" s="59">
        <v>41213</v>
      </c>
      <c r="C10" s="44" t="s">
        <v>74</v>
      </c>
      <c r="D10" s="89"/>
      <c r="E10" s="4"/>
      <c r="F10" s="4">
        <v>0</v>
      </c>
      <c r="G10" s="118"/>
      <c r="I10" s="129" t="s">
        <v>223</v>
      </c>
    </row>
    <row r="11" spans="2:12" ht="13.5" thickBot="1">
      <c r="B11" s="59">
        <v>41213</v>
      </c>
      <c r="C11" s="44" t="s">
        <v>73</v>
      </c>
      <c r="D11" s="89"/>
      <c r="E11" s="89">
        <v>2000</v>
      </c>
      <c r="F11" s="89">
        <f>F10+ E11</f>
        <v>2000</v>
      </c>
      <c r="G11" s="119" t="s">
        <v>221</v>
      </c>
      <c r="I11" s="46"/>
    </row>
    <row r="12" spans="2:12">
      <c r="B12" s="59">
        <v>41214</v>
      </c>
      <c r="C12" s="44" t="s">
        <v>82</v>
      </c>
      <c r="D12" s="103">
        <v>175</v>
      </c>
      <c r="E12" s="89"/>
      <c r="F12" s="89">
        <f>F11-D12</f>
        <v>1825</v>
      </c>
      <c r="G12" s="118" t="s">
        <v>85</v>
      </c>
      <c r="I12" s="121" t="s">
        <v>222</v>
      </c>
      <c r="J12" s="122">
        <v>41212</v>
      </c>
      <c r="K12" s="123">
        <v>3000</v>
      </c>
    </row>
    <row r="13" spans="2:12">
      <c r="B13" s="59">
        <v>41221</v>
      </c>
      <c r="C13" s="44" t="s">
        <v>72</v>
      </c>
      <c r="D13" s="103"/>
      <c r="E13" s="89">
        <v>50000</v>
      </c>
      <c r="F13" s="89">
        <f>F12+E13</f>
        <v>51825</v>
      </c>
      <c r="G13" s="120" t="s">
        <v>93</v>
      </c>
      <c r="I13" s="124" t="s">
        <v>111</v>
      </c>
      <c r="J13" s="83">
        <v>41213</v>
      </c>
      <c r="K13" s="42">
        <v>2000</v>
      </c>
    </row>
    <row r="14" spans="2:12">
      <c r="B14" s="59">
        <v>41229</v>
      </c>
      <c r="C14" s="44" t="s">
        <v>71</v>
      </c>
      <c r="D14" s="103"/>
      <c r="E14" s="89">
        <v>13020</v>
      </c>
      <c r="F14" s="89">
        <f>F13+E14</f>
        <v>64845</v>
      </c>
      <c r="G14" s="120" t="s">
        <v>94</v>
      </c>
      <c r="I14" s="125" t="s">
        <v>93</v>
      </c>
      <c r="J14" s="83">
        <v>41221</v>
      </c>
      <c r="K14" s="69">
        <v>50000</v>
      </c>
      <c r="L14" s="117"/>
    </row>
    <row r="15" spans="2:12">
      <c r="B15" s="59">
        <v>41229</v>
      </c>
      <c r="C15" s="44" t="s">
        <v>70</v>
      </c>
      <c r="D15" s="103"/>
      <c r="E15" s="89">
        <v>3980</v>
      </c>
      <c r="F15" s="89">
        <f>F14+ E15</f>
        <v>68825</v>
      </c>
      <c r="G15" s="120" t="s">
        <v>95</v>
      </c>
      <c r="I15" s="124" t="s">
        <v>94</v>
      </c>
      <c r="J15" s="83">
        <v>41229</v>
      </c>
      <c r="K15" s="69">
        <v>13020</v>
      </c>
    </row>
    <row r="16" spans="2:12">
      <c r="B16" s="59">
        <v>41232</v>
      </c>
      <c r="C16" s="44" t="s">
        <v>69</v>
      </c>
      <c r="D16" s="103">
        <v>66939.820000000007</v>
      </c>
      <c r="E16" s="89"/>
      <c r="F16" s="89">
        <f>F15-D16</f>
        <v>1885.179999999993</v>
      </c>
      <c r="G16" s="119" t="s">
        <v>91</v>
      </c>
      <c r="I16" s="124" t="s">
        <v>95</v>
      </c>
      <c r="J16" s="83">
        <v>41229</v>
      </c>
      <c r="K16" s="69">
        <v>3980</v>
      </c>
      <c r="L16" s="117">
        <f>SUM(K14:K16)+K12</f>
        <v>70000</v>
      </c>
    </row>
    <row r="17" spans="2:12">
      <c r="B17" s="59">
        <v>41254</v>
      </c>
      <c r="C17" s="44" t="s">
        <v>68</v>
      </c>
      <c r="D17" s="103">
        <v>300</v>
      </c>
      <c r="E17" s="89"/>
      <c r="F17" s="89">
        <f>F16-D17</f>
        <v>1585.179999999993</v>
      </c>
      <c r="G17" s="118" t="s">
        <v>92</v>
      </c>
      <c r="I17" s="161" t="s">
        <v>110</v>
      </c>
      <c r="J17" s="162">
        <v>41369</v>
      </c>
      <c r="K17" s="163">
        <v>1030</v>
      </c>
      <c r="L17" s="117"/>
    </row>
    <row r="18" spans="2:12" ht="13.5" thickBot="1">
      <c r="B18" s="446"/>
      <c r="C18" s="159"/>
      <c r="D18" s="447">
        <f>SUM(D11:D17)</f>
        <v>67414.820000000007</v>
      </c>
      <c r="E18" s="447">
        <f>SUM(E11:E17)</f>
        <v>69000</v>
      </c>
      <c r="F18" s="558">
        <f>E18-D18</f>
        <v>1585.179999999993</v>
      </c>
      <c r="G18" s="448"/>
      <c r="I18" s="126" t="s">
        <v>54</v>
      </c>
      <c r="J18" s="127"/>
      <c r="K18" s="128">
        <f>SUM(K12:K17)</f>
        <v>73030</v>
      </c>
      <c r="L18" s="117"/>
    </row>
    <row r="19" spans="2:12">
      <c r="B19" s="138"/>
      <c r="D19" s="139"/>
      <c r="E19" s="140"/>
      <c r="F19" s="140"/>
      <c r="I19" s="136"/>
      <c r="K19" s="5"/>
      <c r="L19" s="117"/>
    </row>
    <row r="20" spans="2:12" ht="18">
      <c r="B20" s="449">
        <v>2013</v>
      </c>
      <c r="C20" s="423" t="s">
        <v>89</v>
      </c>
      <c r="D20" s="424"/>
      <c r="E20" s="424"/>
      <c r="F20" s="424"/>
      <c r="G20" s="425"/>
      <c r="I20" s="136"/>
      <c r="K20" s="5"/>
      <c r="L20" s="117"/>
    </row>
    <row r="21" spans="2:12">
      <c r="B21" s="426" t="s">
        <v>8</v>
      </c>
      <c r="C21" s="29" t="s">
        <v>20</v>
      </c>
      <c r="D21" s="427" t="s">
        <v>21</v>
      </c>
      <c r="E21" s="427" t="s">
        <v>22</v>
      </c>
      <c r="F21" s="427" t="s">
        <v>23</v>
      </c>
      <c r="G21" s="428" t="s">
        <v>18</v>
      </c>
      <c r="I21" s="136"/>
      <c r="K21" s="5"/>
      <c r="L21" s="117"/>
    </row>
    <row r="22" spans="2:12">
      <c r="B22" s="429"/>
      <c r="C22" s="32"/>
      <c r="D22" s="430"/>
      <c r="E22" s="55">
        <f>F22</f>
        <v>1585.179999999993</v>
      </c>
      <c r="F22" s="55">
        <f>F18</f>
        <v>1585.179999999993</v>
      </c>
      <c r="G22" s="360"/>
      <c r="I22" s="46"/>
      <c r="L22" s="117"/>
    </row>
    <row r="23" spans="2:12">
      <c r="B23" s="41">
        <v>41288</v>
      </c>
      <c r="C23" s="101" t="s">
        <v>83</v>
      </c>
      <c r="D23" s="103">
        <v>209</v>
      </c>
      <c r="E23" s="89"/>
      <c r="F23" s="89">
        <f>F22-D23</f>
        <v>1376.179999999993</v>
      </c>
      <c r="G23" s="44" t="s">
        <v>86</v>
      </c>
      <c r="I23" s="47"/>
    </row>
    <row r="24" spans="2:12">
      <c r="B24" s="41">
        <v>41313</v>
      </c>
      <c r="C24" s="57" t="s">
        <v>90</v>
      </c>
      <c r="D24" s="103">
        <v>175</v>
      </c>
      <c r="E24" s="89"/>
      <c r="F24" s="89">
        <f>F23-D24</f>
        <v>1201.179999999993</v>
      </c>
      <c r="G24" s="44" t="s">
        <v>87</v>
      </c>
      <c r="I24" s="46"/>
    </row>
    <row r="25" spans="2:12">
      <c r="B25" s="41">
        <v>41319</v>
      </c>
      <c r="C25" s="101" t="s">
        <v>83</v>
      </c>
      <c r="D25" s="103">
        <v>209</v>
      </c>
      <c r="E25" s="89"/>
      <c r="F25" s="89">
        <f>F24-D25</f>
        <v>992.17999999999302</v>
      </c>
      <c r="G25" s="101" t="s">
        <v>88</v>
      </c>
    </row>
    <row r="26" spans="2:12">
      <c r="B26" s="41">
        <v>41347</v>
      </c>
      <c r="C26" s="102" t="s">
        <v>83</v>
      </c>
      <c r="D26" s="103">
        <v>209</v>
      </c>
      <c r="E26" s="89"/>
      <c r="F26" s="89">
        <f>F25-D26</f>
        <v>783.17999999999302</v>
      </c>
      <c r="G26" s="102" t="s">
        <v>188</v>
      </c>
    </row>
    <row r="27" spans="2:12">
      <c r="B27" s="41">
        <v>41365</v>
      </c>
      <c r="C27" s="58" t="s">
        <v>99</v>
      </c>
      <c r="D27" s="103">
        <v>55.87</v>
      </c>
      <c r="E27" s="89"/>
      <c r="F27" s="89">
        <f>F26-D27</f>
        <v>727.30999999999301</v>
      </c>
      <c r="G27" s="462" t="s">
        <v>189</v>
      </c>
    </row>
    <row r="28" spans="2:12">
      <c r="B28" s="41">
        <v>41369</v>
      </c>
      <c r="C28" s="44" t="s">
        <v>100</v>
      </c>
      <c r="D28" s="103"/>
      <c r="E28" s="89">
        <v>1030</v>
      </c>
      <c r="F28" s="89">
        <f>F27+E28</f>
        <v>1757.3099999999931</v>
      </c>
      <c r="G28" s="85" t="s">
        <v>110</v>
      </c>
    </row>
    <row r="29" spans="2:12">
      <c r="B29" s="41">
        <v>41376</v>
      </c>
      <c r="C29" s="101" t="s">
        <v>83</v>
      </c>
      <c r="D29" s="103">
        <v>209</v>
      </c>
      <c r="E29" s="89"/>
      <c r="F29" s="89">
        <f>F28-D29</f>
        <v>1548.3099999999931</v>
      </c>
      <c r="G29" s="102" t="s">
        <v>190</v>
      </c>
    </row>
    <row r="30" spans="2:12">
      <c r="B30" s="41">
        <v>41408</v>
      </c>
      <c r="C30" s="101" t="s">
        <v>83</v>
      </c>
      <c r="D30" s="103">
        <v>209</v>
      </c>
      <c r="E30" s="89"/>
      <c r="F30" s="89">
        <f>F29-D30</f>
        <v>1339.3099999999931</v>
      </c>
      <c r="G30" s="102" t="s">
        <v>191</v>
      </c>
    </row>
    <row r="31" spans="2:12">
      <c r="B31" s="41">
        <v>41410</v>
      </c>
      <c r="C31" s="58" t="s">
        <v>99</v>
      </c>
      <c r="D31" s="103">
        <v>41.22</v>
      </c>
      <c r="E31" s="89"/>
      <c r="F31" s="89">
        <f>F30-D31</f>
        <v>1298.0899999999931</v>
      </c>
      <c r="G31" s="462" t="s">
        <v>189</v>
      </c>
    </row>
    <row r="32" spans="2:12">
      <c r="B32" s="41">
        <v>41439</v>
      </c>
      <c r="C32" s="101" t="s">
        <v>83</v>
      </c>
      <c r="D32" s="103">
        <v>209</v>
      </c>
      <c r="E32" s="89"/>
      <c r="F32" s="89">
        <f>F31-D32</f>
        <v>1089.0899999999931</v>
      </c>
      <c r="G32" s="102" t="s">
        <v>192</v>
      </c>
    </row>
    <row r="33" spans="2:8">
      <c r="B33" s="431"/>
      <c r="C33" s="432"/>
      <c r="D33" s="141">
        <f>SUM(D23:D32)</f>
        <v>1526.09</v>
      </c>
      <c r="E33" s="141">
        <f>SUM(E23:E32)</f>
        <v>1030</v>
      </c>
      <c r="F33" s="433">
        <f>E33-D33</f>
        <v>-496.08999999999992</v>
      </c>
      <c r="G33" s="434" t="s">
        <v>281</v>
      </c>
      <c r="H33" s="140">
        <f>E33-D33</f>
        <v>-496.08999999999992</v>
      </c>
    </row>
    <row r="34" spans="2:8" ht="13.5" thickBot="1">
      <c r="B34" s="450"/>
      <c r="C34" s="451"/>
      <c r="D34" s="168"/>
      <c r="E34" s="137"/>
      <c r="F34" s="452"/>
      <c r="G34" s="453"/>
    </row>
    <row r="35" spans="2:8" ht="18">
      <c r="B35" s="454">
        <v>2013</v>
      </c>
      <c r="C35" s="435" t="s">
        <v>89</v>
      </c>
      <c r="D35" s="436"/>
      <c r="E35" s="436"/>
      <c r="F35" s="436"/>
      <c r="G35" s="143"/>
    </row>
    <row r="36" spans="2:8">
      <c r="B36" s="144" t="s">
        <v>8</v>
      </c>
      <c r="C36" s="29" t="s">
        <v>20</v>
      </c>
      <c r="D36" s="427" t="s">
        <v>21</v>
      </c>
      <c r="E36" s="427" t="s">
        <v>22</v>
      </c>
      <c r="F36" s="427" t="s">
        <v>23</v>
      </c>
      <c r="G36" s="14" t="s">
        <v>18</v>
      </c>
    </row>
    <row r="37" spans="2:8">
      <c r="B37" s="554"/>
      <c r="C37" s="459" t="s">
        <v>187</v>
      </c>
      <c r="D37" s="422"/>
      <c r="E37" s="422"/>
      <c r="F37" s="55">
        <v>1089.0899999999999</v>
      </c>
      <c r="G37" s="19"/>
    </row>
    <row r="38" spans="2:8">
      <c r="B38" s="24">
        <v>41467</v>
      </c>
      <c r="C38" s="101" t="s">
        <v>109</v>
      </c>
      <c r="D38" s="4">
        <v>209</v>
      </c>
      <c r="E38" s="4"/>
      <c r="F38" s="145">
        <f>F37-D38</f>
        <v>880.08999999999992</v>
      </c>
      <c r="G38" s="461" t="s">
        <v>309</v>
      </c>
    </row>
    <row r="39" spans="2:8">
      <c r="B39" s="24">
        <v>41500</v>
      </c>
      <c r="C39" s="101" t="s">
        <v>109</v>
      </c>
      <c r="D39" s="4">
        <v>209</v>
      </c>
      <c r="E39" s="4"/>
      <c r="F39" s="145">
        <f>F38-D39</f>
        <v>671.08999999999992</v>
      </c>
      <c r="G39" s="461" t="s">
        <v>309</v>
      </c>
    </row>
    <row r="40" spans="2:8">
      <c r="B40" s="170">
        <v>41530</v>
      </c>
      <c r="C40" s="101" t="s">
        <v>109</v>
      </c>
      <c r="D40" s="4">
        <v>209</v>
      </c>
      <c r="E40" s="4"/>
      <c r="F40" s="145">
        <f>F39-D40</f>
        <v>462.08999999999992</v>
      </c>
      <c r="G40" s="461" t="s">
        <v>309</v>
      </c>
    </row>
    <row r="41" spans="2:8">
      <c r="B41" s="24">
        <v>41496</v>
      </c>
      <c r="C41" s="172" t="s">
        <v>227</v>
      </c>
      <c r="D41" s="4">
        <v>94.46</v>
      </c>
      <c r="E41" s="4"/>
      <c r="F41" s="145">
        <f>F40-D41</f>
        <v>367.62999999999994</v>
      </c>
      <c r="G41" s="464" t="s">
        <v>692</v>
      </c>
    </row>
    <row r="42" spans="2:8">
      <c r="B42" s="24">
        <v>41588</v>
      </c>
      <c r="C42" s="79" t="s">
        <v>229</v>
      </c>
      <c r="D42" s="4"/>
      <c r="E42" s="4">
        <v>275.52999999999997</v>
      </c>
      <c r="F42" s="145">
        <f>F41+E42</f>
        <v>643.15999999999985</v>
      </c>
      <c r="G42" s="457" t="s">
        <v>140</v>
      </c>
    </row>
    <row r="43" spans="2:8">
      <c r="B43" s="24">
        <v>41588</v>
      </c>
      <c r="C43" s="101" t="s">
        <v>109</v>
      </c>
      <c r="D43" s="4">
        <v>209</v>
      </c>
      <c r="E43" s="4"/>
      <c r="F43" s="145">
        <f>F42-D43</f>
        <v>434.15999999999985</v>
      </c>
      <c r="G43" s="461" t="s">
        <v>309</v>
      </c>
    </row>
    <row r="44" spans="2:8">
      <c r="B44" s="24">
        <v>41562</v>
      </c>
      <c r="C44" s="79" t="s">
        <v>230</v>
      </c>
      <c r="D44" s="4"/>
      <c r="E44" s="4">
        <v>1884</v>
      </c>
      <c r="F44" s="145">
        <f>F43+E44</f>
        <v>2318.16</v>
      </c>
      <c r="G44" s="457" t="s">
        <v>140</v>
      </c>
    </row>
    <row r="45" spans="2:8">
      <c r="B45" s="24">
        <v>41592</v>
      </c>
      <c r="C45" s="101" t="s">
        <v>109</v>
      </c>
      <c r="D45" s="4">
        <v>209</v>
      </c>
      <c r="E45" s="4"/>
      <c r="F45" s="145">
        <f>F44-D45</f>
        <v>2109.16</v>
      </c>
      <c r="G45" s="461" t="s">
        <v>309</v>
      </c>
    </row>
    <row r="46" spans="2:8">
      <c r="B46" s="24">
        <v>41596</v>
      </c>
      <c r="C46" s="79" t="s">
        <v>229</v>
      </c>
      <c r="D46" s="4"/>
      <c r="E46" s="4">
        <v>600</v>
      </c>
      <c r="F46" s="145">
        <f>F45+E46</f>
        <v>2709.16</v>
      </c>
      <c r="G46" s="457" t="s">
        <v>140</v>
      </c>
    </row>
    <row r="47" spans="2:8">
      <c r="B47" s="24">
        <v>41621</v>
      </c>
      <c r="C47" s="101" t="s">
        <v>109</v>
      </c>
      <c r="D47" s="4">
        <v>209</v>
      </c>
      <c r="E47" s="4"/>
      <c r="F47" s="145">
        <f>F46-D47</f>
        <v>2500.16</v>
      </c>
      <c r="G47" s="461" t="s">
        <v>309</v>
      </c>
    </row>
    <row r="48" spans="2:8" ht="13.5" thickBot="1">
      <c r="B48" s="460">
        <v>41624</v>
      </c>
      <c r="C48" s="169" t="s">
        <v>229</v>
      </c>
      <c r="D48" s="168"/>
      <c r="E48" s="168">
        <v>644</v>
      </c>
      <c r="F48" s="537">
        <f>F47+E48</f>
        <v>3144.16</v>
      </c>
      <c r="G48" s="463" t="s">
        <v>140</v>
      </c>
    </row>
    <row r="49" spans="2:7" ht="18.75" thickBot="1">
      <c r="B49" s="167">
        <v>2014</v>
      </c>
      <c r="C49" s="61"/>
      <c r="D49" s="62"/>
      <c r="E49" s="62"/>
      <c r="F49" s="62"/>
      <c r="G49" s="63"/>
    </row>
    <row r="50" spans="2:7">
      <c r="B50" s="24">
        <v>41653</v>
      </c>
      <c r="C50" s="79" t="s">
        <v>237</v>
      </c>
      <c r="D50" s="4"/>
      <c r="E50" s="4">
        <v>75</v>
      </c>
      <c r="F50" s="145">
        <f>F48+E50</f>
        <v>3219.16</v>
      </c>
      <c r="G50" s="119" t="s">
        <v>693</v>
      </c>
    </row>
    <row r="51" spans="2:7">
      <c r="B51" s="24">
        <v>41653</v>
      </c>
      <c r="C51" s="101" t="s">
        <v>109</v>
      </c>
      <c r="D51" s="4">
        <v>209</v>
      </c>
      <c r="E51" s="4"/>
      <c r="F51" s="145">
        <f>F50-D51</f>
        <v>3010.16</v>
      </c>
      <c r="G51" s="458" t="s">
        <v>309</v>
      </c>
    </row>
    <row r="52" spans="2:7">
      <c r="B52" s="24">
        <v>41653</v>
      </c>
      <c r="C52" s="172" t="s">
        <v>227</v>
      </c>
      <c r="D52" s="4">
        <v>94.46</v>
      </c>
      <c r="E52" s="4"/>
      <c r="F52" s="145">
        <f>F51-D52</f>
        <v>2915.7</v>
      </c>
      <c r="G52" s="464" t="s">
        <v>692</v>
      </c>
    </row>
    <row r="53" spans="2:7">
      <c r="B53" s="24">
        <v>41656</v>
      </c>
      <c r="C53" s="85" t="s">
        <v>239</v>
      </c>
      <c r="D53" s="4">
        <v>529.96</v>
      </c>
      <c r="E53" s="4"/>
      <c r="F53" s="145">
        <f>F52-D53</f>
        <v>2385.7399999999998</v>
      </c>
      <c r="G53" s="84" t="s">
        <v>694</v>
      </c>
    </row>
    <row r="54" spans="2:7">
      <c r="B54" s="24">
        <v>41661</v>
      </c>
      <c r="C54" s="79" t="s">
        <v>240</v>
      </c>
      <c r="D54" s="4"/>
      <c r="E54" s="4">
        <v>569</v>
      </c>
      <c r="F54" s="145">
        <f>F53+E54</f>
        <v>2954.74</v>
      </c>
      <c r="G54" s="457" t="s">
        <v>140</v>
      </c>
    </row>
    <row r="55" spans="2:7">
      <c r="B55" s="24">
        <v>41663</v>
      </c>
      <c r="C55" s="101" t="s">
        <v>241</v>
      </c>
      <c r="D55" s="4">
        <v>50</v>
      </c>
      <c r="E55" s="4"/>
      <c r="F55" s="145">
        <f>F54-D55</f>
        <v>2904.74</v>
      </c>
      <c r="G55" s="458" t="s">
        <v>309</v>
      </c>
    </row>
    <row r="56" spans="2:7">
      <c r="B56" s="24">
        <v>41684</v>
      </c>
      <c r="C56" s="79" t="s">
        <v>243</v>
      </c>
      <c r="D56" s="4"/>
      <c r="E56" s="4">
        <v>584</v>
      </c>
      <c r="F56" s="145">
        <f>F55+E56</f>
        <v>3488.74</v>
      </c>
      <c r="G56" s="457" t="s">
        <v>140</v>
      </c>
    </row>
    <row r="57" spans="2:7">
      <c r="B57" s="24">
        <v>41684</v>
      </c>
      <c r="C57" s="101" t="s">
        <v>241</v>
      </c>
      <c r="D57" s="4">
        <v>258</v>
      </c>
      <c r="E57" s="4"/>
      <c r="F57" s="145">
        <f>F56-D57</f>
        <v>3230.74</v>
      </c>
      <c r="G57" s="458" t="s">
        <v>309</v>
      </c>
    </row>
    <row r="58" spans="2:7">
      <c r="B58" s="24">
        <v>41701</v>
      </c>
      <c r="C58" s="172" t="s">
        <v>227</v>
      </c>
      <c r="D58" s="4">
        <v>94.46</v>
      </c>
      <c r="E58" s="4"/>
      <c r="F58" s="145">
        <f>F57-D58</f>
        <v>3136.2799999999997</v>
      </c>
      <c r="G58" s="464" t="s">
        <v>692</v>
      </c>
    </row>
    <row r="59" spans="2:7">
      <c r="B59" s="24">
        <v>41712</v>
      </c>
      <c r="C59" s="101" t="s">
        <v>241</v>
      </c>
      <c r="D59" s="4">
        <v>258</v>
      </c>
      <c r="E59" s="4"/>
      <c r="F59" s="145">
        <f>F58-D59</f>
        <v>2878.2799999999997</v>
      </c>
      <c r="G59" s="458" t="s">
        <v>309</v>
      </c>
    </row>
    <row r="60" spans="2:7">
      <c r="B60" s="24">
        <v>41743</v>
      </c>
      <c r="C60" s="101" t="s">
        <v>241</v>
      </c>
      <c r="D60" s="4">
        <v>258</v>
      </c>
      <c r="F60" s="145">
        <f>F59-D60</f>
        <v>2620.2799999999997</v>
      </c>
      <c r="G60" s="458" t="s">
        <v>309</v>
      </c>
    </row>
    <row r="61" spans="2:7">
      <c r="B61" s="24">
        <v>41745</v>
      </c>
      <c r="C61" s="79" t="s">
        <v>271</v>
      </c>
      <c r="D61" s="4"/>
      <c r="E61" s="4">
        <v>250.54</v>
      </c>
      <c r="F61" s="145">
        <f>F60+E61</f>
        <v>2870.8199999999997</v>
      </c>
      <c r="G61" s="457" t="s">
        <v>140</v>
      </c>
    </row>
    <row r="62" spans="2:7">
      <c r="B62" s="24">
        <v>41743</v>
      </c>
      <c r="C62" s="79" t="s">
        <v>273</v>
      </c>
      <c r="D62" s="4"/>
      <c r="E62" s="4">
        <v>644</v>
      </c>
      <c r="F62" s="145">
        <f>F61+E62</f>
        <v>3514.8199999999997</v>
      </c>
      <c r="G62" s="458" t="s">
        <v>309</v>
      </c>
    </row>
    <row r="63" spans="2:7">
      <c r="B63" s="24">
        <v>41743</v>
      </c>
      <c r="C63" s="101" t="s">
        <v>241</v>
      </c>
      <c r="D63" s="65">
        <v>258</v>
      </c>
      <c r="E63" s="4"/>
      <c r="F63" s="145">
        <f>F62-D63</f>
        <v>3256.8199999999997</v>
      </c>
      <c r="G63" s="457" t="s">
        <v>140</v>
      </c>
    </row>
    <row r="64" spans="2:7">
      <c r="B64" s="24">
        <v>41804</v>
      </c>
      <c r="C64" s="101" t="s">
        <v>241</v>
      </c>
      <c r="D64" s="65">
        <v>258</v>
      </c>
      <c r="E64" s="4"/>
      <c r="F64" s="145">
        <f>F63-D64</f>
        <v>2998.8199999999997</v>
      </c>
      <c r="G64" s="458" t="s">
        <v>309</v>
      </c>
    </row>
    <row r="65" spans="2:8" ht="13.5" thickBot="1">
      <c r="B65" s="460">
        <v>41808</v>
      </c>
      <c r="C65" s="169" t="s">
        <v>277</v>
      </c>
      <c r="E65" s="168">
        <v>644</v>
      </c>
      <c r="F65" s="171">
        <f>F64+E65</f>
        <v>3642.8199999999997</v>
      </c>
      <c r="G65" s="457" t="s">
        <v>140</v>
      </c>
      <c r="H65" s="117"/>
    </row>
    <row r="66" spans="2:8" ht="18.75" thickBot="1">
      <c r="B66" s="167">
        <v>2014</v>
      </c>
      <c r="C66" s="61" t="s">
        <v>278</v>
      </c>
      <c r="D66" s="62">
        <f>SUM(D38:D65)</f>
        <v>3616.34</v>
      </c>
      <c r="E66" s="62">
        <f>SUM(E38:E65)</f>
        <v>6170.07</v>
      </c>
      <c r="F66" s="465">
        <f>F65</f>
        <v>3642.8199999999997</v>
      </c>
      <c r="G66" s="501" t="s">
        <v>773</v>
      </c>
      <c r="H66" s="5">
        <f>E66-D66</f>
        <v>2553.7299999999996</v>
      </c>
    </row>
    <row r="67" spans="2:8" ht="13.5" thickBot="1"/>
    <row r="68" spans="2:8" ht="18">
      <c r="B68" s="437">
        <v>2014</v>
      </c>
      <c r="C68" s="438" t="s">
        <v>89</v>
      </c>
      <c r="D68" s="427" t="s">
        <v>21</v>
      </c>
      <c r="E68" s="427" t="s">
        <v>22</v>
      </c>
      <c r="F68" s="427" t="s">
        <v>23</v>
      </c>
      <c r="G68" s="23"/>
    </row>
    <row r="69" spans="2:8" ht="15.75">
      <c r="B69" s="875" t="s">
        <v>210</v>
      </c>
      <c r="C69" s="555" t="s">
        <v>279</v>
      </c>
      <c r="D69" s="20"/>
      <c r="E69" s="556"/>
      <c r="F69" s="556">
        <v>3642.82</v>
      </c>
      <c r="G69" s="553"/>
    </row>
    <row r="70" spans="2:8">
      <c r="B70" s="639">
        <v>41834</v>
      </c>
      <c r="C70" s="101" t="s">
        <v>241</v>
      </c>
      <c r="D70" s="4">
        <v>258</v>
      </c>
      <c r="E70" s="4"/>
      <c r="F70" s="552">
        <f>F69-D70</f>
        <v>3384.82</v>
      </c>
      <c r="G70" s="458" t="s">
        <v>309</v>
      </c>
    </row>
    <row r="71" spans="2:8">
      <c r="B71" s="639">
        <v>41836</v>
      </c>
      <c r="C71" s="79" t="s">
        <v>687</v>
      </c>
      <c r="D71" s="4"/>
      <c r="E71" s="4">
        <v>644</v>
      </c>
      <c r="F71" s="552">
        <f>F70+E71</f>
        <v>4028.82</v>
      </c>
      <c r="G71" s="457" t="s">
        <v>140</v>
      </c>
    </row>
    <row r="72" spans="2:8">
      <c r="B72" s="639">
        <v>41865</v>
      </c>
      <c r="C72" s="101" t="s">
        <v>241</v>
      </c>
      <c r="D72" s="4">
        <v>258</v>
      </c>
      <c r="E72" s="4"/>
      <c r="F72" s="552">
        <f>F71-D72</f>
        <v>3770.82</v>
      </c>
      <c r="G72" s="458" t="s">
        <v>309</v>
      </c>
    </row>
    <row r="73" spans="2:8">
      <c r="B73" s="639">
        <v>41866</v>
      </c>
      <c r="C73" s="79" t="s">
        <v>733</v>
      </c>
      <c r="D73" s="4"/>
      <c r="E73" s="4">
        <v>644</v>
      </c>
      <c r="F73" s="552">
        <f>F72+E73</f>
        <v>4414.82</v>
      </c>
      <c r="G73" s="457" t="s">
        <v>140</v>
      </c>
    </row>
    <row r="74" spans="2:8">
      <c r="B74" s="639">
        <v>41870</v>
      </c>
      <c r="C74" s="172" t="s">
        <v>227</v>
      </c>
      <c r="D74" s="4">
        <v>97.57</v>
      </c>
      <c r="E74" s="4"/>
      <c r="F74" s="552">
        <f>F73-D74</f>
        <v>4317.25</v>
      </c>
      <c r="G74" s="464" t="s">
        <v>692</v>
      </c>
    </row>
    <row r="75" spans="2:8">
      <c r="B75" s="639">
        <v>41894</v>
      </c>
      <c r="C75" s="101" t="s">
        <v>241</v>
      </c>
      <c r="D75" s="4">
        <v>258</v>
      </c>
      <c r="E75" s="4"/>
      <c r="F75" s="552">
        <f>F74-D75</f>
        <v>4059.25</v>
      </c>
      <c r="G75" s="458" t="s">
        <v>309</v>
      </c>
    </row>
    <row r="76" spans="2:8">
      <c r="B76" s="639">
        <v>41900</v>
      </c>
      <c r="C76" s="79" t="s">
        <v>732</v>
      </c>
      <c r="D76" s="4"/>
      <c r="E76" s="4">
        <v>644</v>
      </c>
      <c r="F76" s="552">
        <f>F75+E76</f>
        <v>4703.25</v>
      </c>
      <c r="G76" s="457" t="s">
        <v>140</v>
      </c>
    </row>
    <row r="77" spans="2:8">
      <c r="B77" s="639">
        <v>41926</v>
      </c>
      <c r="C77" s="79" t="s">
        <v>731</v>
      </c>
      <c r="D77" s="4"/>
      <c r="E77" s="4">
        <v>644</v>
      </c>
      <c r="F77" s="552">
        <f>F76+E77</f>
        <v>5347.25</v>
      </c>
      <c r="G77" s="457" t="s">
        <v>140</v>
      </c>
    </row>
    <row r="78" spans="2:8">
      <c r="B78" s="639">
        <v>41926</v>
      </c>
      <c r="C78" s="101" t="s">
        <v>241</v>
      </c>
      <c r="D78" s="4">
        <v>258</v>
      </c>
      <c r="E78" s="4"/>
      <c r="F78" s="552">
        <f>F77-D78</f>
        <v>5089.25</v>
      </c>
      <c r="G78" s="458" t="s">
        <v>309</v>
      </c>
    </row>
    <row r="79" spans="2:8">
      <c r="B79" s="639">
        <v>41929</v>
      </c>
      <c r="C79" s="85" t="s">
        <v>779</v>
      </c>
      <c r="D79" s="4">
        <v>520</v>
      </c>
      <c r="E79" s="4"/>
      <c r="F79" s="552">
        <f>F78-D79</f>
        <v>4569.25</v>
      </c>
      <c r="G79" s="640"/>
    </row>
    <row r="80" spans="2:8">
      <c r="B80" s="639">
        <v>41929</v>
      </c>
      <c r="C80" s="562" t="s">
        <v>227</v>
      </c>
      <c r="D80" s="4">
        <v>97.29</v>
      </c>
      <c r="E80" s="4"/>
      <c r="F80" s="552">
        <f>F79-D80</f>
        <v>4471.96</v>
      </c>
      <c r="G80" s="464" t="s">
        <v>692</v>
      </c>
    </row>
    <row r="81" spans="2:7">
      <c r="B81" s="639">
        <v>41957</v>
      </c>
      <c r="C81" s="79" t="s">
        <v>776</v>
      </c>
      <c r="D81" s="4"/>
      <c r="E81" s="4">
        <v>634.9</v>
      </c>
      <c r="F81" s="552">
        <f>F80+E81</f>
        <v>5106.8599999999997</v>
      </c>
      <c r="G81" s="457" t="s">
        <v>140</v>
      </c>
    </row>
    <row r="82" spans="2:7">
      <c r="B82" s="639">
        <v>41957</v>
      </c>
      <c r="C82" s="101" t="s">
        <v>241</v>
      </c>
      <c r="D82" s="4">
        <v>258</v>
      </c>
      <c r="E82" s="4"/>
      <c r="F82" s="552">
        <f>F81-D82</f>
        <v>4848.8599999999997</v>
      </c>
      <c r="G82" s="458" t="s">
        <v>309</v>
      </c>
    </row>
    <row r="83" spans="2:7">
      <c r="B83" s="639">
        <v>41985</v>
      </c>
      <c r="C83" s="101" t="s">
        <v>241</v>
      </c>
      <c r="D83" s="4">
        <v>258</v>
      </c>
      <c r="E83" s="4"/>
      <c r="F83" s="552">
        <f>F82-D83</f>
        <v>4590.8599999999997</v>
      </c>
      <c r="G83" s="458" t="s">
        <v>309</v>
      </c>
    </row>
    <row r="84" spans="2:7">
      <c r="B84" s="24">
        <v>41990</v>
      </c>
      <c r="C84" s="44" t="s">
        <v>845</v>
      </c>
      <c r="D84" s="4"/>
      <c r="E84" s="4">
        <v>644</v>
      </c>
      <c r="F84" s="552">
        <f>F83+E84</f>
        <v>5234.8599999999997</v>
      </c>
      <c r="G84" s="641"/>
    </row>
    <row r="85" spans="2:7">
      <c r="B85" s="24">
        <v>41996</v>
      </c>
      <c r="C85" s="44" t="s">
        <v>239</v>
      </c>
      <c r="D85" s="4">
        <v>537.5</v>
      </c>
      <c r="E85" s="4"/>
      <c r="F85" s="552">
        <f>F84-D85</f>
        <v>4697.3599999999997</v>
      </c>
      <c r="G85" s="641" t="s">
        <v>846</v>
      </c>
    </row>
    <row r="86" spans="2:7" ht="19.149999999999999" customHeight="1">
      <c r="B86" s="24">
        <v>42017</v>
      </c>
      <c r="C86" s="101" t="s">
        <v>241</v>
      </c>
      <c r="D86" s="4">
        <v>258</v>
      </c>
      <c r="E86" s="4"/>
      <c r="F86" s="552">
        <f>F85-D86</f>
        <v>4439.3599999999997</v>
      </c>
      <c r="G86" s="118"/>
    </row>
    <row r="87" spans="2:7">
      <c r="B87" s="24">
        <v>42018</v>
      </c>
      <c r="C87" s="79" t="s">
        <v>849</v>
      </c>
      <c r="D87" s="4"/>
      <c r="E87" s="4">
        <v>644</v>
      </c>
      <c r="F87" s="552">
        <f>F86+E87</f>
        <v>5083.3599999999997</v>
      </c>
      <c r="G87" s="118"/>
    </row>
    <row r="88" spans="2:7">
      <c r="B88" s="24">
        <v>42045</v>
      </c>
      <c r="C88" s="562" t="s">
        <v>863</v>
      </c>
      <c r="D88" s="4">
        <v>97.29</v>
      </c>
      <c r="E88" s="4"/>
      <c r="F88" s="552">
        <f>F87-D88</f>
        <v>4986.07</v>
      </c>
      <c r="G88" s="118"/>
    </row>
    <row r="89" spans="2:7">
      <c r="B89" s="24">
        <v>42048</v>
      </c>
      <c r="C89" s="101" t="s">
        <v>241</v>
      </c>
      <c r="D89" s="4">
        <v>258</v>
      </c>
      <c r="E89" s="4"/>
      <c r="F89" s="552">
        <f>F88-D89</f>
        <v>4728.07</v>
      </c>
      <c r="G89" s="118"/>
    </row>
    <row r="90" spans="2:7">
      <c r="B90" s="24">
        <v>42052</v>
      </c>
      <c r="C90" s="79" t="s">
        <v>862</v>
      </c>
      <c r="D90" s="4"/>
      <c r="E90" s="4">
        <v>644</v>
      </c>
      <c r="F90" s="552">
        <f>F89+E90</f>
        <v>5372.07</v>
      </c>
      <c r="G90" s="119"/>
    </row>
    <row r="91" spans="2:7">
      <c r="B91" s="24">
        <v>42074</v>
      </c>
      <c r="C91" s="638" t="s">
        <v>863</v>
      </c>
      <c r="D91" s="4">
        <v>97.29</v>
      </c>
      <c r="E91" s="4"/>
      <c r="F91" s="552">
        <f>F90-D91</f>
        <v>5274.78</v>
      </c>
      <c r="G91" s="56"/>
    </row>
    <row r="92" spans="2:7">
      <c r="B92" s="24">
        <v>42076</v>
      </c>
      <c r="C92" s="637" t="s">
        <v>241</v>
      </c>
      <c r="D92" s="4">
        <v>258</v>
      </c>
      <c r="E92" s="4"/>
      <c r="F92" s="552">
        <f>F91-D92</f>
        <v>5016.78</v>
      </c>
      <c r="G92" s="56"/>
    </row>
    <row r="93" spans="2:7">
      <c r="B93" s="24">
        <v>42101</v>
      </c>
      <c r="C93" s="642" t="s">
        <v>237</v>
      </c>
      <c r="D93" s="4"/>
      <c r="E93" s="81">
        <v>600</v>
      </c>
      <c r="F93" s="552">
        <f>F92+E93</f>
        <v>5616.78</v>
      </c>
      <c r="G93" s="56"/>
    </row>
    <row r="94" spans="2:7">
      <c r="B94" s="24">
        <v>42107</v>
      </c>
      <c r="C94" s="643" t="s">
        <v>241</v>
      </c>
      <c r="D94" s="4">
        <v>258</v>
      </c>
      <c r="E94" s="81"/>
      <c r="F94" s="552">
        <f>F93-D94</f>
        <v>5358.78</v>
      </c>
      <c r="G94" s="56"/>
    </row>
    <row r="95" spans="2:7" ht="25.5">
      <c r="B95" s="24">
        <v>42110</v>
      </c>
      <c r="C95" s="459" t="s">
        <v>912</v>
      </c>
      <c r="D95" s="4"/>
      <c r="E95" s="81">
        <v>600</v>
      </c>
      <c r="F95" s="552">
        <f>F94+E95</f>
        <v>5958.78</v>
      </c>
      <c r="G95" s="56"/>
    </row>
    <row r="96" spans="2:7" ht="25.5">
      <c r="B96" s="24">
        <v>42137</v>
      </c>
      <c r="C96" s="79" t="s">
        <v>922</v>
      </c>
      <c r="D96" s="4"/>
      <c r="E96" s="4">
        <v>644</v>
      </c>
      <c r="F96" s="552">
        <f>F95+E96</f>
        <v>6602.78</v>
      </c>
      <c r="G96" s="56"/>
    </row>
    <row r="97" spans="2:8">
      <c r="B97" s="24">
        <v>42137</v>
      </c>
      <c r="C97" s="637" t="s">
        <v>241</v>
      </c>
      <c r="D97" s="4">
        <v>258</v>
      </c>
      <c r="E97" s="4"/>
      <c r="F97" s="552">
        <f>F96-D97</f>
        <v>6344.78</v>
      </c>
      <c r="G97" s="56"/>
    </row>
    <row r="98" spans="2:8">
      <c r="B98" s="24">
        <v>42167</v>
      </c>
      <c r="C98" s="637" t="s">
        <v>241</v>
      </c>
      <c r="D98" s="4">
        <v>258</v>
      </c>
      <c r="E98" s="4"/>
      <c r="F98" s="552">
        <f>F97-D98</f>
        <v>6086.78</v>
      </c>
      <c r="G98" s="56"/>
    </row>
    <row r="99" spans="2:8" ht="26.25" thickBot="1">
      <c r="B99" s="24">
        <v>42170</v>
      </c>
      <c r="C99" s="459" t="s">
        <v>923</v>
      </c>
      <c r="D99" s="4"/>
      <c r="E99" s="4">
        <v>644</v>
      </c>
      <c r="F99" s="552">
        <f>F98+E99</f>
        <v>6730.78</v>
      </c>
      <c r="G99" s="118"/>
    </row>
    <row r="100" spans="2:8" ht="18.75" thickBot="1">
      <c r="B100" s="167">
        <v>2015</v>
      </c>
      <c r="C100" s="61" t="s">
        <v>278</v>
      </c>
      <c r="D100" s="557">
        <f>SUM(D70:D99)</f>
        <v>4542.9399999999996</v>
      </c>
      <c r="E100" s="557">
        <f>SUM(E70:E99)</f>
        <v>7630.9</v>
      </c>
      <c r="F100" s="1054">
        <f>F99</f>
        <v>6730.78</v>
      </c>
      <c r="G100" s="501" t="s">
        <v>924</v>
      </c>
      <c r="H100" s="117"/>
    </row>
    <row r="102" spans="2:8" ht="13.5" thickBot="1"/>
    <row r="103" spans="2:8" ht="18">
      <c r="B103" s="869">
        <v>2016</v>
      </c>
      <c r="C103" s="435" t="s">
        <v>89</v>
      </c>
      <c r="D103" s="870" t="s">
        <v>21</v>
      </c>
      <c r="E103" s="870" t="s">
        <v>22</v>
      </c>
      <c r="F103" s="870" t="s">
        <v>23</v>
      </c>
      <c r="G103" s="143"/>
    </row>
    <row r="104" spans="2:8" ht="15.75">
      <c r="B104" s="875" t="s">
        <v>210</v>
      </c>
      <c r="C104" s="555" t="s">
        <v>1117</v>
      </c>
      <c r="D104" s="20"/>
      <c r="E104" s="556"/>
      <c r="F104" s="556">
        <f>F100</f>
        <v>6730.78</v>
      </c>
      <c r="G104" s="553"/>
    </row>
    <row r="105" spans="2:8">
      <c r="B105" s="24">
        <v>42186</v>
      </c>
      <c r="C105" s="18" t="s">
        <v>925</v>
      </c>
      <c r="D105" s="4"/>
      <c r="E105" s="4">
        <v>88</v>
      </c>
      <c r="F105" s="552">
        <f>F104+E105</f>
        <v>6818.78</v>
      </c>
      <c r="G105" s="118"/>
    </row>
    <row r="106" spans="2:8">
      <c r="B106" s="24">
        <v>42198</v>
      </c>
      <c r="C106" s="1" t="s">
        <v>241</v>
      </c>
      <c r="D106" s="4">
        <v>258</v>
      </c>
      <c r="E106" s="4"/>
      <c r="F106" s="552">
        <f>F105-D106</f>
        <v>6560.78</v>
      </c>
      <c r="G106" s="871"/>
    </row>
    <row r="107" spans="2:8">
      <c r="B107" s="24">
        <v>42200</v>
      </c>
      <c r="C107" s="1" t="s">
        <v>237</v>
      </c>
      <c r="D107" s="4"/>
      <c r="E107" s="4">
        <v>644</v>
      </c>
      <c r="F107" s="552">
        <f>F106+E107</f>
        <v>7204.78</v>
      </c>
      <c r="G107" s="871"/>
    </row>
    <row r="108" spans="2:8">
      <c r="B108" s="24">
        <v>42229</v>
      </c>
      <c r="C108" s="1" t="s">
        <v>1031</v>
      </c>
      <c r="D108" s="4"/>
      <c r="E108" s="4">
        <v>644</v>
      </c>
      <c r="F108" s="552">
        <f>F107+E108</f>
        <v>7848.78</v>
      </c>
      <c r="G108" s="871"/>
    </row>
    <row r="109" spans="2:8">
      <c r="B109" s="24">
        <v>42229</v>
      </c>
      <c r="C109" s="1" t="s">
        <v>241</v>
      </c>
      <c r="D109" s="4">
        <v>258</v>
      </c>
      <c r="E109" s="4"/>
      <c r="F109" s="552">
        <f>F108-D109</f>
        <v>7590.78</v>
      </c>
      <c r="G109" s="871"/>
    </row>
    <row r="110" spans="2:8">
      <c r="B110" s="24">
        <v>42248</v>
      </c>
      <c r="C110" s="147" t="s">
        <v>227</v>
      </c>
      <c r="D110" s="4">
        <v>100.78</v>
      </c>
      <c r="E110" s="4"/>
      <c r="F110" s="552">
        <f>F109-D110</f>
        <v>7490</v>
      </c>
      <c r="G110" s="871"/>
    </row>
    <row r="111" spans="2:8">
      <c r="B111" s="24">
        <v>42257</v>
      </c>
      <c r="C111" s="1" t="s">
        <v>1032</v>
      </c>
      <c r="D111" s="4"/>
      <c r="E111" s="4">
        <v>644</v>
      </c>
      <c r="F111" s="552">
        <f>F110+E111</f>
        <v>8134</v>
      </c>
      <c r="G111" s="871"/>
    </row>
    <row r="112" spans="2:8">
      <c r="B112" s="24">
        <v>42258</v>
      </c>
      <c r="C112" s="1" t="s">
        <v>241</v>
      </c>
      <c r="D112" s="4">
        <v>258</v>
      </c>
      <c r="E112" s="4"/>
      <c r="F112" s="552">
        <f>F111-D112</f>
        <v>7876</v>
      </c>
      <c r="G112" s="871"/>
    </row>
    <row r="113" spans="2:7">
      <c r="B113" s="24">
        <v>42277</v>
      </c>
      <c r="C113" s="17" t="s">
        <v>1033</v>
      </c>
      <c r="D113" s="4">
        <v>139</v>
      </c>
      <c r="E113" s="4"/>
      <c r="F113" s="552">
        <f>F112-D113</f>
        <v>7737</v>
      </c>
      <c r="G113" s="871"/>
    </row>
    <row r="114" spans="2:7">
      <c r="B114" s="24">
        <v>42290</v>
      </c>
      <c r="C114" s="1" t="s">
        <v>241</v>
      </c>
      <c r="D114" s="4">
        <v>258</v>
      </c>
      <c r="E114" s="4"/>
      <c r="F114" s="552">
        <f>F113-D114</f>
        <v>7479</v>
      </c>
      <c r="G114" s="871"/>
    </row>
    <row r="115" spans="2:7">
      <c r="B115" s="24">
        <v>42291</v>
      </c>
      <c r="C115" s="1" t="s">
        <v>1034</v>
      </c>
      <c r="D115" s="4"/>
      <c r="E115" s="4">
        <v>644</v>
      </c>
      <c r="F115" s="552">
        <f>F114+E115</f>
        <v>8123</v>
      </c>
      <c r="G115" s="871"/>
    </row>
    <row r="116" spans="2:7">
      <c r="B116" s="24">
        <v>42320</v>
      </c>
      <c r="C116" s="1" t="s">
        <v>1035</v>
      </c>
      <c r="D116" s="4"/>
      <c r="E116" s="4">
        <v>644</v>
      </c>
      <c r="F116" s="552">
        <f>F115+E116</f>
        <v>8767</v>
      </c>
      <c r="G116" s="871"/>
    </row>
    <row r="117" spans="2:7">
      <c r="B117" s="24">
        <v>42321</v>
      </c>
      <c r="C117" s="1" t="s">
        <v>241</v>
      </c>
      <c r="D117" s="4">
        <v>258</v>
      </c>
      <c r="E117" s="4"/>
      <c r="F117" s="552">
        <f>F116-D117</f>
        <v>8509</v>
      </c>
      <c r="G117" s="871"/>
    </row>
    <row r="118" spans="2:7">
      <c r="B118" s="24">
        <v>42333</v>
      </c>
      <c r="C118" s="877" t="s">
        <v>863</v>
      </c>
      <c r="D118" s="4">
        <v>109.63</v>
      </c>
      <c r="E118" s="4"/>
      <c r="F118" s="552">
        <f>F117-D118</f>
        <v>8399.3700000000008</v>
      </c>
      <c r="G118" s="871"/>
    </row>
    <row r="119" spans="2:7">
      <c r="B119" s="24">
        <v>42349</v>
      </c>
      <c r="C119" s="1" t="s">
        <v>241</v>
      </c>
      <c r="D119" s="4">
        <v>258</v>
      </c>
      <c r="E119" s="4"/>
      <c r="F119" s="552">
        <f>F118-D119</f>
        <v>8141.3700000000008</v>
      </c>
      <c r="G119" s="871"/>
    </row>
    <row r="120" spans="2:7">
      <c r="B120" s="24">
        <v>42352</v>
      </c>
      <c r="C120" s="1" t="s">
        <v>1035</v>
      </c>
      <c r="D120" s="4"/>
      <c r="E120" s="4">
        <v>644</v>
      </c>
      <c r="F120" s="552">
        <f>F119+E120</f>
        <v>8785.3700000000008</v>
      </c>
      <c r="G120" s="871"/>
    </row>
    <row r="121" spans="2:7">
      <c r="B121" s="24">
        <v>42360</v>
      </c>
      <c r="C121" s="1" t="s">
        <v>239</v>
      </c>
      <c r="D121" s="4">
        <v>546.32000000000005</v>
      </c>
      <c r="E121" s="4"/>
      <c r="F121" s="552">
        <f>F120-D121</f>
        <v>8239.0500000000011</v>
      </c>
      <c r="G121" s="871"/>
    </row>
    <row r="122" spans="2:7">
      <c r="B122" s="24">
        <v>42369</v>
      </c>
      <c r="C122" s="147" t="s">
        <v>227</v>
      </c>
      <c r="D122" s="4">
        <v>100.4</v>
      </c>
      <c r="E122" s="4"/>
      <c r="F122" s="552">
        <f>F121-D122</f>
        <v>8138.6500000000015</v>
      </c>
      <c r="G122" s="871"/>
    </row>
    <row r="123" spans="2:7">
      <c r="B123" s="24">
        <v>42373</v>
      </c>
      <c r="C123" s="17" t="s">
        <v>1033</v>
      </c>
      <c r="D123" s="4">
        <v>139</v>
      </c>
      <c r="E123" s="4"/>
      <c r="F123" s="552">
        <f>F122-D123</f>
        <v>7999.6500000000015</v>
      </c>
      <c r="G123" s="871"/>
    </row>
    <row r="124" spans="2:7">
      <c r="B124" s="24">
        <v>42381</v>
      </c>
      <c r="C124" s="1" t="s">
        <v>1036</v>
      </c>
      <c r="D124" s="4"/>
      <c r="E124" s="81">
        <v>594</v>
      </c>
      <c r="F124" s="552">
        <f>F123+E124</f>
        <v>8593.6500000000015</v>
      </c>
      <c r="G124" s="871"/>
    </row>
    <row r="125" spans="2:7">
      <c r="B125" s="460">
        <v>42402</v>
      </c>
      <c r="C125" s="792" t="s">
        <v>1033</v>
      </c>
      <c r="D125" s="4">
        <v>139</v>
      </c>
      <c r="E125" s="4"/>
      <c r="F125" s="552">
        <f>F124-D125</f>
        <v>8454.6500000000015</v>
      </c>
      <c r="G125" s="871"/>
    </row>
    <row r="126" spans="2:7">
      <c r="B126" s="645">
        <v>42416</v>
      </c>
      <c r="C126" s="1" t="s">
        <v>1067</v>
      </c>
      <c r="D126" s="4"/>
      <c r="E126" s="4">
        <v>695.52</v>
      </c>
      <c r="F126" s="552">
        <f>F125+E126</f>
        <v>9150.1700000000019</v>
      </c>
      <c r="G126" s="118"/>
    </row>
    <row r="127" spans="2:7">
      <c r="B127" s="872">
        <v>42417</v>
      </c>
      <c r="C127" s="18" t="s">
        <v>109</v>
      </c>
      <c r="D127" s="4">
        <v>258</v>
      </c>
      <c r="E127" s="4"/>
      <c r="F127" s="552">
        <f>F126-D127</f>
        <v>8892.1700000000019</v>
      </c>
      <c r="G127" s="118"/>
    </row>
    <row r="128" spans="2:7">
      <c r="B128" s="872">
        <v>42418</v>
      </c>
      <c r="C128" s="18" t="s">
        <v>241</v>
      </c>
      <c r="D128" s="4">
        <v>258</v>
      </c>
      <c r="E128" s="4"/>
      <c r="F128" s="552">
        <f>F127-D128</f>
        <v>8634.1700000000019</v>
      </c>
      <c r="G128" s="118"/>
    </row>
    <row r="129" spans="2:7">
      <c r="B129" s="645">
        <v>42431</v>
      </c>
      <c r="C129" s="1" t="s">
        <v>1033</v>
      </c>
      <c r="D129" s="4">
        <v>138</v>
      </c>
      <c r="E129" s="4"/>
      <c r="F129" s="552">
        <f>F128-D129</f>
        <v>8496.1700000000019</v>
      </c>
      <c r="G129" s="118"/>
    </row>
    <row r="130" spans="2:7">
      <c r="B130" s="645">
        <v>42440</v>
      </c>
      <c r="C130" s="1" t="s">
        <v>1068</v>
      </c>
      <c r="D130" s="4"/>
      <c r="E130" s="4">
        <v>695.52</v>
      </c>
      <c r="F130" s="552">
        <f>F129+E130</f>
        <v>9191.6900000000023</v>
      </c>
      <c r="G130" s="118"/>
    </row>
    <row r="131" spans="2:7">
      <c r="B131" s="645">
        <v>42440</v>
      </c>
      <c r="C131" s="1" t="s">
        <v>241</v>
      </c>
      <c r="D131" s="4">
        <v>258</v>
      </c>
      <c r="E131" s="4"/>
      <c r="F131" s="552">
        <f>F130-D131</f>
        <v>8933.6900000000023</v>
      </c>
      <c r="G131" s="118"/>
    </row>
    <row r="132" spans="2:7">
      <c r="B132" s="645">
        <v>42444</v>
      </c>
      <c r="C132" s="1" t="s">
        <v>227</v>
      </c>
      <c r="D132" s="4">
        <v>100.4</v>
      </c>
      <c r="E132" s="4"/>
      <c r="F132" s="552">
        <f>F131-D132</f>
        <v>8833.2900000000027</v>
      </c>
      <c r="G132" s="118"/>
    </row>
    <row r="133" spans="2:7">
      <c r="B133" s="645">
        <v>42472</v>
      </c>
      <c r="C133" s="1" t="s">
        <v>1069</v>
      </c>
      <c r="D133" s="4"/>
      <c r="E133" s="4">
        <v>695.52</v>
      </c>
      <c r="F133" s="552">
        <f>F132+E133</f>
        <v>9528.8100000000031</v>
      </c>
      <c r="G133" s="118"/>
    </row>
    <row r="134" spans="2:7">
      <c r="B134" s="645">
        <v>42473</v>
      </c>
      <c r="C134" s="1" t="s">
        <v>241</v>
      </c>
      <c r="D134" s="4">
        <v>258</v>
      </c>
      <c r="E134" s="4"/>
      <c r="F134" s="552">
        <f>F133-D134</f>
        <v>9270.8100000000031</v>
      </c>
      <c r="G134" s="118"/>
    </row>
    <row r="135" spans="2:7">
      <c r="B135" s="645">
        <v>42500</v>
      </c>
      <c r="C135" s="1" t="s">
        <v>1070</v>
      </c>
      <c r="D135" s="4"/>
      <c r="E135" s="4">
        <v>695.52</v>
      </c>
      <c r="F135" s="552">
        <f>F134+E135</f>
        <v>9966.3300000000036</v>
      </c>
      <c r="G135" s="118"/>
    </row>
    <row r="136" spans="2:7">
      <c r="B136" s="645">
        <v>42503</v>
      </c>
      <c r="C136" s="1" t="s">
        <v>241</v>
      </c>
      <c r="D136" s="4">
        <v>258</v>
      </c>
      <c r="E136" s="4"/>
      <c r="F136" s="552">
        <f>F135-D136</f>
        <v>9708.3300000000036</v>
      </c>
      <c r="G136" s="118"/>
    </row>
    <row r="137" spans="2:7">
      <c r="B137" s="645">
        <v>42534</v>
      </c>
      <c r="C137" s="1" t="s">
        <v>241</v>
      </c>
      <c r="D137" s="4">
        <v>258</v>
      </c>
      <c r="E137" s="4"/>
      <c r="F137" s="552">
        <f>F136-D137</f>
        <v>9450.3300000000036</v>
      </c>
      <c r="G137" s="118"/>
    </row>
    <row r="138" spans="2:7" ht="13.5" thickBot="1">
      <c r="B138" s="645">
        <v>42535</v>
      </c>
      <c r="C138" s="1" t="s">
        <v>1071</v>
      </c>
      <c r="D138" s="4"/>
      <c r="E138" s="4">
        <v>735.52</v>
      </c>
      <c r="F138" s="552">
        <f>F137+E138</f>
        <v>10185.850000000004</v>
      </c>
      <c r="G138" s="118"/>
    </row>
    <row r="139" spans="2:7" ht="18.75" thickBot="1">
      <c r="B139" s="167">
        <v>2016</v>
      </c>
      <c r="C139" s="61" t="s">
        <v>278</v>
      </c>
      <c r="D139" s="873">
        <f>SUM(D105:D138)</f>
        <v>4608.5300000000007</v>
      </c>
      <c r="E139" s="873">
        <f>SUM(E105:E138)</f>
        <v>8063.6000000000022</v>
      </c>
      <c r="F139" s="874">
        <f>F138</f>
        <v>10185.850000000004</v>
      </c>
      <c r="G139" s="1053" t="s">
        <v>1131</v>
      </c>
    </row>
    <row r="140" spans="2:7" ht="18.75" thickBot="1">
      <c r="B140" s="799"/>
      <c r="C140" s="800"/>
      <c r="D140" s="801"/>
      <c r="E140" s="801"/>
      <c r="F140" s="802"/>
      <c r="G140" s="803"/>
    </row>
    <row r="141" spans="2:7" ht="18">
      <c r="B141" s="869">
        <v>2017</v>
      </c>
      <c r="C141" s="435" t="s">
        <v>89</v>
      </c>
      <c r="D141" s="870" t="s">
        <v>21</v>
      </c>
      <c r="E141" s="870" t="s">
        <v>22</v>
      </c>
      <c r="F141" s="870" t="s">
        <v>23</v>
      </c>
      <c r="G141" s="143"/>
    </row>
    <row r="142" spans="2:7" ht="15.75">
      <c r="B142" s="1166" t="s">
        <v>210</v>
      </c>
      <c r="C142" s="555" t="s">
        <v>1118</v>
      </c>
      <c r="D142" s="20"/>
      <c r="E142" s="556"/>
      <c r="F142" s="556">
        <f>F138</f>
        <v>10185.850000000004</v>
      </c>
      <c r="G142" s="553"/>
    </row>
    <row r="143" spans="2:7">
      <c r="B143" s="24">
        <v>42563</v>
      </c>
      <c r="C143" s="1" t="s">
        <v>1083</v>
      </c>
      <c r="D143" s="4"/>
      <c r="E143" s="4">
        <v>655.52</v>
      </c>
      <c r="F143" s="552">
        <f>F139+E143</f>
        <v>10841.370000000004</v>
      </c>
      <c r="G143" s="118"/>
    </row>
    <row r="144" spans="2:7">
      <c r="B144" s="24">
        <v>42564</v>
      </c>
      <c r="C144" s="1" t="s">
        <v>241</v>
      </c>
      <c r="D144" s="4">
        <v>258</v>
      </c>
      <c r="E144" s="4"/>
      <c r="F144" s="552">
        <f>F143-D144</f>
        <v>10583.370000000004</v>
      </c>
      <c r="G144" s="118"/>
    </row>
    <row r="145" spans="2:7">
      <c r="B145" s="24">
        <v>42586</v>
      </c>
      <c r="C145" s="1" t="s">
        <v>1082</v>
      </c>
      <c r="D145" s="4">
        <v>64.02</v>
      </c>
      <c r="E145" s="4"/>
      <c r="F145" s="552">
        <f>F144-D145</f>
        <v>10519.350000000004</v>
      </c>
      <c r="G145" s="118"/>
    </row>
    <row r="146" spans="2:7">
      <c r="B146" s="24">
        <v>42594</v>
      </c>
      <c r="C146" s="17" t="s">
        <v>241</v>
      </c>
      <c r="D146" s="4">
        <v>258</v>
      </c>
      <c r="E146" s="4"/>
      <c r="F146" s="552">
        <f>F145-D146</f>
        <v>10261.350000000004</v>
      </c>
      <c r="G146" s="118"/>
    </row>
    <row r="147" spans="2:7">
      <c r="B147" s="24">
        <v>42599</v>
      </c>
      <c r="C147" s="1" t="s">
        <v>863</v>
      </c>
      <c r="D147" s="4">
        <v>102.42</v>
      </c>
      <c r="E147" s="4"/>
      <c r="F147" s="552">
        <f>F146-D147</f>
        <v>10158.930000000004</v>
      </c>
      <c r="G147" s="118"/>
    </row>
    <row r="148" spans="2:7">
      <c r="B148" s="24">
        <v>42607</v>
      </c>
      <c r="C148" s="1" t="s">
        <v>1115</v>
      </c>
      <c r="D148" s="4"/>
      <c r="E148" s="4">
        <v>880</v>
      </c>
      <c r="F148" s="552">
        <f>F147+E148</f>
        <v>11038.930000000004</v>
      </c>
      <c r="G148" s="118"/>
    </row>
    <row r="149" spans="2:7">
      <c r="B149" s="24">
        <v>42608</v>
      </c>
      <c r="C149" s="1" t="s">
        <v>99</v>
      </c>
      <c r="D149" s="4">
        <v>29.02</v>
      </c>
      <c r="E149" s="4"/>
      <c r="F149" s="552">
        <f>F148-D149</f>
        <v>11009.910000000003</v>
      </c>
      <c r="G149" s="118"/>
    </row>
    <row r="150" spans="2:7">
      <c r="B150" s="24">
        <v>42612</v>
      </c>
      <c r="C150" s="1322" t="s">
        <v>1114</v>
      </c>
      <c r="D150" s="1323">
        <v>3550</v>
      </c>
      <c r="E150" s="1320"/>
      <c r="F150" s="552">
        <f>F149-D150</f>
        <v>7459.9100000000035</v>
      </c>
      <c r="G150" s="118"/>
    </row>
    <row r="151" spans="2:7">
      <c r="B151" s="24">
        <v>42626</v>
      </c>
      <c r="C151" s="17" t="s">
        <v>241</v>
      </c>
      <c r="D151" s="4">
        <v>258</v>
      </c>
      <c r="E151" s="4"/>
      <c r="F151" s="552">
        <f>F150-D151</f>
        <v>7201.9100000000035</v>
      </c>
      <c r="G151" s="118"/>
    </row>
    <row r="152" spans="2:7" ht="38.25">
      <c r="B152" s="645">
        <v>42662</v>
      </c>
      <c r="C152" s="462" t="s">
        <v>1116</v>
      </c>
      <c r="D152" s="1320"/>
      <c r="E152" s="1321">
        <v>73536.17</v>
      </c>
      <c r="F152" s="552">
        <f>F151+E152</f>
        <v>80738.080000000002</v>
      </c>
      <c r="G152" s="118"/>
    </row>
    <row r="153" spans="2:7">
      <c r="B153" s="24">
        <v>42667</v>
      </c>
      <c r="C153" s="1" t="s">
        <v>1082</v>
      </c>
      <c r="D153" s="4">
        <v>176.26</v>
      </c>
      <c r="E153" s="4"/>
      <c r="F153" s="552">
        <f>F152-D153</f>
        <v>80561.820000000007</v>
      </c>
      <c r="G153" s="118"/>
    </row>
    <row r="154" spans="2:7">
      <c r="B154" s="24">
        <v>42668</v>
      </c>
      <c r="C154" s="1" t="s">
        <v>1113</v>
      </c>
      <c r="D154" s="4">
        <v>24.2</v>
      </c>
      <c r="E154" s="4"/>
      <c r="F154" s="902">
        <f>F153-D154</f>
        <v>80537.62000000001</v>
      </c>
      <c r="G154" s="118"/>
    </row>
    <row r="155" spans="2:7">
      <c r="B155" s="24">
        <v>42702</v>
      </c>
      <c r="C155" s="1" t="s">
        <v>1113</v>
      </c>
      <c r="D155" s="4">
        <v>19.329999999999998</v>
      </c>
      <c r="E155" s="1"/>
      <c r="F155" s="902">
        <f>F154-D155</f>
        <v>80518.290000000008</v>
      </c>
      <c r="G155" s="118"/>
    </row>
    <row r="156" spans="2:7">
      <c r="B156" s="24">
        <v>42733</v>
      </c>
      <c r="C156" s="18" t="s">
        <v>1172</v>
      </c>
      <c r="D156" s="4"/>
      <c r="E156" s="1"/>
      <c r="F156" s="902">
        <f>F155</f>
        <v>80518.290000000008</v>
      </c>
      <c r="G156" s="118"/>
    </row>
    <row r="157" spans="2:7">
      <c r="B157" s="24">
        <v>42762</v>
      </c>
      <c r="C157" s="18" t="s">
        <v>1172</v>
      </c>
      <c r="D157" s="4"/>
      <c r="E157" s="1"/>
      <c r="F157" s="902">
        <f t="shared" ref="F157:F162" si="0">F156</f>
        <v>80518.290000000008</v>
      </c>
      <c r="G157" s="118"/>
    </row>
    <row r="158" spans="2:7">
      <c r="B158" s="24">
        <v>42790</v>
      </c>
      <c r="C158" s="18" t="s">
        <v>1172</v>
      </c>
      <c r="D158" s="4"/>
      <c r="E158" s="1"/>
      <c r="F158" s="902">
        <f t="shared" si="0"/>
        <v>80518.290000000008</v>
      </c>
      <c r="G158" s="118"/>
    </row>
    <row r="159" spans="2:7">
      <c r="B159" s="24">
        <v>42823</v>
      </c>
      <c r="C159" s="18" t="s">
        <v>1172</v>
      </c>
      <c r="D159" s="4"/>
      <c r="E159" s="1"/>
      <c r="F159" s="902">
        <f t="shared" si="0"/>
        <v>80518.290000000008</v>
      </c>
      <c r="G159" s="118"/>
    </row>
    <row r="160" spans="2:7">
      <c r="B160" s="24">
        <v>42851</v>
      </c>
      <c r="C160" s="18" t="s">
        <v>1172</v>
      </c>
      <c r="D160" s="4"/>
      <c r="E160" s="1"/>
      <c r="F160" s="902">
        <f t="shared" si="0"/>
        <v>80518.290000000008</v>
      </c>
      <c r="G160" s="118"/>
    </row>
    <row r="161" spans="2:7">
      <c r="B161" s="24">
        <v>42881</v>
      </c>
      <c r="C161" s="18" t="s">
        <v>1172</v>
      </c>
      <c r="D161" s="4"/>
      <c r="E161" s="1"/>
      <c r="F161" s="902">
        <f t="shared" si="0"/>
        <v>80518.290000000008</v>
      </c>
      <c r="G161" s="118"/>
    </row>
    <row r="162" spans="2:7">
      <c r="B162" s="24">
        <v>42914</v>
      </c>
      <c r="C162" s="18" t="s">
        <v>1172</v>
      </c>
      <c r="D162" s="1"/>
      <c r="E162" s="1"/>
      <c r="F162" s="902">
        <f t="shared" si="0"/>
        <v>80518.290000000008</v>
      </c>
      <c r="G162" s="118"/>
    </row>
    <row r="163" spans="2:7" ht="18.75" thickBot="1">
      <c r="B163" s="1167">
        <v>2017</v>
      </c>
      <c r="C163" s="1168" t="s">
        <v>278</v>
      </c>
      <c r="D163" s="557">
        <f>SUM(D143:D162)</f>
        <v>4739.25</v>
      </c>
      <c r="E163" s="1169">
        <f>SUM(E143:E162)</f>
        <v>75071.69</v>
      </c>
      <c r="F163" s="557">
        <f>(E163+F142)-D163</f>
        <v>80518.290000000008</v>
      </c>
      <c r="G163" s="1170" t="s">
        <v>1274</v>
      </c>
    </row>
    <row r="164" spans="2:7" ht="13.5" thickBot="1"/>
    <row r="165" spans="2:7" ht="18">
      <c r="B165" s="869">
        <v>2018</v>
      </c>
      <c r="C165" s="435" t="s">
        <v>89</v>
      </c>
      <c r="D165" s="870" t="s">
        <v>21</v>
      </c>
      <c r="E165" s="870" t="s">
        <v>22</v>
      </c>
      <c r="F165" s="870" t="s">
        <v>23</v>
      </c>
      <c r="G165" s="143"/>
    </row>
    <row r="166" spans="2:7" ht="15.75">
      <c r="B166" s="1166" t="s">
        <v>210</v>
      </c>
      <c r="C166" s="555" t="s">
        <v>1432</v>
      </c>
      <c r="D166" s="20"/>
      <c r="E166" s="556"/>
      <c r="F166" s="556">
        <f>F163</f>
        <v>80518.290000000008</v>
      </c>
      <c r="G166" s="553"/>
    </row>
    <row r="167" spans="2:7">
      <c r="B167" s="24">
        <v>42943</v>
      </c>
      <c r="C167" s="18" t="s">
        <v>1172</v>
      </c>
      <c r="D167" s="4"/>
      <c r="E167" s="4"/>
      <c r="F167" s="552">
        <f>F166</f>
        <v>80518.290000000008</v>
      </c>
      <c r="G167" s="118"/>
    </row>
    <row r="168" spans="2:7">
      <c r="B168" s="24">
        <v>42976</v>
      </c>
      <c r="C168" s="18" t="s">
        <v>1172</v>
      </c>
      <c r="D168" s="4"/>
      <c r="E168" s="4"/>
      <c r="F168" s="552">
        <f>F167-D168</f>
        <v>80518.290000000008</v>
      </c>
      <c r="G168" s="118"/>
    </row>
    <row r="169" spans="2:7">
      <c r="B169" s="24">
        <v>43005</v>
      </c>
      <c r="C169" s="18" t="s">
        <v>1172</v>
      </c>
      <c r="D169" s="4"/>
      <c r="E169" s="4"/>
      <c r="F169" s="552">
        <f>F168-D169</f>
        <v>80518.290000000008</v>
      </c>
      <c r="G169" s="118"/>
    </row>
    <row r="170" spans="2:7">
      <c r="B170" s="24">
        <v>43035</v>
      </c>
      <c r="C170" s="18" t="s">
        <v>1172</v>
      </c>
      <c r="D170" s="4"/>
      <c r="E170" s="4"/>
      <c r="F170" s="552">
        <f>F169-D170</f>
        <v>80518.290000000008</v>
      </c>
      <c r="G170" s="118"/>
    </row>
    <row r="171" spans="2:7">
      <c r="B171" s="24">
        <v>43067</v>
      </c>
      <c r="C171" s="18" t="s">
        <v>1172</v>
      </c>
      <c r="D171" s="4"/>
      <c r="E171" s="4"/>
      <c r="F171" s="552">
        <f>F170-D171</f>
        <v>80518.290000000008</v>
      </c>
      <c r="G171" s="118"/>
    </row>
    <row r="172" spans="2:7">
      <c r="B172" s="24">
        <v>43096</v>
      </c>
      <c r="C172" s="18" t="s">
        <v>1172</v>
      </c>
      <c r="D172" s="4"/>
      <c r="E172" s="4"/>
      <c r="F172" s="552">
        <f>F171+E172</f>
        <v>80518.290000000008</v>
      </c>
      <c r="G172" s="118"/>
    </row>
    <row r="173" spans="2:7">
      <c r="B173" s="24">
        <v>43129</v>
      </c>
      <c r="C173" s="18" t="s">
        <v>1172</v>
      </c>
      <c r="D173" s="4"/>
      <c r="E173" s="4"/>
      <c r="F173" s="552">
        <f>F172-D173</f>
        <v>80518.290000000008</v>
      </c>
      <c r="G173" s="118"/>
    </row>
    <row r="174" spans="2:7">
      <c r="B174" s="24">
        <v>43157</v>
      </c>
      <c r="C174" s="18" t="s">
        <v>1172</v>
      </c>
      <c r="D174" s="888"/>
      <c r="E174" s="4"/>
      <c r="F174" s="552">
        <f>F173-D174</f>
        <v>80518.290000000008</v>
      </c>
      <c r="G174" s="118"/>
    </row>
    <row r="175" spans="2:7">
      <c r="B175" s="24">
        <v>43187</v>
      </c>
      <c r="C175" s="18" t="s">
        <v>1172</v>
      </c>
      <c r="D175" s="4"/>
      <c r="E175" s="4"/>
      <c r="F175" s="552">
        <f>F174-D175</f>
        <v>80518.290000000008</v>
      </c>
      <c r="G175" s="118"/>
    </row>
    <row r="176" spans="2:7">
      <c r="B176" s="24">
        <v>43216</v>
      </c>
      <c r="C176" s="18" t="s">
        <v>1172</v>
      </c>
      <c r="D176" s="4"/>
      <c r="E176" s="560"/>
      <c r="F176" s="552">
        <f>F175+E176</f>
        <v>80518.290000000008</v>
      </c>
      <c r="G176" s="118"/>
    </row>
    <row r="177" spans="2:7">
      <c r="B177" s="24">
        <v>43249</v>
      </c>
      <c r="C177" s="18" t="s">
        <v>1172</v>
      </c>
      <c r="D177" s="4"/>
      <c r="E177" s="4"/>
      <c r="F177" s="552">
        <f>F176-D177</f>
        <v>80518.290000000008</v>
      </c>
      <c r="G177" s="118"/>
    </row>
    <row r="178" spans="2:7">
      <c r="B178" s="24">
        <v>43278</v>
      </c>
      <c r="C178" s="18" t="s">
        <v>1172</v>
      </c>
      <c r="D178" s="4"/>
      <c r="E178" s="4"/>
      <c r="F178" s="902">
        <f>F177-D178</f>
        <v>80518.290000000008</v>
      </c>
      <c r="G178" s="118"/>
    </row>
    <row r="179" spans="2:7" ht="18.75" thickBot="1">
      <c r="B179" s="1167">
        <v>2018</v>
      </c>
      <c r="C179" s="1168" t="s">
        <v>1433</v>
      </c>
      <c r="D179" s="557">
        <f>SUM(D167:D178)</f>
        <v>0</v>
      </c>
      <c r="E179" s="1169">
        <f>SUM(E167:E178)</f>
        <v>0</v>
      </c>
      <c r="F179" s="557">
        <f>(E179+F166)-D179</f>
        <v>80518.290000000008</v>
      </c>
      <c r="G179" s="1170" t="s">
        <v>1434</v>
      </c>
    </row>
    <row r="180" spans="2:7" ht="13.5" thickBot="1">
      <c r="B180"/>
      <c r="C180"/>
      <c r="D180"/>
      <c r="E180"/>
      <c r="G180"/>
    </row>
    <row r="181" spans="2:7" ht="18">
      <c r="B181" s="869">
        <v>2019</v>
      </c>
      <c r="C181" s="435" t="s">
        <v>89</v>
      </c>
      <c r="D181" s="870" t="s">
        <v>21</v>
      </c>
      <c r="E181" s="870" t="s">
        <v>22</v>
      </c>
      <c r="F181" s="870" t="s">
        <v>23</v>
      </c>
      <c r="G181" s="143"/>
    </row>
    <row r="182" spans="2:7" ht="15.75">
      <c r="B182" s="1166" t="s">
        <v>210</v>
      </c>
      <c r="C182" s="555" t="s">
        <v>1432</v>
      </c>
      <c r="D182" s="20"/>
      <c r="E182" s="556"/>
      <c r="F182" s="556">
        <f>F179</f>
        <v>80518.290000000008</v>
      </c>
      <c r="G182" s="553"/>
    </row>
    <row r="183" spans="2:7">
      <c r="B183" s="24">
        <v>42943</v>
      </c>
      <c r="C183" s="18" t="s">
        <v>1172</v>
      </c>
      <c r="D183" s="4"/>
      <c r="E183" s="4"/>
      <c r="F183" s="552">
        <f>F182</f>
        <v>80518.290000000008</v>
      </c>
      <c r="G183" s="118"/>
    </row>
    <row r="184" spans="2:7">
      <c r="B184" s="24">
        <v>42976</v>
      </c>
      <c r="C184" s="18" t="s">
        <v>1172</v>
      </c>
      <c r="D184" s="4"/>
      <c r="E184" s="4"/>
      <c r="F184" s="552">
        <f t="shared" ref="F184:F190" si="1">F183-D184</f>
        <v>80518.290000000008</v>
      </c>
      <c r="G184" s="118"/>
    </row>
    <row r="185" spans="2:7">
      <c r="B185" s="24">
        <v>43005</v>
      </c>
      <c r="C185" s="18" t="s">
        <v>1172</v>
      </c>
      <c r="D185" s="4"/>
      <c r="E185" s="4"/>
      <c r="F185" s="552">
        <f t="shared" si="1"/>
        <v>80518.290000000008</v>
      </c>
      <c r="G185" s="118"/>
    </row>
    <row r="186" spans="2:7">
      <c r="B186" s="24">
        <v>43035</v>
      </c>
      <c r="C186" s="18" t="s">
        <v>1172</v>
      </c>
      <c r="D186" s="4"/>
      <c r="E186" s="4"/>
      <c r="F186" s="552">
        <f t="shared" si="1"/>
        <v>80518.290000000008</v>
      </c>
      <c r="G186" s="118"/>
    </row>
    <row r="187" spans="2:7">
      <c r="B187" s="24">
        <v>43405</v>
      </c>
      <c r="C187" s="18" t="s">
        <v>1467</v>
      </c>
      <c r="D187" s="1"/>
      <c r="E187" s="1"/>
      <c r="F187" s="552">
        <f t="shared" si="1"/>
        <v>80518.290000000008</v>
      </c>
      <c r="G187" s="118"/>
    </row>
    <row r="188" spans="2:7">
      <c r="B188" s="645">
        <v>43430</v>
      </c>
      <c r="C188" s="1" t="s">
        <v>1464</v>
      </c>
      <c r="D188" s="1">
        <v>80331.42</v>
      </c>
      <c r="E188" s="1"/>
      <c r="F188" s="552">
        <f t="shared" si="1"/>
        <v>186.8700000000099</v>
      </c>
      <c r="G188" s="118"/>
    </row>
    <row r="189" spans="2:7">
      <c r="B189" s="645">
        <v>43430</v>
      </c>
      <c r="C189" s="1" t="s">
        <v>1465</v>
      </c>
      <c r="D189" s="1">
        <v>35</v>
      </c>
      <c r="E189" s="1"/>
      <c r="F189" s="552">
        <f t="shared" si="1"/>
        <v>151.8700000000099</v>
      </c>
      <c r="G189" s="118"/>
    </row>
    <row r="190" spans="2:7">
      <c r="B190" s="645">
        <v>43430</v>
      </c>
      <c r="C190" s="1" t="s">
        <v>1466</v>
      </c>
      <c r="D190" s="1">
        <v>151.87</v>
      </c>
      <c r="E190" s="1"/>
      <c r="F190" s="1407">
        <f t="shared" si="1"/>
        <v>9.8907548817805946E-12</v>
      </c>
      <c r="G190" s="118"/>
    </row>
    <row r="191" spans="2:7">
      <c r="B191" s="24"/>
      <c r="C191" s="18" t="s">
        <v>1548</v>
      </c>
      <c r="D191" s="4"/>
      <c r="E191" s="4"/>
      <c r="F191" s="552"/>
      <c r="G191" s="118"/>
    </row>
    <row r="192" spans="2:7" ht="18.75" thickBot="1">
      <c r="B192" s="1167">
        <v>2019</v>
      </c>
      <c r="C192" s="1168" t="s">
        <v>1433</v>
      </c>
      <c r="D192" s="557">
        <f>SUM(D183:D191)</f>
        <v>80518.289999999994</v>
      </c>
      <c r="E192" s="1169">
        <f>SUM(E183:E191)</f>
        <v>0</v>
      </c>
      <c r="F192" s="1408">
        <f>(E192+F182)-D192</f>
        <v>0</v>
      </c>
      <c r="G192" s="1170" t="s">
        <v>1468</v>
      </c>
    </row>
    <row r="194" spans="3:3" ht="20.25">
      <c r="C194" s="1445" t="s">
        <v>1627</v>
      </c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Bank Transaction 2011 2022</vt:lpstr>
      <vt:lpstr>Members Balance 2011-2022</vt:lpstr>
      <vt:lpstr>Au Bank Receipts</vt:lpstr>
      <vt:lpstr>US$ Bank America Receipts</vt:lpstr>
      <vt:lpstr>Property Management USA</vt:lpstr>
      <vt:lpstr>Property Management Ocean St</vt:lpstr>
      <vt:lpstr>Investments</vt:lpstr>
      <vt:lpstr>Fund History</vt:lpstr>
      <vt:lpstr>US$ Bank of America Trans</vt:lpstr>
      <vt:lpstr>'Au Bank Receipts'!Print_Area</vt:lpstr>
      <vt:lpstr>'Property Management Ocean St'!Print_Area</vt:lpstr>
      <vt:lpstr>'Property Management USA'!Print_Area</vt:lpstr>
      <vt:lpstr>'US$ Bank of America Trans'!Print_Area</vt:lpstr>
    </vt:vector>
  </TitlesOfParts>
  <Company>The Boeing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Hudson</dc:creator>
  <cp:lastModifiedBy>Richard Hudson</cp:lastModifiedBy>
  <cp:lastPrinted>2017-08-14T05:35:04Z</cp:lastPrinted>
  <dcterms:created xsi:type="dcterms:W3CDTF">2003-12-17T01:14:40Z</dcterms:created>
  <dcterms:modified xsi:type="dcterms:W3CDTF">2023-01-09T23:28:53Z</dcterms:modified>
</cp:coreProperties>
</file>