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niya\Dropbox (BlueSky Accounting)\GENERAL\Client List A-Z\M\McLean\The McLean Superannuation Fund\2019\Work Papers\"/>
    </mc:Choice>
  </mc:AlternateContent>
  <bookViews>
    <workbookView xWindow="0" yWindow="0" windowWidth="11670" windowHeight="5910" firstSheet="1" activeTab="1"/>
  </bookViews>
  <sheets>
    <sheet name="Permanent File" sheetId="5" r:id="rId1"/>
    <sheet name="Audit" sheetId="6" r:id="rId2"/>
    <sheet name="Balance Sheet " sheetId="1" r:id="rId3"/>
    <sheet name="Operating Statement" sheetId="3" r:id="rId4"/>
    <sheet name="Investment Summary" sheetId="4" r:id="rId5"/>
    <sheet name="Tax Reconciliation" sheetId="2" r:id="rId6"/>
  </sheets>
  <calcPr calcId="152511"/>
</workbook>
</file>

<file path=xl/calcChain.xml><?xml version="1.0" encoding="utf-8"?>
<calcChain xmlns="http://schemas.openxmlformats.org/spreadsheetml/2006/main">
  <c r="C32" i="2" l="1"/>
  <c r="A1" i="6" l="1"/>
  <c r="A1" i="5" l="1"/>
  <c r="K11" i="4" l="1"/>
  <c r="K12" i="4" s="1"/>
  <c r="K13" i="4" s="1"/>
  <c r="J11" i="4"/>
  <c r="J12" i="4" s="1"/>
  <c r="K8" i="4"/>
  <c r="J8" i="4"/>
  <c r="J13" i="4" s="1"/>
  <c r="J14" i="4" s="1"/>
  <c r="A1" i="4"/>
  <c r="K14" i="4" l="1"/>
  <c r="K16" i="4" s="1"/>
  <c r="A1" i="2" l="1"/>
  <c r="G14" i="1"/>
  <c r="J14" i="1"/>
  <c r="G21" i="1"/>
  <c r="H7" i="2"/>
  <c r="H9" i="2"/>
  <c r="H6" i="2"/>
  <c r="C8" i="2"/>
  <c r="C7" i="2"/>
  <c r="C6" i="2"/>
  <c r="G30" i="3"/>
  <c r="G33" i="3"/>
  <c r="J33" i="3"/>
  <c r="J30" i="3"/>
  <c r="J34" i="3" s="1"/>
  <c r="J15" i="3"/>
  <c r="G15" i="3"/>
  <c r="A1" i="3"/>
  <c r="G9" i="3"/>
  <c r="G10" i="3" s="1"/>
  <c r="J9" i="3"/>
  <c r="J10" i="3" s="1"/>
  <c r="G38" i="3"/>
  <c r="J38" i="3"/>
  <c r="H8" i="2"/>
  <c r="J31" i="1"/>
  <c r="G31" i="1"/>
  <c r="J21" i="1"/>
  <c r="J10" i="1"/>
  <c r="G10" i="1"/>
  <c r="G15" i="1" l="1"/>
  <c r="G25" i="1" s="1"/>
  <c r="G33" i="1" s="1"/>
  <c r="J15" i="1"/>
  <c r="J25" i="1" s="1"/>
  <c r="J33" i="1"/>
  <c r="G34" i="3"/>
  <c r="G16" i="3"/>
  <c r="J16" i="3"/>
  <c r="J40" i="3" s="1"/>
  <c r="H17" i="2"/>
  <c r="C17" i="2"/>
  <c r="G40" i="3" l="1"/>
  <c r="C19" i="2"/>
  <c r="C21" i="2" s="1"/>
  <c r="C31" i="2" s="1"/>
  <c r="C33" i="2" s="1"/>
  <c r="C23" i="2" l="1"/>
</calcChain>
</file>

<file path=xl/sharedStrings.xml><?xml version="1.0" encoding="utf-8"?>
<sst xmlns="http://schemas.openxmlformats.org/spreadsheetml/2006/main" count="174" uniqueCount="158">
  <si>
    <t>McLean Superannuation Fund</t>
  </si>
  <si>
    <t>Statement of Financial Position</t>
  </si>
  <si>
    <t>For the Year Ended 30 June 2019</t>
  </si>
  <si>
    <t>Assets</t>
  </si>
  <si>
    <t>Investments</t>
  </si>
  <si>
    <t>Direct Property</t>
  </si>
  <si>
    <t>Other Assets</t>
  </si>
  <si>
    <t>Total Investments</t>
  </si>
  <si>
    <t>Bank</t>
  </si>
  <si>
    <t>Total Other Assets</t>
  </si>
  <si>
    <t>Liabilities</t>
  </si>
  <si>
    <t>Borrowings</t>
  </si>
  <si>
    <t>Other Taxes Payable</t>
  </si>
  <si>
    <t>Total Liabilities</t>
  </si>
  <si>
    <t>Net Assets</t>
  </si>
  <si>
    <t>Total Net Assets</t>
  </si>
  <si>
    <t>Total Assets</t>
  </si>
  <si>
    <t>Member Entitlements</t>
  </si>
  <si>
    <t>Total Member Entitlements</t>
  </si>
  <si>
    <t>Christian McLean</t>
  </si>
  <si>
    <t>Kim McLean</t>
  </si>
  <si>
    <t>Income Tax Reconciliation</t>
  </si>
  <si>
    <t>Income</t>
  </si>
  <si>
    <t>Expenses</t>
  </si>
  <si>
    <t>Concessional Contributions</t>
  </si>
  <si>
    <t>Interest Paid - Australia</t>
  </si>
  <si>
    <t>Interest</t>
  </si>
  <si>
    <t>Administrative Expenses</t>
  </si>
  <si>
    <t>Audit Expense</t>
  </si>
  <si>
    <t>Investment Expenses</t>
  </si>
  <si>
    <t>TOTAL</t>
  </si>
  <si>
    <t>Taxable Income/(Loss)</t>
  </si>
  <si>
    <t>Tax @ 15%</t>
  </si>
  <si>
    <t>Provision for Income Tax</t>
  </si>
  <si>
    <t>Add Adjustments:</t>
  </si>
  <si>
    <t>Nil</t>
  </si>
  <si>
    <t>Less Adjustments:</t>
  </si>
  <si>
    <t>2019 Income Tax Payable</t>
  </si>
  <si>
    <t>check</t>
  </si>
  <si>
    <t>Net Profit/(Loss) Total</t>
  </si>
  <si>
    <t>Total Expenses</t>
  </si>
  <si>
    <t>Total Income Tax Expense</t>
  </si>
  <si>
    <t>Income Tax Expense</t>
  </si>
  <si>
    <t>Income Tax</t>
  </si>
  <si>
    <t>Total Other Expenses</t>
  </si>
  <si>
    <t>Regulatory Fee</t>
  </si>
  <si>
    <t>Interest Paid</t>
  </si>
  <si>
    <t>Bank Fees</t>
  </si>
  <si>
    <t>Audit Fees</t>
  </si>
  <si>
    <t>Accounting Fees</t>
  </si>
  <si>
    <t>Other Expenses</t>
  </si>
  <si>
    <t>Total Income</t>
  </si>
  <si>
    <t>Total Investment Income</t>
  </si>
  <si>
    <t>Investment Income</t>
  </si>
  <si>
    <t>Total Member Receipts</t>
  </si>
  <si>
    <t>Total Contributions</t>
  </si>
  <si>
    <t>Member</t>
  </si>
  <si>
    <t>Employer</t>
  </si>
  <si>
    <t>Contributions</t>
  </si>
  <si>
    <t>Ref/Notes</t>
  </si>
  <si>
    <t>Member Receipts</t>
  </si>
  <si>
    <t>For the Period 1 July 2018 to 30 June 2019</t>
  </si>
  <si>
    <t>Operating Statement</t>
  </si>
  <si>
    <t>Rent</t>
  </si>
  <si>
    <t>Borrowing Expenses</t>
  </si>
  <si>
    <t>Penalty Interest Paid</t>
  </si>
  <si>
    <t>Property Expenses</t>
  </si>
  <si>
    <t>Supervisory Levy</t>
  </si>
  <si>
    <t>Investment Losses</t>
  </si>
  <si>
    <t>Decrease in Market Value</t>
  </si>
  <si>
    <t>Total Investment Losses</t>
  </si>
  <si>
    <t>Rounding</t>
  </si>
  <si>
    <t>Income Tax Refundable</t>
  </si>
  <si>
    <t>2019 PAYG Instalments Paid</t>
  </si>
  <si>
    <t>Unrealised Accounting Gain/(Loss)</t>
  </si>
  <si>
    <t>Maket Value</t>
  </si>
  <si>
    <t>Accounting Cost</t>
  </si>
  <si>
    <t>Market Price</t>
  </si>
  <si>
    <t>Avg Cost Price</t>
  </si>
  <si>
    <t>Units</t>
  </si>
  <si>
    <t>Investment</t>
  </si>
  <si>
    <t>As At 30 June 2019</t>
  </si>
  <si>
    <t>Investment Summary</t>
  </si>
  <si>
    <t>NAB Bank Account #3813</t>
  </si>
  <si>
    <t>Property Direct Market</t>
  </si>
  <si>
    <t>NAB Loan Account #4413</t>
  </si>
  <si>
    <t>Shop 3, 248 Union Road</t>
  </si>
  <si>
    <t>1.00 NAB Bank Account 3813.pdf</t>
  </si>
  <si>
    <t>5.00 NAB Loan Account 4413.pdf</t>
  </si>
  <si>
    <t>2.03 248 Union Rd - Purchase Price.pdf</t>
  </si>
  <si>
    <t>- commercial property, within 5 years. Purchase price applied as market value</t>
  </si>
  <si>
    <t>see investment summary tab</t>
  </si>
  <si>
    <t>4.00 Borrowing Costs.xlsx</t>
  </si>
  <si>
    <t>see tax reconciliation tab</t>
  </si>
  <si>
    <t>9.01 2019 Integrated Client Account.pdf</t>
  </si>
  <si>
    <t>11.00 Member Summary Report.pdf</t>
  </si>
  <si>
    <t>6.00 2019 Contributions Confirmation.xlsx</t>
  </si>
  <si>
    <t>6.01 2019 Contribution Cap Report.pdf</t>
  </si>
  <si>
    <t>7.00 Loan Repayment Calc.xlsx</t>
  </si>
  <si>
    <t>8.00 Rental Statements 1 July 18 to 30 June 19.pdf</t>
  </si>
  <si>
    <t>8.01A Accounting Fee GL.pdf</t>
  </si>
  <si>
    <t>8.02A Audit Fee GL.pdf</t>
  </si>
  <si>
    <t>refer bank account/loan account statements</t>
  </si>
  <si>
    <t>Property Documentation</t>
  </si>
  <si>
    <t>Bare Trust Deed</t>
  </si>
  <si>
    <t>Other</t>
  </si>
  <si>
    <t>Investment Strategy</t>
  </si>
  <si>
    <t>Death Benefit Nomination</t>
  </si>
  <si>
    <t>Membership Application</t>
  </si>
  <si>
    <t>Director Consents</t>
  </si>
  <si>
    <t>ATO Trustee Declarations</t>
  </si>
  <si>
    <t>Trust Deed</t>
  </si>
  <si>
    <t>Permanent File Documents</t>
  </si>
  <si>
    <t>Audit Checklist</t>
  </si>
  <si>
    <t>Auditor Workpapers</t>
  </si>
  <si>
    <t>ATO Reports</t>
  </si>
  <si>
    <t>SMSF AR Validation</t>
  </si>
  <si>
    <t>Exceptions Report</t>
  </si>
  <si>
    <t>Prior Year Audit Report</t>
  </si>
  <si>
    <t>Prior Year Financial Statements</t>
  </si>
  <si>
    <t>Audit Information</t>
  </si>
  <si>
    <t>8.03 Interest Paid GL.pdf</t>
  </si>
  <si>
    <t>9.00 2019 Income Tax Account.pdf</t>
  </si>
  <si>
    <t>ATO general interest charge</t>
  </si>
  <si>
    <t>ASIC Fees - SMSF Trustee ($54); Bare Trustee ($263)</t>
  </si>
  <si>
    <t>x 2 ATO Supervisory Levy (2017 &amp; 2018 SMSF ARs lodged during the year)</t>
  </si>
  <si>
    <t>10.00 2019 Investment Revaluation Report.pdf</t>
  </si>
  <si>
    <t>see tax reconciliation tax</t>
  </si>
  <si>
    <t>12.00 2019 Exceptions Report.pdf</t>
  </si>
  <si>
    <t>9.02 2019 PAYG Instalments Report.pdf</t>
  </si>
  <si>
    <t>overstatement in the balance sheet due to PY rounding, to be cleared out in 2020 FY</t>
  </si>
  <si>
    <t>..\..\Permanent File\PF1.00 Deed of Establishment 31 Oct 2012.pdf</t>
  </si>
  <si>
    <t>..\..\Permanent File\PF1.01 Deed of Appointment and Retirement 2016.pdf</t>
  </si>
  <si>
    <t>..\..\Permanent File\PF3.00 Consent to Act as Trustee.pdf</t>
  </si>
  <si>
    <t>..\..\Permanent File\PF4.00 Applications for Membership.pdf</t>
  </si>
  <si>
    <t>..\..\Permanent File\PF5.00 Investment Strategy.pdf</t>
  </si>
  <si>
    <t>..\..\Permanent File\PF7.00 Bare Trust Deed.pdf</t>
  </si>
  <si>
    <t>..\..\Permanent File\PF7.01 NAB - Loan Agreement.pdf</t>
  </si>
  <si>
    <t>..\..\Permanent File\PF8.00 248 Union Rd - Contract of Sale.pdf</t>
  </si>
  <si>
    <t>Section 65 - Lending to Members</t>
  </si>
  <si>
    <t>Sections 67, 67A &amp; 67B - Borrowings &amp; Limited Recourse Borrowings Arrangements</t>
  </si>
  <si>
    <t>Regulation 4.09 &amp; 4.09A - Investment Strategy</t>
  </si>
  <si>
    <t>Regulation 8.02(B) - Assets valued at Market Value</t>
  </si>
  <si>
    <t>0.01 2018 FS &amp; SMSF AR.pdf</t>
  </si>
  <si>
    <t>Matters Noted</t>
  </si>
  <si>
    <t>- 28 Feb 2019, account went into overdraft due to direct debit loan repayment. Overdraft constitutes a borrowing. LRBA repayments not an exemption under s 67 and Fund has contravened the Act in this instance. Account  returned to credit on 1 Mar 2019.</t>
  </si>
  <si>
    <t>- Fund has a Limited Recourse Borrowing Arrangement in relation to the property at 3/248 Union Road</t>
  </si>
  <si>
    <t>- An updated investment strategy is required to be obtained from the Trustees</t>
  </si>
  <si>
    <t>- Property valued at purchase price - commercial property, value within 5 years of purchase.</t>
  </si>
  <si>
    <t>AI1.00 General Ledger Audit Trail Report.pdf</t>
  </si>
  <si>
    <t>AI2.00 Market Price Audit Report.pdf</t>
  </si>
  <si>
    <t>AI3.00 Trial Balance.pdf</t>
  </si>
  <si>
    <t>Not Provided</t>
  </si>
  <si>
    <t>Not Applicable - None in place</t>
  </si>
  <si>
    <t>- Incorrect withdrawals made from SMSF bank multiple times during the year, totalling $2,350.00. Repaid with interest calculated on the period. Resolved prior to 30 June 2019.</t>
  </si>
  <si>
    <t>- Incorrect withdrawal of $720.00 made on 31 May 2019, refunded on same day.</t>
  </si>
  <si>
    <t>- 2 Aug 2018, deposit of $550.00 received in error, refunded from Fund's bank account on 15 Aug 2019.</t>
  </si>
  <si>
    <t>4.01 Sundry Debtors GL.pdf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</si>
</sst>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1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43" fontId="0" fillId="0" borderId="0" xfId="1" applyFont="1"/>
    <xf numFmtId="43" fontId="0" fillId="0" borderId="0" xfId="0" applyNumberFormat="1"/>
    <xf numFmtId="0" fontId="16" fillId="0" borderId="0" xfId="0" applyFont="1" applyAlignment="1">
      <alignment horizontal="left"/>
    </xf>
    <xf numFmtId="43" fontId="0" fillId="0" borderId="10" xfId="1" applyFont="1" applyBorder="1"/>
    <xf numFmtId="43" fontId="16" fillId="0" borderId="0" xfId="1" applyFont="1"/>
    <xf numFmtId="43" fontId="16" fillId="0" borderId="11" xfId="1" applyFont="1" applyBorder="1"/>
    <xf numFmtId="43" fontId="16" fillId="0" borderId="12" xfId="0" applyNumberFormat="1" applyFont="1" applyBorder="1"/>
    <xf numFmtId="0" fontId="19" fillId="0" borderId="0" xfId="0" applyFont="1"/>
    <xf numFmtId="164" fontId="0" fillId="0" borderId="0" xfId="0" applyNumberFormat="1"/>
    <xf numFmtId="0" fontId="0" fillId="0" borderId="0" xfId="0" applyFont="1"/>
    <xf numFmtId="0" fontId="20" fillId="0" borderId="0" xfId="0" applyFont="1"/>
    <xf numFmtId="164" fontId="0" fillId="0" borderId="10" xfId="0" applyNumberFormat="1" applyBorder="1"/>
    <xf numFmtId="164" fontId="16" fillId="0" borderId="0" xfId="0" applyNumberFormat="1" applyFont="1"/>
    <xf numFmtId="0" fontId="21" fillId="0" borderId="0" xfId="0" applyFont="1"/>
    <xf numFmtId="0" fontId="22" fillId="0" borderId="0" xfId="43"/>
    <xf numFmtId="0" fontId="14" fillId="0" borderId="0" xfId="0" applyFont="1"/>
    <xf numFmtId="43" fontId="23" fillId="0" borderId="0" xfId="0" applyNumberFormat="1" applyFont="1"/>
    <xf numFmtId="0" fontId="23" fillId="0" borderId="0" xfId="0" applyFont="1"/>
    <xf numFmtId="43" fontId="16" fillId="0" borderId="12" xfId="1" applyFont="1" applyBorder="1" applyAlignment="1">
      <alignment horizontal="left"/>
    </xf>
    <xf numFmtId="43" fontId="0" fillId="0" borderId="0" xfId="1" applyFont="1" applyAlignment="1">
      <alignment horizontal="left"/>
    </xf>
    <xf numFmtId="43" fontId="16" fillId="0" borderId="11" xfId="1" applyFont="1" applyBorder="1" applyAlignment="1">
      <alignment horizontal="left"/>
    </xf>
    <xf numFmtId="43" fontId="22" fillId="0" borderId="0" xfId="43" applyNumberFormat="1" applyAlignment="1">
      <alignment horizontal="left"/>
    </xf>
    <xf numFmtId="43" fontId="16" fillId="0" borderId="0" xfId="1" applyFont="1" applyBorder="1" applyAlignment="1">
      <alignment horizontal="left"/>
    </xf>
    <xf numFmtId="43" fontId="0" fillId="0" borderId="10" xfId="1" applyFont="1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Border="1" applyAlignment="1">
      <alignment horizontal="left"/>
    </xf>
    <xf numFmtId="0" fontId="0" fillId="0" borderId="0" xfId="0" applyBorder="1"/>
    <xf numFmtId="43" fontId="16" fillId="0" borderId="13" xfId="1" applyFont="1" applyBorder="1" applyAlignment="1">
      <alignment horizontal="left"/>
    </xf>
    <xf numFmtId="164" fontId="0" fillId="33" borderId="10" xfId="0" applyNumberFormat="1" applyFill="1" applyBorder="1"/>
    <xf numFmtId="43" fontId="0" fillId="0" borderId="0" xfId="1" applyFont="1" applyBorder="1"/>
    <xf numFmtId="43" fontId="16" fillId="0" borderId="12" xfId="1" applyFont="1" applyBorder="1"/>
    <xf numFmtId="43" fontId="0" fillId="0" borderId="11" xfId="0" applyNumberFormat="1" applyBorder="1"/>
    <xf numFmtId="43" fontId="0" fillId="0" borderId="13" xfId="0" applyNumberFormat="1" applyBorder="1"/>
    <xf numFmtId="43" fontId="16" fillId="0" borderId="13" xfId="0" applyNumberFormat="1" applyFont="1" applyBorder="1"/>
    <xf numFmtId="0" fontId="0" fillId="0" borderId="0" xfId="0" quotePrefix="1"/>
    <xf numFmtId="0" fontId="20" fillId="0" borderId="0" xfId="0" quotePrefix="1" applyFont="1"/>
    <xf numFmtId="43" fontId="22" fillId="0" borderId="0" xfId="43" applyNumberFormat="1"/>
    <xf numFmtId="43" fontId="22" fillId="0" borderId="0" xfId="43" applyNumberFormat="1" applyBorder="1"/>
    <xf numFmtId="43" fontId="22" fillId="0" borderId="10" xfId="43" applyNumberForma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Permanent%20File\PF8.00%20248%20Union%20Rd%20-%20Contract%20of%20Sale.pdf" TargetMode="External"/><Relationship Id="rId3" Type="http://schemas.openxmlformats.org/officeDocument/2006/relationships/hyperlink" Target="..\..\Permanent%20File\PF3.00%20Consent%20to%20Act%20as%20Trustee.pdf" TargetMode="External"/><Relationship Id="rId7" Type="http://schemas.openxmlformats.org/officeDocument/2006/relationships/hyperlink" Target="..\..\Permanent%20File\PF7.01%20NAB%20-%20Loan%20Agreement.pdf" TargetMode="External"/><Relationship Id="rId2" Type="http://schemas.openxmlformats.org/officeDocument/2006/relationships/hyperlink" Target="..\..\Permanent%20File\PF1.01%20Deed%20of%20Appointment%20and%20Retirement%202016.pdf" TargetMode="External"/><Relationship Id="rId1" Type="http://schemas.openxmlformats.org/officeDocument/2006/relationships/hyperlink" Target="..\..\Permanent%20File\PF1.00%20Deed%20of%20Establishment%2031%20Oct%202012.pdf" TargetMode="External"/><Relationship Id="rId6" Type="http://schemas.openxmlformats.org/officeDocument/2006/relationships/hyperlink" Target="..\..\Permanent%20File\PF7.00%20Bare%20Trust%20Deed.pdf" TargetMode="External"/><Relationship Id="rId5" Type="http://schemas.openxmlformats.org/officeDocument/2006/relationships/hyperlink" Target="..\..\Permanent%20File\PF5.00%20Investment%20Strategy.pdf" TargetMode="External"/><Relationship Id="rId4" Type="http://schemas.openxmlformats.org/officeDocument/2006/relationships/hyperlink" Target="..\..\Permanent%20File\PF4.00%20Applications%20for%20Membership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AI3.00%20Trial%20Balance.pdf" TargetMode="External"/><Relationship Id="rId3" Type="http://schemas.openxmlformats.org/officeDocument/2006/relationships/hyperlink" Target="9.01%202019%20Integrated%20Client%20Account.pdf" TargetMode="External"/><Relationship Id="rId7" Type="http://schemas.openxmlformats.org/officeDocument/2006/relationships/hyperlink" Target="AI2.00%20Market%20Price%20Audit%20Report.pdf" TargetMode="External"/><Relationship Id="rId2" Type="http://schemas.openxmlformats.org/officeDocument/2006/relationships/hyperlink" Target="9.00%202019%20Income%20Tax%20Account.pdf" TargetMode="External"/><Relationship Id="rId1" Type="http://schemas.openxmlformats.org/officeDocument/2006/relationships/hyperlink" Target="12.00%202019%20Exceptions%20Report.pdf" TargetMode="External"/><Relationship Id="rId6" Type="http://schemas.openxmlformats.org/officeDocument/2006/relationships/hyperlink" Target="AI1.00%20General%20Ledger%20Audit%20Trail%20Report.pdf" TargetMode="External"/><Relationship Id="rId5" Type="http://schemas.openxmlformats.org/officeDocument/2006/relationships/hyperlink" Target="0.01%202018%20FS%20&amp;%20SMSF%20AR.pdf" TargetMode="External"/><Relationship Id="rId4" Type="http://schemas.openxmlformats.org/officeDocument/2006/relationships/hyperlink" Target="9.02%202019%20PAYG%20Instalments%20Report.pdf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11.00%20Member%20Summary%20Report.pdf" TargetMode="External"/><Relationship Id="rId2" Type="http://schemas.openxmlformats.org/officeDocument/2006/relationships/hyperlink" Target="9.01%202019%20Integrated%20Client%20Account.pdf" TargetMode="External"/><Relationship Id="rId1" Type="http://schemas.openxmlformats.org/officeDocument/2006/relationships/hyperlink" Target="4.00%20Borrowing%20Costs.xlsx" TargetMode="External"/><Relationship Id="rId4" Type="http://schemas.openxmlformats.org/officeDocument/2006/relationships/hyperlink" Target="4.01%20Sundry%20Debtors%20GL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4.00%20Borrowing%20Costs.xlsx" TargetMode="External"/><Relationship Id="rId3" Type="http://schemas.openxmlformats.org/officeDocument/2006/relationships/hyperlink" Target="7.00%20Loan%20Repayment%20Calc.xlsx" TargetMode="External"/><Relationship Id="rId7" Type="http://schemas.openxmlformats.org/officeDocument/2006/relationships/hyperlink" Target="8.02A%20Audit%20Fee%20GL.pdf" TargetMode="External"/><Relationship Id="rId2" Type="http://schemas.openxmlformats.org/officeDocument/2006/relationships/hyperlink" Target="6.01%202019%20Contribution%20Cap%20Report.pdf" TargetMode="External"/><Relationship Id="rId1" Type="http://schemas.openxmlformats.org/officeDocument/2006/relationships/hyperlink" Target="6.00%202019%20Contributions%20Confirmation.xlsx" TargetMode="External"/><Relationship Id="rId6" Type="http://schemas.openxmlformats.org/officeDocument/2006/relationships/hyperlink" Target="8.01A%20Accounting%20Fee%20GL.pdf" TargetMode="External"/><Relationship Id="rId11" Type="http://schemas.openxmlformats.org/officeDocument/2006/relationships/hyperlink" Target="10.00%202019%20Investment%20Revaluation%20Report.pdf" TargetMode="External"/><Relationship Id="rId5" Type="http://schemas.openxmlformats.org/officeDocument/2006/relationships/hyperlink" Target="8.00%20Rental%20Statements%201%20July%2018%20to%2030%20June%2019.pdf" TargetMode="External"/><Relationship Id="rId10" Type="http://schemas.openxmlformats.org/officeDocument/2006/relationships/hyperlink" Target="9.00%202019%20Income%20Tax%20Account.pdf" TargetMode="External"/><Relationship Id="rId4" Type="http://schemas.openxmlformats.org/officeDocument/2006/relationships/hyperlink" Target="8.00%20Rental%20Statements%201%20July%2018%20to%2030%20June%2019.pdf" TargetMode="External"/><Relationship Id="rId9" Type="http://schemas.openxmlformats.org/officeDocument/2006/relationships/hyperlink" Target="8.03%20Interest%20Paid%20GL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2.03%20248%20Union%20Rd%20-%20Purchase%20Price.pdf" TargetMode="External"/><Relationship Id="rId2" Type="http://schemas.openxmlformats.org/officeDocument/2006/relationships/hyperlink" Target="5.00%20NAB%20Loan%20Account%204413.pdf" TargetMode="External"/><Relationship Id="rId1" Type="http://schemas.openxmlformats.org/officeDocument/2006/relationships/hyperlink" Target="1.00%20NAB%20Bank%20Account%20381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9.02%202019%20PAYG%20Instalments%20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J7" sqref="J7"/>
    </sheetView>
  </sheetViews>
  <sheetFormatPr defaultRowHeight="15" x14ac:dyDescent="0.25"/>
  <cols>
    <col min="1" max="1" width="27" customWidth="1"/>
  </cols>
  <sheetData>
    <row r="1" spans="1:9" ht="17.25" x14ac:dyDescent="0.3">
      <c r="A1" s="45" t="str">
        <f>'Balance Sheet '!A1:J1</f>
        <v>McLean Superannuation Fund</v>
      </c>
      <c r="B1" s="45"/>
      <c r="C1" s="45"/>
    </row>
    <row r="2" spans="1:9" ht="17.25" x14ac:dyDescent="0.3">
      <c r="A2" s="45" t="s">
        <v>112</v>
      </c>
      <c r="B2" s="45"/>
      <c r="C2" s="45"/>
    </row>
    <row r="4" spans="1:9" x14ac:dyDescent="0.25">
      <c r="A4" s="3" t="s">
        <v>111</v>
      </c>
      <c r="B4" s="18" t="s">
        <v>131</v>
      </c>
      <c r="G4" s="18"/>
      <c r="I4" s="18" t="s">
        <v>132</v>
      </c>
    </row>
    <row r="5" spans="1:9" x14ac:dyDescent="0.25">
      <c r="A5" s="3" t="s">
        <v>110</v>
      </c>
      <c r="B5" s="18"/>
      <c r="H5" s="18"/>
    </row>
    <row r="6" spans="1:9" x14ac:dyDescent="0.25">
      <c r="A6" s="3" t="s">
        <v>109</v>
      </c>
      <c r="B6" s="18" t="s">
        <v>133</v>
      </c>
    </row>
    <row r="7" spans="1:9" x14ac:dyDescent="0.25">
      <c r="A7" s="3" t="s">
        <v>108</v>
      </c>
      <c r="B7" s="18" t="s">
        <v>134</v>
      </c>
      <c r="H7" s="18"/>
    </row>
    <row r="8" spans="1:9" x14ac:dyDescent="0.25">
      <c r="A8" s="3" t="s">
        <v>107</v>
      </c>
      <c r="B8" s="19" t="s">
        <v>153</v>
      </c>
    </row>
    <row r="9" spans="1:9" x14ac:dyDescent="0.25">
      <c r="A9" s="3" t="s">
        <v>106</v>
      </c>
      <c r="B9" s="18" t="s">
        <v>135</v>
      </c>
    </row>
    <row r="10" spans="1:9" x14ac:dyDescent="0.25">
      <c r="A10" s="3" t="s">
        <v>105</v>
      </c>
      <c r="B10" s="18"/>
      <c r="H10" s="18"/>
    </row>
    <row r="11" spans="1:9" x14ac:dyDescent="0.25">
      <c r="A11" s="3"/>
    </row>
    <row r="12" spans="1:9" x14ac:dyDescent="0.25">
      <c r="A12" s="3" t="s">
        <v>104</v>
      </c>
      <c r="B12" s="18" t="s">
        <v>136</v>
      </c>
      <c r="G12" s="18" t="s">
        <v>137</v>
      </c>
    </row>
    <row r="13" spans="1:9" x14ac:dyDescent="0.25">
      <c r="A13" s="3" t="s">
        <v>103</v>
      </c>
      <c r="B13" s="18" t="s">
        <v>138</v>
      </c>
    </row>
  </sheetData>
  <mergeCells count="2">
    <mergeCell ref="A1:C1"/>
    <mergeCell ref="A2:C2"/>
  </mergeCells>
  <hyperlinks>
    <hyperlink ref="B4" r:id="rId1"/>
    <hyperlink ref="I4" r:id="rId2"/>
    <hyperlink ref="B6" r:id="rId3"/>
    <hyperlink ref="B7" r:id="rId4"/>
    <hyperlink ref="B9" r:id="rId5"/>
    <hyperlink ref="B12" r:id="rId6"/>
    <hyperlink ref="G12" r:id="rId7"/>
    <hyperlink ref="B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C21" sqref="C21"/>
    </sheetView>
  </sheetViews>
  <sheetFormatPr defaultRowHeight="15" x14ac:dyDescent="0.25"/>
  <cols>
    <col min="1" max="1" width="2.85546875" customWidth="1"/>
    <col min="9" max="9" width="18.42578125" customWidth="1"/>
  </cols>
  <sheetData>
    <row r="1" spans="1:12" ht="17.25" x14ac:dyDescent="0.3">
      <c r="A1" s="44" t="str">
        <f>'Balance Sheet '!A1:J1</f>
        <v>McLean Superannuation Fund</v>
      </c>
    </row>
    <row r="2" spans="1:12" ht="17.25" x14ac:dyDescent="0.3">
      <c r="A2" s="43" t="s">
        <v>120</v>
      </c>
    </row>
    <row r="3" spans="1:12" ht="17.25" x14ac:dyDescent="0.3">
      <c r="A3" s="43" t="s">
        <v>2</v>
      </c>
    </row>
    <row r="5" spans="1:12" x14ac:dyDescent="0.25">
      <c r="A5" s="3" t="s">
        <v>119</v>
      </c>
      <c r="E5" s="18" t="s">
        <v>143</v>
      </c>
    </row>
    <row r="6" spans="1:12" x14ac:dyDescent="0.25">
      <c r="A6" s="3" t="s">
        <v>118</v>
      </c>
      <c r="E6" s="19" t="s">
        <v>152</v>
      </c>
    </row>
    <row r="7" spans="1:12" x14ac:dyDescent="0.25">
      <c r="A7" s="3" t="s">
        <v>117</v>
      </c>
      <c r="E7" s="18" t="s">
        <v>128</v>
      </c>
    </row>
    <row r="8" spans="1:12" x14ac:dyDescent="0.25">
      <c r="A8" s="3" t="s">
        <v>116</v>
      </c>
      <c r="E8" s="18"/>
    </row>
    <row r="9" spans="1:12" x14ac:dyDescent="0.25">
      <c r="A9" s="3" t="s">
        <v>115</v>
      </c>
      <c r="E9" s="18" t="s">
        <v>122</v>
      </c>
      <c r="I9" s="18" t="s">
        <v>94</v>
      </c>
      <c r="L9" s="18" t="s">
        <v>129</v>
      </c>
    </row>
    <row r="10" spans="1:12" x14ac:dyDescent="0.25">
      <c r="A10" s="3" t="s">
        <v>114</v>
      </c>
      <c r="E10" s="18" t="s">
        <v>149</v>
      </c>
      <c r="I10" s="18" t="s">
        <v>150</v>
      </c>
      <c r="L10" s="18" t="s">
        <v>151</v>
      </c>
    </row>
    <row r="11" spans="1:12" x14ac:dyDescent="0.25">
      <c r="A11" s="3" t="s">
        <v>113</v>
      </c>
      <c r="E11" s="18"/>
      <c r="L11" s="18"/>
    </row>
    <row r="13" spans="1:12" x14ac:dyDescent="0.25">
      <c r="A13" s="3" t="s">
        <v>144</v>
      </c>
    </row>
    <row r="15" spans="1:12" x14ac:dyDescent="0.25">
      <c r="A15">
        <v>1</v>
      </c>
      <c r="B15" s="3" t="s">
        <v>139</v>
      </c>
    </row>
    <row r="16" spans="1:12" x14ac:dyDescent="0.25">
      <c r="B16" s="38" t="s">
        <v>154</v>
      </c>
    </row>
    <row r="17" spans="1:2" x14ac:dyDescent="0.25">
      <c r="B17" s="38" t="s">
        <v>155</v>
      </c>
    </row>
    <row r="19" spans="1:2" x14ac:dyDescent="0.25">
      <c r="A19">
        <v>2</v>
      </c>
      <c r="B19" s="3" t="s">
        <v>140</v>
      </c>
    </row>
    <row r="20" spans="1:2" x14ac:dyDescent="0.25">
      <c r="B20" s="38" t="s">
        <v>145</v>
      </c>
    </row>
    <row r="21" spans="1:2" x14ac:dyDescent="0.25">
      <c r="B21" s="38" t="s">
        <v>156</v>
      </c>
    </row>
    <row r="22" spans="1:2" x14ac:dyDescent="0.25">
      <c r="B22" s="38" t="s">
        <v>146</v>
      </c>
    </row>
    <row r="24" spans="1:2" x14ac:dyDescent="0.25">
      <c r="A24">
        <v>3</v>
      </c>
      <c r="B24" s="3" t="s">
        <v>141</v>
      </c>
    </row>
    <row r="25" spans="1:2" x14ac:dyDescent="0.25">
      <c r="B25" s="38" t="s">
        <v>147</v>
      </c>
    </row>
    <row r="27" spans="1:2" x14ac:dyDescent="0.25">
      <c r="A27">
        <v>4</v>
      </c>
      <c r="B27" s="3" t="s">
        <v>142</v>
      </c>
    </row>
    <row r="28" spans="1:2" x14ac:dyDescent="0.25">
      <c r="B28" s="38" t="s">
        <v>148</v>
      </c>
    </row>
  </sheetData>
  <hyperlinks>
    <hyperlink ref="E7" r:id="rId1"/>
    <hyperlink ref="E9" r:id="rId2"/>
    <hyperlink ref="I9" r:id="rId3"/>
    <hyperlink ref="L9" r:id="rId4"/>
    <hyperlink ref="E5" r:id="rId5"/>
    <hyperlink ref="E10" r:id="rId6"/>
    <hyperlink ref="I10" r:id="rId7"/>
    <hyperlink ref="L10" r:id="rId8"/>
  </hyperlinks>
  <pageMargins left="0.7" right="0.7" top="0.75" bottom="0.75" header="0.3" footer="0.3"/>
  <pageSetup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R16" sqref="R16"/>
    </sheetView>
  </sheetViews>
  <sheetFormatPr defaultRowHeight="15" x14ac:dyDescent="0.25"/>
  <cols>
    <col min="1" max="1" width="2.85546875" customWidth="1"/>
    <col min="7" max="7" width="11.5703125" bestFit="1" customWidth="1"/>
    <col min="8" max="9" width="9.140625" customWidth="1"/>
    <col min="10" max="10" width="11.5703125" bestFit="1" customWidth="1"/>
  </cols>
  <sheetData>
    <row r="1" spans="1:16" ht="17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spans="1:16" ht="17.25" x14ac:dyDescent="0.3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</row>
    <row r="3" spans="1:16" ht="17.25" x14ac:dyDescent="0.3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</row>
    <row r="5" spans="1:16" x14ac:dyDescent="0.25">
      <c r="G5" s="2">
        <v>2019</v>
      </c>
      <c r="J5" s="2">
        <v>2018</v>
      </c>
      <c r="M5" s="3" t="s">
        <v>59</v>
      </c>
    </row>
    <row r="6" spans="1:16" x14ac:dyDescent="0.25">
      <c r="A6" s="3" t="s">
        <v>3</v>
      </c>
    </row>
    <row r="7" spans="1:16" x14ac:dyDescent="0.25">
      <c r="A7" s="3" t="s">
        <v>4</v>
      </c>
    </row>
    <row r="8" spans="1:16" x14ac:dyDescent="0.25">
      <c r="B8" t="s">
        <v>5</v>
      </c>
      <c r="G8" s="40">
        <v>500000</v>
      </c>
      <c r="H8" s="4"/>
      <c r="I8" s="4"/>
      <c r="J8" s="4">
        <v>520457</v>
      </c>
      <c r="M8" s="14" t="s">
        <v>91</v>
      </c>
    </row>
    <row r="9" spans="1:16" x14ac:dyDescent="0.25">
      <c r="B9" t="s">
        <v>6</v>
      </c>
      <c r="G9" s="7">
        <v>2456.1999999999998</v>
      </c>
      <c r="H9" s="4"/>
      <c r="I9" s="4"/>
      <c r="J9" s="7">
        <v>3548</v>
      </c>
      <c r="M9" s="18" t="s">
        <v>92</v>
      </c>
      <c r="P9" s="18" t="s">
        <v>157</v>
      </c>
    </row>
    <row r="10" spans="1:16" x14ac:dyDescent="0.25">
      <c r="A10" s="3" t="s">
        <v>7</v>
      </c>
      <c r="G10" s="8">
        <f>SUM(G8:G9)</f>
        <v>502456.2</v>
      </c>
      <c r="H10" s="8"/>
      <c r="I10" s="8"/>
      <c r="J10" s="8">
        <f t="shared" ref="J10" si="0">SUM(J8:J9)</f>
        <v>524005</v>
      </c>
    </row>
    <row r="11" spans="1:16" x14ac:dyDescent="0.25">
      <c r="A11" s="3" t="s">
        <v>6</v>
      </c>
      <c r="B11" s="3"/>
      <c r="G11" s="4"/>
      <c r="H11" s="4"/>
      <c r="I11" s="4"/>
      <c r="J11" s="4"/>
    </row>
    <row r="12" spans="1:16" x14ac:dyDescent="0.25">
      <c r="B12" t="s">
        <v>8</v>
      </c>
      <c r="G12" s="41">
        <v>718.04</v>
      </c>
      <c r="H12" s="33"/>
      <c r="I12" s="33"/>
      <c r="J12" s="33">
        <v>656.1</v>
      </c>
      <c r="M12" s="14" t="s">
        <v>91</v>
      </c>
    </row>
    <row r="13" spans="1:16" x14ac:dyDescent="0.25">
      <c r="B13" t="s">
        <v>72</v>
      </c>
      <c r="G13" s="42">
        <v>39.799999999999997</v>
      </c>
      <c r="H13" s="4"/>
      <c r="I13" s="4"/>
      <c r="J13" s="7">
        <v>-2307</v>
      </c>
      <c r="M13" s="14" t="s">
        <v>93</v>
      </c>
    </row>
    <row r="14" spans="1:16" x14ac:dyDescent="0.25">
      <c r="A14" s="3" t="s">
        <v>9</v>
      </c>
      <c r="G14" s="8">
        <f>SUM(G12:G13)</f>
        <v>757.83999999999992</v>
      </c>
      <c r="H14" s="8"/>
      <c r="I14" s="8"/>
      <c r="J14" s="8">
        <f>SUM(J12:J13)</f>
        <v>-1650.9</v>
      </c>
    </row>
    <row r="15" spans="1:16" ht="15.75" thickBot="1" x14ac:dyDescent="0.3">
      <c r="A15" s="3" t="s">
        <v>16</v>
      </c>
      <c r="G15" s="9">
        <f>G10+G14</f>
        <v>503214.04000000004</v>
      </c>
      <c r="H15" s="4"/>
      <c r="I15" s="4"/>
      <c r="J15" s="9">
        <f>J10+J14</f>
        <v>522354.1</v>
      </c>
    </row>
    <row r="16" spans="1:16" x14ac:dyDescent="0.25">
      <c r="G16" s="4"/>
      <c r="H16" s="4"/>
      <c r="I16" s="4"/>
      <c r="J16" s="4"/>
    </row>
    <row r="17" spans="1:13" x14ac:dyDescent="0.25">
      <c r="G17" s="4"/>
      <c r="H17" s="4"/>
      <c r="I17" s="4"/>
      <c r="J17" s="4"/>
    </row>
    <row r="18" spans="1:13" x14ac:dyDescent="0.25">
      <c r="A18" s="3" t="s">
        <v>10</v>
      </c>
      <c r="G18" s="4"/>
      <c r="H18" s="4"/>
      <c r="I18" s="4"/>
      <c r="J18" s="4"/>
    </row>
    <row r="19" spans="1:13" x14ac:dyDescent="0.25">
      <c r="B19" t="s">
        <v>11</v>
      </c>
      <c r="G19" s="40">
        <v>284160</v>
      </c>
      <c r="H19" s="4"/>
      <c r="I19" s="4"/>
      <c r="J19" s="4">
        <v>308105</v>
      </c>
      <c r="M19" s="14" t="s">
        <v>91</v>
      </c>
    </row>
    <row r="20" spans="1:13" x14ac:dyDescent="0.25">
      <c r="B20" t="s">
        <v>12</v>
      </c>
      <c r="G20" s="7">
        <v>1924</v>
      </c>
      <c r="H20" s="4"/>
      <c r="I20" s="4"/>
      <c r="J20" s="7">
        <v>400</v>
      </c>
      <c r="M20" s="18" t="s">
        <v>94</v>
      </c>
    </row>
    <row r="21" spans="1:13" ht="15.75" thickBot="1" x14ac:dyDescent="0.3">
      <c r="A21" s="3" t="s">
        <v>13</v>
      </c>
      <c r="G21" s="9">
        <f>SUM(G19:G20)</f>
        <v>286084</v>
      </c>
      <c r="H21" s="4"/>
      <c r="I21" s="4"/>
      <c r="J21" s="9">
        <f>SUM(J19:J20)</f>
        <v>308505</v>
      </c>
    </row>
    <row r="22" spans="1:13" x14ac:dyDescent="0.25">
      <c r="G22" s="4"/>
      <c r="H22" s="4"/>
      <c r="I22" s="4"/>
      <c r="J22" s="4"/>
    </row>
    <row r="24" spans="1:13" x14ac:dyDescent="0.25">
      <c r="A24" s="3" t="s">
        <v>14</v>
      </c>
    </row>
    <row r="25" spans="1:13" ht="15.75" thickBot="1" x14ac:dyDescent="0.3">
      <c r="A25" s="3" t="s">
        <v>15</v>
      </c>
      <c r="G25" s="10">
        <f>G15-G21</f>
        <v>217130.04000000004</v>
      </c>
      <c r="H25" s="5"/>
      <c r="I25" s="5"/>
      <c r="J25" s="10">
        <f>J15-J21</f>
        <v>213849.09999999998</v>
      </c>
    </row>
    <row r="26" spans="1:13" ht="15.75" thickTop="1" x14ac:dyDescent="0.25"/>
    <row r="28" spans="1:13" ht="19.5" customHeight="1" x14ac:dyDescent="0.25">
      <c r="A28" s="6" t="s">
        <v>17</v>
      </c>
      <c r="B28" s="6"/>
      <c r="C28" s="6"/>
      <c r="D28" s="6"/>
      <c r="E28" s="6"/>
    </row>
    <row r="29" spans="1:13" x14ac:dyDescent="0.25">
      <c r="B29" s="46" t="s">
        <v>19</v>
      </c>
      <c r="C29" s="46"/>
      <c r="D29" s="46"/>
      <c r="E29" s="46"/>
      <c r="G29" s="4">
        <v>137245.12</v>
      </c>
      <c r="H29" s="4"/>
      <c r="I29" s="4"/>
      <c r="J29" s="4">
        <v>137421.21</v>
      </c>
      <c r="M29" s="18" t="s">
        <v>95</v>
      </c>
    </row>
    <row r="30" spans="1:13" x14ac:dyDescent="0.25">
      <c r="B30" s="46" t="s">
        <v>20</v>
      </c>
      <c r="C30" s="46"/>
      <c r="D30" s="46"/>
      <c r="E30" s="46"/>
      <c r="G30" s="4">
        <v>79884.92</v>
      </c>
      <c r="H30" s="4"/>
      <c r="I30" s="4"/>
      <c r="J30" s="4">
        <v>76427.89</v>
      </c>
    </row>
    <row r="31" spans="1:13" ht="15.75" thickBot="1" x14ac:dyDescent="0.3">
      <c r="A31" s="3" t="s">
        <v>18</v>
      </c>
      <c r="B31" s="3"/>
      <c r="C31" s="3"/>
      <c r="D31" s="3"/>
      <c r="E31" s="3"/>
      <c r="G31" s="10">
        <f>SUM(G29:G30)</f>
        <v>217130.03999999998</v>
      </c>
      <c r="J31" s="10">
        <f t="shared" ref="J31" si="1">SUM(J29:J30)</f>
        <v>213849.09999999998</v>
      </c>
    </row>
    <row r="32" spans="1:13" ht="15.75" thickTop="1" x14ac:dyDescent="0.25"/>
    <row r="33" spans="6:12" x14ac:dyDescent="0.25">
      <c r="G33" s="20">
        <f>G31-G25</f>
        <v>0</v>
      </c>
      <c r="H33" s="20"/>
      <c r="I33" s="20"/>
      <c r="J33" s="20">
        <f t="shared" ref="J33" si="2">J31-J25</f>
        <v>0</v>
      </c>
      <c r="K33" s="21"/>
      <c r="L33" s="21" t="s">
        <v>38</v>
      </c>
    </row>
    <row r="37" spans="6:12" x14ac:dyDescent="0.25">
      <c r="F37" s="1"/>
    </row>
    <row r="38" spans="6:12" x14ac:dyDescent="0.25">
      <c r="F38" s="1"/>
    </row>
    <row r="41" spans="6:12" ht="19.5" customHeight="1" x14ac:dyDescent="0.25"/>
  </sheetData>
  <mergeCells count="5">
    <mergeCell ref="B29:E29"/>
    <mergeCell ref="B30:E30"/>
    <mergeCell ref="A1:J1"/>
    <mergeCell ref="A2:J2"/>
    <mergeCell ref="A3:J3"/>
  </mergeCells>
  <hyperlinks>
    <hyperlink ref="G8" location="'Investment Summary'!A1" display="'Investment Summary'!A1"/>
    <hyperlink ref="G12" location="'Investment Summary'!A1" display="'Investment Summary'!A1"/>
    <hyperlink ref="G19" location="'Investment Summary'!A1" display="'Investment Summary'!A1"/>
    <hyperlink ref="M9" r:id="rId1"/>
    <hyperlink ref="G13" location="'Tax Reconciliation'!A1" display="'Tax Reconciliation'!A1"/>
    <hyperlink ref="M20" r:id="rId2"/>
    <hyperlink ref="M29" r:id="rId3"/>
    <hyperlink ref="P9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0" workbookViewId="0">
      <selection activeCell="M7" sqref="M7"/>
    </sheetView>
  </sheetViews>
  <sheetFormatPr defaultRowHeight="15" x14ac:dyDescent="0.25"/>
  <cols>
    <col min="1" max="1" width="2.85546875" customWidth="1"/>
    <col min="7" max="7" width="13.28515625" customWidth="1"/>
    <col min="10" max="10" width="13.28515625" customWidth="1"/>
  </cols>
  <sheetData>
    <row r="1" spans="1:16" ht="17.25" x14ac:dyDescent="0.3">
      <c r="A1" s="47" t="str">
        <f>'Balance Sheet '!A1:J1</f>
        <v>McLean Superannuation Fund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6" ht="17.25" x14ac:dyDescent="0.3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6" ht="17.25" x14ac:dyDescent="0.3">
      <c r="A3" s="47" t="s">
        <v>61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5" spans="1:16" x14ac:dyDescent="0.25">
      <c r="A5" s="49" t="s">
        <v>60</v>
      </c>
      <c r="B5" s="49"/>
      <c r="C5" s="49"/>
      <c r="D5" s="49"/>
      <c r="E5" s="49"/>
      <c r="G5" s="2">
        <v>2019</v>
      </c>
      <c r="H5" s="2"/>
      <c r="I5" s="2"/>
      <c r="J5" s="2">
        <v>2018</v>
      </c>
      <c r="M5" s="3" t="s">
        <v>59</v>
      </c>
    </row>
    <row r="6" spans="1:16" x14ac:dyDescent="0.25">
      <c r="A6" s="50" t="s">
        <v>58</v>
      </c>
      <c r="B6" s="50"/>
      <c r="C6" s="50"/>
      <c r="D6" s="50"/>
      <c r="E6" s="50"/>
    </row>
    <row r="7" spans="1:16" x14ac:dyDescent="0.25">
      <c r="B7" s="46" t="s">
        <v>57</v>
      </c>
      <c r="C7" s="46"/>
      <c r="D7" s="46"/>
      <c r="E7" s="46"/>
      <c r="G7" s="23">
        <v>21010</v>
      </c>
      <c r="J7" s="23">
        <v>16921</v>
      </c>
      <c r="M7" s="18" t="s">
        <v>96</v>
      </c>
      <c r="P7" s="19"/>
    </row>
    <row r="8" spans="1:16" x14ac:dyDescent="0.25">
      <c r="B8" s="46" t="s">
        <v>56</v>
      </c>
      <c r="C8" s="46"/>
      <c r="D8" s="46"/>
      <c r="E8" s="46"/>
      <c r="G8" s="27">
        <v>207.05</v>
      </c>
      <c r="J8" s="27">
        <v>0</v>
      </c>
    </row>
    <row r="9" spans="1:16" x14ac:dyDescent="0.25">
      <c r="A9" s="49" t="s">
        <v>55</v>
      </c>
      <c r="B9" s="49"/>
      <c r="C9" s="49"/>
      <c r="D9" s="49"/>
      <c r="E9" s="49"/>
      <c r="G9" s="23">
        <f>SUM(G7:G8)</f>
        <v>21217.05</v>
      </c>
      <c r="J9" s="23">
        <f>SUM(J7:J8)</f>
        <v>16921</v>
      </c>
      <c r="M9" s="18" t="s">
        <v>97</v>
      </c>
    </row>
    <row r="10" spans="1:16" ht="15.75" thickBot="1" x14ac:dyDescent="0.3">
      <c r="A10" s="49" t="s">
        <v>54</v>
      </c>
      <c r="B10" s="49"/>
      <c r="C10" s="49"/>
      <c r="D10" s="49"/>
      <c r="E10" s="49"/>
      <c r="G10" s="24">
        <f>G9</f>
        <v>21217.05</v>
      </c>
      <c r="J10" s="24">
        <f>J9</f>
        <v>16921</v>
      </c>
    </row>
    <row r="11" spans="1:16" x14ac:dyDescent="0.25">
      <c r="G11" s="23"/>
      <c r="J11" s="23"/>
    </row>
    <row r="12" spans="1:16" x14ac:dyDescent="0.25">
      <c r="A12" s="49" t="s">
        <v>53</v>
      </c>
      <c r="B12" s="49"/>
      <c r="C12" s="49"/>
      <c r="D12" s="49"/>
      <c r="E12" s="49"/>
      <c r="G12" s="23"/>
      <c r="J12" s="23"/>
    </row>
    <row r="13" spans="1:16" x14ac:dyDescent="0.25">
      <c r="A13" s="46" t="s">
        <v>26</v>
      </c>
      <c r="B13" s="46"/>
      <c r="C13" s="46"/>
      <c r="D13" s="46"/>
      <c r="E13" s="46"/>
      <c r="G13" s="29">
        <v>42.95</v>
      </c>
      <c r="J13" s="29">
        <v>0</v>
      </c>
      <c r="M13" s="18" t="s">
        <v>98</v>
      </c>
    </row>
    <row r="14" spans="1:16" x14ac:dyDescent="0.25">
      <c r="A14" s="28" t="s">
        <v>63</v>
      </c>
      <c r="B14" s="28"/>
      <c r="C14" s="28"/>
      <c r="D14" s="28"/>
      <c r="E14" s="28"/>
      <c r="G14" s="27">
        <v>34423.57</v>
      </c>
      <c r="J14" s="27">
        <v>31714</v>
      </c>
      <c r="M14" s="18" t="s">
        <v>99</v>
      </c>
    </row>
    <row r="15" spans="1:16" x14ac:dyDescent="0.25">
      <c r="A15" s="49" t="s">
        <v>52</v>
      </c>
      <c r="B15" s="49"/>
      <c r="C15" s="49"/>
      <c r="D15" s="49"/>
      <c r="E15" s="49"/>
      <c r="G15" s="23">
        <f>SUM(G13:G14)</f>
        <v>34466.519999999997</v>
      </c>
      <c r="J15" s="23">
        <f>SUM(J13:J14)</f>
        <v>31714</v>
      </c>
    </row>
    <row r="16" spans="1:16" ht="15.75" thickBot="1" x14ac:dyDescent="0.3">
      <c r="A16" s="49" t="s">
        <v>51</v>
      </c>
      <c r="B16" s="49"/>
      <c r="C16" s="49"/>
      <c r="D16" s="49"/>
      <c r="E16" s="49"/>
      <c r="G16" s="24">
        <f>SUM(G10+G15)</f>
        <v>55683.569999999992</v>
      </c>
      <c r="J16" s="24">
        <f>SUM(J10+J15)</f>
        <v>48635</v>
      </c>
    </row>
    <row r="17" spans="1:17" x14ac:dyDescent="0.25">
      <c r="G17" s="23"/>
      <c r="J17" s="23"/>
    </row>
    <row r="18" spans="1:17" x14ac:dyDescent="0.25">
      <c r="G18" s="23"/>
      <c r="J18" s="23"/>
    </row>
    <row r="19" spans="1:17" x14ac:dyDescent="0.25">
      <c r="A19" s="49" t="s">
        <v>23</v>
      </c>
      <c r="B19" s="49"/>
      <c r="C19" s="49"/>
      <c r="D19" s="49"/>
      <c r="E19" s="49"/>
      <c r="G19" s="23"/>
      <c r="J19" s="23"/>
    </row>
    <row r="20" spans="1:17" x14ac:dyDescent="0.25">
      <c r="A20" s="49" t="s">
        <v>50</v>
      </c>
      <c r="B20" s="49"/>
      <c r="C20" s="49"/>
      <c r="D20" s="49"/>
      <c r="E20" s="49"/>
      <c r="G20" s="23"/>
      <c r="J20" s="23"/>
    </row>
    <row r="21" spans="1:17" x14ac:dyDescent="0.25">
      <c r="A21" s="48" t="s">
        <v>49</v>
      </c>
      <c r="B21" s="48"/>
      <c r="C21" s="48"/>
      <c r="D21" s="48"/>
      <c r="E21" s="48"/>
      <c r="G21" s="23">
        <v>2695</v>
      </c>
      <c r="J21" s="23">
        <v>110</v>
      </c>
      <c r="M21" s="18" t="s">
        <v>100</v>
      </c>
    </row>
    <row r="22" spans="1:17" x14ac:dyDescent="0.25">
      <c r="A22" s="48" t="s">
        <v>48</v>
      </c>
      <c r="B22" s="48"/>
      <c r="C22" s="48"/>
      <c r="D22" s="48"/>
      <c r="E22" s="48"/>
      <c r="G22" s="23">
        <v>1760</v>
      </c>
      <c r="J22" s="23">
        <v>770</v>
      </c>
      <c r="M22" s="18" t="s">
        <v>101</v>
      </c>
    </row>
    <row r="23" spans="1:17" x14ac:dyDescent="0.25">
      <c r="A23" s="48" t="s">
        <v>47</v>
      </c>
      <c r="B23" s="48"/>
      <c r="C23" s="48"/>
      <c r="D23" s="48"/>
      <c r="E23" s="48"/>
      <c r="G23" s="23">
        <v>960</v>
      </c>
      <c r="J23" s="23">
        <v>960</v>
      </c>
      <c r="M23" s="14" t="s">
        <v>102</v>
      </c>
    </row>
    <row r="24" spans="1:17" x14ac:dyDescent="0.25">
      <c r="A24" s="48" t="s">
        <v>64</v>
      </c>
      <c r="B24" s="48"/>
      <c r="C24" s="48"/>
      <c r="D24" s="48"/>
      <c r="E24" s="48"/>
      <c r="G24" s="23">
        <v>1091.8</v>
      </c>
      <c r="J24" s="23">
        <v>1092</v>
      </c>
      <c r="M24" s="18" t="s">
        <v>92</v>
      </c>
    </row>
    <row r="25" spans="1:17" x14ac:dyDescent="0.25">
      <c r="A25" s="48" t="s">
        <v>46</v>
      </c>
      <c r="B25" s="48"/>
      <c r="C25" s="48"/>
      <c r="D25" s="48"/>
      <c r="E25" s="48"/>
      <c r="G25" s="23">
        <v>18524.599999999999</v>
      </c>
      <c r="J25" s="23">
        <v>19075</v>
      </c>
      <c r="M25" s="18" t="s">
        <v>121</v>
      </c>
    </row>
    <row r="26" spans="1:17" x14ac:dyDescent="0.25">
      <c r="A26" s="48" t="s">
        <v>65</v>
      </c>
      <c r="B26" s="48"/>
      <c r="C26" s="48"/>
      <c r="D26" s="48"/>
      <c r="E26" s="48"/>
      <c r="G26" s="23">
        <v>0.6</v>
      </c>
      <c r="J26" s="23">
        <v>0</v>
      </c>
      <c r="M26" s="18" t="s">
        <v>122</v>
      </c>
      <c r="Q26" s="14" t="s">
        <v>123</v>
      </c>
    </row>
    <row r="27" spans="1:17" x14ac:dyDescent="0.25">
      <c r="A27" s="48" t="s">
        <v>66</v>
      </c>
      <c r="B27" s="48"/>
      <c r="C27" s="48"/>
      <c r="D27" s="48"/>
      <c r="E27" s="48"/>
      <c r="G27" s="23">
        <v>1926.33</v>
      </c>
      <c r="J27" s="23">
        <v>0</v>
      </c>
      <c r="M27" s="18" t="s">
        <v>99</v>
      </c>
    </row>
    <row r="28" spans="1:17" x14ac:dyDescent="0.25">
      <c r="A28" s="48" t="s">
        <v>45</v>
      </c>
      <c r="B28" s="48"/>
      <c r="C28" s="48"/>
      <c r="D28" s="48"/>
      <c r="E28" s="48"/>
      <c r="G28" s="23">
        <v>317</v>
      </c>
      <c r="J28" s="23">
        <v>254</v>
      </c>
      <c r="M28" s="14" t="s">
        <v>124</v>
      </c>
    </row>
    <row r="29" spans="1:17" x14ac:dyDescent="0.25">
      <c r="A29" s="48" t="s">
        <v>67</v>
      </c>
      <c r="B29" s="48"/>
      <c r="C29" s="48"/>
      <c r="D29" s="48"/>
      <c r="E29" s="48"/>
      <c r="G29" s="29">
        <v>518</v>
      </c>
      <c r="J29" s="29">
        <v>0</v>
      </c>
      <c r="M29" s="14" t="s">
        <v>125</v>
      </c>
    </row>
    <row r="30" spans="1:17" x14ac:dyDescent="0.25">
      <c r="A30" s="49" t="s">
        <v>44</v>
      </c>
      <c r="B30" s="49"/>
      <c r="C30" s="49"/>
      <c r="D30" s="49"/>
      <c r="E30" s="49"/>
      <c r="G30" s="31">
        <f>SUM(G21:G29)</f>
        <v>27793.329999999994</v>
      </c>
      <c r="H30" s="30"/>
      <c r="I30" s="30"/>
      <c r="J30" s="31">
        <f>SUM(J21:J29)</f>
        <v>22261</v>
      </c>
      <c r="M30" s="19"/>
    </row>
    <row r="31" spans="1:17" x14ac:dyDescent="0.25">
      <c r="A31" s="6" t="s">
        <v>68</v>
      </c>
      <c r="B31" s="6"/>
      <c r="C31" s="6"/>
      <c r="D31" s="6"/>
      <c r="E31" s="6"/>
      <c r="G31" s="26"/>
      <c r="J31" s="26"/>
      <c r="M31" s="19"/>
    </row>
    <row r="32" spans="1:17" x14ac:dyDescent="0.25">
      <c r="A32" t="s">
        <v>69</v>
      </c>
      <c r="G32" s="4">
        <v>20457</v>
      </c>
      <c r="J32" s="4">
        <v>0</v>
      </c>
      <c r="M32" s="18" t="s">
        <v>126</v>
      </c>
    </row>
    <row r="33" spans="1:13" x14ac:dyDescent="0.25">
      <c r="A33" t="s">
        <v>70</v>
      </c>
      <c r="G33" s="31">
        <f>SUM(G32)</f>
        <v>20457</v>
      </c>
      <c r="H33" s="30"/>
      <c r="I33" s="30"/>
      <c r="J33" s="31">
        <f>SUM(J32)</f>
        <v>0</v>
      </c>
    </row>
    <row r="34" spans="1:13" ht="15.75" thickBot="1" x14ac:dyDescent="0.3">
      <c r="A34" s="3" t="s">
        <v>40</v>
      </c>
      <c r="G34" s="24">
        <f>G30+G33</f>
        <v>48250.329999999994</v>
      </c>
      <c r="H34" s="30"/>
      <c r="I34" s="30"/>
      <c r="J34" s="24">
        <f>J30+J33</f>
        <v>22261</v>
      </c>
    </row>
    <row r="35" spans="1:13" x14ac:dyDescent="0.25">
      <c r="G35" s="5"/>
    </row>
    <row r="36" spans="1:13" x14ac:dyDescent="0.25">
      <c r="A36" s="49" t="s">
        <v>43</v>
      </c>
      <c r="B36" s="49"/>
      <c r="C36" s="49"/>
      <c r="D36" s="49"/>
      <c r="E36" s="49"/>
      <c r="G36" s="23"/>
      <c r="H36" s="23"/>
      <c r="I36" s="23"/>
      <c r="J36" s="23"/>
      <c r="M36" s="19"/>
    </row>
    <row r="37" spans="1:13" x14ac:dyDescent="0.25">
      <c r="A37" s="48" t="s">
        <v>42</v>
      </c>
      <c r="B37" s="48"/>
      <c r="C37" s="48"/>
      <c r="D37" s="48"/>
      <c r="E37" s="48"/>
      <c r="G37" s="25">
        <v>4152.3</v>
      </c>
      <c r="J37" s="23">
        <v>3956</v>
      </c>
      <c r="M37" s="14" t="s">
        <v>127</v>
      </c>
    </row>
    <row r="38" spans="1:13" ht="15.75" thickBot="1" x14ac:dyDescent="0.3">
      <c r="A38" s="49" t="s">
        <v>41</v>
      </c>
      <c r="B38" s="49"/>
      <c r="C38" s="49"/>
      <c r="D38" s="49"/>
      <c r="E38" s="49"/>
      <c r="G38" s="24">
        <f>SUM(G37)</f>
        <v>4152.3</v>
      </c>
      <c r="J38" s="24">
        <f>SUM(J37)</f>
        <v>3956</v>
      </c>
    </row>
    <row r="39" spans="1:13" x14ac:dyDescent="0.25">
      <c r="G39" s="23"/>
      <c r="J39" s="23"/>
    </row>
    <row r="40" spans="1:13" ht="15.75" thickBot="1" x14ac:dyDescent="0.3">
      <c r="A40" s="3" t="s">
        <v>39</v>
      </c>
      <c r="B40" s="3"/>
      <c r="C40" s="3"/>
      <c r="D40" s="3"/>
      <c r="E40" s="3"/>
      <c r="F40" s="3"/>
      <c r="G40" s="22">
        <f>G16-G34-G38</f>
        <v>3280.9399999999978</v>
      </c>
      <c r="H40" s="3"/>
      <c r="I40" s="3"/>
      <c r="J40" s="22">
        <f>J16-J34-J38</f>
        <v>22418</v>
      </c>
    </row>
    <row r="41" spans="1:13" ht="15.75" thickTop="1" x14ac:dyDescent="0.25"/>
  </sheetData>
  <mergeCells count="28">
    <mergeCell ref="A38:E38"/>
    <mergeCell ref="A19:E19"/>
    <mergeCell ref="A20:E20"/>
    <mergeCell ref="A25:E25"/>
    <mergeCell ref="A27:E27"/>
    <mergeCell ref="A28:E28"/>
    <mergeCell ref="A37:E37"/>
    <mergeCell ref="A36:E36"/>
    <mergeCell ref="A30:E30"/>
    <mergeCell ref="A24:E24"/>
    <mergeCell ref="A26:E26"/>
    <mergeCell ref="A29:E29"/>
    <mergeCell ref="B7:E7"/>
    <mergeCell ref="A21:E21"/>
    <mergeCell ref="A22:E22"/>
    <mergeCell ref="A23:E23"/>
    <mergeCell ref="A1:L1"/>
    <mergeCell ref="A2:L2"/>
    <mergeCell ref="A3:L3"/>
    <mergeCell ref="A5:E5"/>
    <mergeCell ref="A6:E6"/>
    <mergeCell ref="A12:E12"/>
    <mergeCell ref="A13:E13"/>
    <mergeCell ref="A15:E15"/>
    <mergeCell ref="A16:E16"/>
    <mergeCell ref="B8:E8"/>
    <mergeCell ref="A9:E9"/>
    <mergeCell ref="A10:E10"/>
  </mergeCells>
  <hyperlinks>
    <hyperlink ref="G37" location="'Tax Reconciliation'!A1" display="'Tax Reconciliation'!A1"/>
    <hyperlink ref="M7" r:id="rId1"/>
    <hyperlink ref="M9" r:id="rId2"/>
    <hyperlink ref="M13" r:id="rId3"/>
    <hyperlink ref="M14" r:id="rId4"/>
    <hyperlink ref="M27" r:id="rId5"/>
    <hyperlink ref="M21" r:id="rId6"/>
    <hyperlink ref="M22" r:id="rId7"/>
    <hyperlink ref="M24" r:id="rId8"/>
    <hyperlink ref="M25" r:id="rId9"/>
    <hyperlink ref="M26" r:id="rId10"/>
    <hyperlink ref="M32" r:id="rId1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C1" workbookViewId="0">
      <selection activeCell="K17" sqref="K17"/>
    </sheetView>
  </sheetViews>
  <sheetFormatPr defaultRowHeight="15" x14ac:dyDescent="0.25"/>
  <cols>
    <col min="1" max="1" width="2.85546875" customWidth="1"/>
    <col min="7" max="11" width="15.7109375" customWidth="1"/>
    <col min="12" max="12" width="32" bestFit="1" customWidth="1"/>
  </cols>
  <sheetData>
    <row r="1" spans="1:16" ht="17.25" x14ac:dyDescent="0.3">
      <c r="A1" s="47" t="str">
        <f>'Balance Sheet '!A1:J1</f>
        <v>McLean Superannuation Fund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6" ht="17.25" x14ac:dyDescent="0.3">
      <c r="A2" s="47" t="s">
        <v>82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6" ht="17.25" x14ac:dyDescent="0.3">
      <c r="A3" s="47" t="s">
        <v>81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5" spans="1:16" x14ac:dyDescent="0.25">
      <c r="A5" s="49" t="s">
        <v>80</v>
      </c>
      <c r="B5" s="49"/>
      <c r="C5" s="49"/>
      <c r="D5" s="49"/>
      <c r="E5" s="49"/>
      <c r="F5" s="49"/>
      <c r="G5" t="s">
        <v>79</v>
      </c>
      <c r="H5" t="s">
        <v>78</v>
      </c>
      <c r="I5" t="s">
        <v>77</v>
      </c>
      <c r="J5" t="s">
        <v>76</v>
      </c>
      <c r="K5" t="s">
        <v>75</v>
      </c>
      <c r="L5" t="s">
        <v>74</v>
      </c>
    </row>
    <row r="6" spans="1:16" x14ac:dyDescent="0.25">
      <c r="A6" s="11" t="s">
        <v>8</v>
      </c>
      <c r="B6" s="11"/>
    </row>
    <row r="7" spans="1:16" x14ac:dyDescent="0.25">
      <c r="B7" s="46" t="s">
        <v>83</v>
      </c>
      <c r="C7" s="46"/>
      <c r="D7" s="46"/>
      <c r="E7" s="46"/>
      <c r="F7" s="46"/>
      <c r="J7" s="4">
        <v>718.04</v>
      </c>
      <c r="K7" s="4">
        <v>718.04</v>
      </c>
      <c r="M7" s="18" t="s">
        <v>87</v>
      </c>
    </row>
    <row r="8" spans="1:16" x14ac:dyDescent="0.25">
      <c r="J8" s="37">
        <f>SUM(J7)</f>
        <v>718.04</v>
      </c>
      <c r="K8" s="37">
        <f>SUM(K7)</f>
        <v>718.04</v>
      </c>
    </row>
    <row r="9" spans="1:16" x14ac:dyDescent="0.25">
      <c r="A9" s="11" t="s">
        <v>84</v>
      </c>
    </row>
    <row r="10" spans="1:16" x14ac:dyDescent="0.25">
      <c r="B10" t="s">
        <v>85</v>
      </c>
      <c r="G10" s="4"/>
      <c r="H10" s="4">
        <v>0</v>
      </c>
      <c r="I10" s="4">
        <v>0</v>
      </c>
      <c r="J10" s="4">
        <v>-284160</v>
      </c>
      <c r="K10" s="4">
        <v>-284160</v>
      </c>
      <c r="M10" s="18" t="s">
        <v>88</v>
      </c>
    </row>
    <row r="11" spans="1:16" x14ac:dyDescent="0.25">
      <c r="B11" t="s">
        <v>86</v>
      </c>
      <c r="G11" s="4">
        <v>1</v>
      </c>
      <c r="H11" s="4">
        <v>520457</v>
      </c>
      <c r="I11" s="4">
        <v>500000</v>
      </c>
      <c r="J11" s="4">
        <f>G11*H11</f>
        <v>520457</v>
      </c>
      <c r="K11" s="4">
        <f>G11*I11</f>
        <v>500000</v>
      </c>
      <c r="M11" s="18" t="s">
        <v>89</v>
      </c>
    </row>
    <row r="12" spans="1:16" x14ac:dyDescent="0.25">
      <c r="B12" s="28"/>
      <c r="C12" s="28"/>
      <c r="D12" s="28"/>
      <c r="E12" s="28"/>
      <c r="F12" s="28"/>
      <c r="J12" s="37">
        <f>SUM(J10:J11)</f>
        <v>236297</v>
      </c>
      <c r="K12" s="37">
        <f>SUM(K10:K11)</f>
        <v>215840</v>
      </c>
      <c r="M12" s="18"/>
      <c r="N12" s="39" t="s">
        <v>90</v>
      </c>
    </row>
    <row r="13" spans="1:16" x14ac:dyDescent="0.25">
      <c r="J13" s="36">
        <f>SUM(J8,J12)</f>
        <v>237015.04000000001</v>
      </c>
      <c r="K13" s="36">
        <f>SUM(K8,K12)</f>
        <v>216558.04</v>
      </c>
    </row>
    <row r="14" spans="1:16" ht="15.75" thickBot="1" x14ac:dyDescent="0.3">
      <c r="J14" s="35">
        <f>SUM(J13)</f>
        <v>237015.04000000001</v>
      </c>
      <c r="K14" s="35">
        <f>SUM(K13)</f>
        <v>216558.04</v>
      </c>
    </row>
    <row r="15" spans="1:16" x14ac:dyDescent="0.25">
      <c r="M15" s="18"/>
      <c r="P15" s="14"/>
    </row>
    <row r="16" spans="1:16" x14ac:dyDescent="0.25">
      <c r="K16" s="20">
        <f>K14-'Balance Sheet '!G8-'Balance Sheet '!G12+'Balance Sheet '!G19</f>
        <v>0</v>
      </c>
      <c r="L16" s="21" t="s">
        <v>38</v>
      </c>
    </row>
  </sheetData>
  <mergeCells count="5">
    <mergeCell ref="A1:L1"/>
    <mergeCell ref="A2:L2"/>
    <mergeCell ref="A3:L3"/>
    <mergeCell ref="B7:F7"/>
    <mergeCell ref="A5:F5"/>
  </mergeCells>
  <hyperlinks>
    <hyperlink ref="M7" r:id="rId1"/>
    <hyperlink ref="M10" r:id="rId2"/>
    <hyperlink ref="M11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22" workbookViewId="0">
      <selection activeCell="C32" sqref="C32"/>
    </sheetView>
  </sheetViews>
  <sheetFormatPr defaultRowHeight="15" x14ac:dyDescent="0.25"/>
  <cols>
    <col min="1" max="1" width="25.7109375" bestFit="1" customWidth="1"/>
    <col min="3" max="3" width="12.28515625" bestFit="1" customWidth="1"/>
    <col min="8" max="8" width="9.5703125" bestFit="1" customWidth="1"/>
  </cols>
  <sheetData>
    <row r="1" spans="1:10" ht="17.25" x14ac:dyDescent="0.3">
      <c r="A1" s="47" t="str">
        <f>'Balance Sheet '!A1:J1</f>
        <v>McLean Superannuation Fund</v>
      </c>
      <c r="B1" s="47"/>
      <c r="C1" s="47"/>
      <c r="D1" s="47"/>
      <c r="E1" s="47"/>
      <c r="F1" s="47"/>
      <c r="G1" s="47"/>
      <c r="H1" s="47"/>
    </row>
    <row r="2" spans="1:10" ht="17.25" x14ac:dyDescent="0.3">
      <c r="A2" s="47" t="s">
        <v>21</v>
      </c>
      <c r="B2" s="47"/>
      <c r="C2" s="47"/>
      <c r="D2" s="47"/>
      <c r="E2" s="47"/>
      <c r="F2" s="47"/>
      <c r="G2" s="47"/>
      <c r="H2" s="47"/>
    </row>
    <row r="3" spans="1:10" ht="17.25" x14ac:dyDescent="0.3">
      <c r="A3" s="47" t="s">
        <v>2</v>
      </c>
      <c r="B3" s="47"/>
      <c r="C3" s="47"/>
      <c r="D3" s="47"/>
      <c r="E3" s="47"/>
      <c r="F3" s="47"/>
      <c r="G3" s="47"/>
      <c r="H3" s="47"/>
    </row>
    <row r="5" spans="1:10" x14ac:dyDescent="0.25">
      <c r="A5" s="11" t="s">
        <v>22</v>
      </c>
      <c r="E5" s="11" t="s">
        <v>23</v>
      </c>
    </row>
    <row r="6" spans="1:10" x14ac:dyDescent="0.25">
      <c r="A6" t="s">
        <v>24</v>
      </c>
      <c r="C6" s="12">
        <f>'Operating Statement'!G7</f>
        <v>21010</v>
      </c>
      <c r="E6" t="s">
        <v>25</v>
      </c>
      <c r="H6" s="12">
        <f>'Operating Statement'!G25+'Operating Statement'!G26</f>
        <v>18525.199999999997</v>
      </c>
    </row>
    <row r="7" spans="1:10" x14ac:dyDescent="0.25">
      <c r="A7" s="13" t="s">
        <v>26</v>
      </c>
      <c r="C7" s="12">
        <f>'Operating Statement'!G13</f>
        <v>42.95</v>
      </c>
      <c r="E7" t="s">
        <v>27</v>
      </c>
      <c r="H7" s="12">
        <f>'Operating Statement'!G21+'Operating Statement'!G28+'Operating Statement'!G29</f>
        <v>3530</v>
      </c>
      <c r="J7" s="14"/>
    </row>
    <row r="8" spans="1:10" x14ac:dyDescent="0.25">
      <c r="A8" s="13" t="s">
        <v>63</v>
      </c>
      <c r="C8" s="12">
        <f>'Operating Statement'!G14</f>
        <v>34423.57</v>
      </c>
      <c r="E8" t="s">
        <v>28</v>
      </c>
      <c r="H8" s="12">
        <f>'Operating Statement'!G22</f>
        <v>1760</v>
      </c>
      <c r="J8" s="14"/>
    </row>
    <row r="9" spans="1:10" x14ac:dyDescent="0.25">
      <c r="C9" s="12"/>
      <c r="E9" t="s">
        <v>29</v>
      </c>
      <c r="H9" s="12">
        <f>'Operating Statement'!G23+'Operating Statement'!G27+'Operating Statement'!G24</f>
        <v>3978.13</v>
      </c>
    </row>
    <row r="10" spans="1:10" hidden="1" x14ac:dyDescent="0.25">
      <c r="C10" s="15"/>
      <c r="H10" s="15"/>
    </row>
    <row r="11" spans="1:10" hidden="1" x14ac:dyDescent="0.25">
      <c r="C11" s="12"/>
      <c r="H11" s="12"/>
    </row>
    <row r="12" spans="1:10" hidden="1" x14ac:dyDescent="0.25">
      <c r="C12" s="12"/>
      <c r="H12" s="12"/>
    </row>
    <row r="13" spans="1:10" hidden="1" x14ac:dyDescent="0.25">
      <c r="C13" s="12"/>
      <c r="H13" s="12"/>
    </row>
    <row r="14" spans="1:10" hidden="1" x14ac:dyDescent="0.25">
      <c r="C14" s="12"/>
      <c r="H14" s="12"/>
    </row>
    <row r="15" spans="1:10" hidden="1" x14ac:dyDescent="0.25">
      <c r="C15" s="12"/>
      <c r="H15" s="12"/>
    </row>
    <row r="16" spans="1:10" x14ac:dyDescent="0.25">
      <c r="A16" t="s">
        <v>71</v>
      </c>
      <c r="C16" s="32">
        <v>-1</v>
      </c>
      <c r="H16" s="15"/>
    </row>
    <row r="17" spans="1:8" x14ac:dyDescent="0.25">
      <c r="A17" s="3" t="s">
        <v>30</v>
      </c>
      <c r="C17" s="16">
        <f>SUM(C6:C16)</f>
        <v>55475.520000000004</v>
      </c>
      <c r="H17" s="16">
        <f>SUM(H6:H16)</f>
        <v>27793.329999999998</v>
      </c>
    </row>
    <row r="18" spans="1:8" x14ac:dyDescent="0.25">
      <c r="C18" s="12"/>
      <c r="H18" s="12"/>
    </row>
    <row r="19" spans="1:8" x14ac:dyDescent="0.25">
      <c r="A19" t="s">
        <v>31</v>
      </c>
      <c r="C19" s="12">
        <f>C17-H17</f>
        <v>27682.190000000006</v>
      </c>
      <c r="H19" s="12"/>
    </row>
    <row r="20" spans="1:8" x14ac:dyDescent="0.25">
      <c r="C20" s="12"/>
      <c r="H20" s="12"/>
    </row>
    <row r="21" spans="1:8" x14ac:dyDescent="0.25">
      <c r="A21" s="3" t="s">
        <v>32</v>
      </c>
      <c r="B21" s="3"/>
      <c r="C21" s="8">
        <f>C19*0.15-0.03</f>
        <v>4152.2985000000008</v>
      </c>
      <c r="H21" s="12"/>
    </row>
    <row r="22" spans="1:8" x14ac:dyDescent="0.25">
      <c r="C22" s="12"/>
      <c r="H22" s="12"/>
    </row>
    <row r="23" spans="1:8" ht="15.75" thickBot="1" x14ac:dyDescent="0.3">
      <c r="A23" s="3" t="s">
        <v>33</v>
      </c>
      <c r="B23" s="3"/>
      <c r="C23" s="9">
        <f>C21</f>
        <v>4152.2985000000008</v>
      </c>
      <c r="H23" s="12"/>
    </row>
    <row r="24" spans="1:8" x14ac:dyDescent="0.25">
      <c r="C24" s="12"/>
      <c r="H24" s="12"/>
    </row>
    <row r="25" spans="1:8" x14ac:dyDescent="0.25">
      <c r="A25" s="17" t="s">
        <v>34</v>
      </c>
    </row>
    <row r="26" spans="1:8" x14ac:dyDescent="0.25">
      <c r="A26" t="s">
        <v>35</v>
      </c>
      <c r="C26" s="4">
        <v>0</v>
      </c>
    </row>
    <row r="28" spans="1:8" x14ac:dyDescent="0.25">
      <c r="A28" s="17" t="s">
        <v>36</v>
      </c>
    </row>
    <row r="29" spans="1:8" x14ac:dyDescent="0.25">
      <c r="A29" t="s">
        <v>73</v>
      </c>
      <c r="C29" s="4">
        <v>4192</v>
      </c>
      <c r="D29" s="18" t="s">
        <v>129</v>
      </c>
    </row>
    <row r="31" spans="1:8" ht="15.75" thickBot="1" x14ac:dyDescent="0.3">
      <c r="A31" s="3" t="s">
        <v>37</v>
      </c>
      <c r="B31" s="3"/>
      <c r="C31" s="34">
        <f>C21+C26-C29</f>
        <v>-39.701499999999214</v>
      </c>
      <c r="E31" s="18"/>
    </row>
    <row r="32" spans="1:8" ht="15.75" thickTop="1" x14ac:dyDescent="0.25">
      <c r="C32" s="5">
        <f>C31+259</f>
        <v>219.29850000000079</v>
      </c>
      <c r="E32" s="18"/>
    </row>
    <row r="33" spans="3:4" x14ac:dyDescent="0.25">
      <c r="C33" s="20">
        <f>C31+'Balance Sheet '!G13</f>
        <v>9.8500000000782961E-2</v>
      </c>
      <c r="D33" s="21" t="s">
        <v>130</v>
      </c>
    </row>
  </sheetData>
  <mergeCells count="3">
    <mergeCell ref="A1:H1"/>
    <mergeCell ref="A2:H2"/>
    <mergeCell ref="A3:H3"/>
  </mergeCells>
  <hyperlinks>
    <hyperlink ref="D2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Permanent File</vt:lpstr>
      <vt:lpstr>Audit</vt:lpstr>
      <vt:lpstr>Balance Sheet </vt:lpstr>
      <vt:lpstr>Operating Statement</vt:lpstr>
      <vt:lpstr>Investment Summary</vt:lpstr>
      <vt:lpstr>Tax Reconciliation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Saraniya</dc:creator>
  <cp:lastModifiedBy>Saraniya</cp:lastModifiedBy>
  <dcterms:created xsi:type="dcterms:W3CDTF">2020-07-08T05:45:40Z</dcterms:created>
  <dcterms:modified xsi:type="dcterms:W3CDTF">2020-07-10T02:25:59Z</dcterms:modified>
</cp:coreProperties>
</file>