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135"/>
  </bookViews>
  <sheets>
    <sheet name="Sheet1" sheetId="1" r:id="rId1"/>
  </sheets>
  <definedNames>
    <definedName name="_xlnm.Print_Titles" localSheetId="0">Sheet1!$A:$A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P33" i="1"/>
  <c r="BN41" i="1"/>
  <c r="BF44" i="1" l="1"/>
  <c r="G43" i="1"/>
  <c r="G44" i="1" s="1"/>
  <c r="H43" i="1"/>
  <c r="H44" i="1" s="1"/>
  <c r="I43" i="1"/>
  <c r="J43" i="1"/>
  <c r="J44" i="1" s="1"/>
  <c r="K43" i="1"/>
  <c r="L43" i="1"/>
  <c r="L44" i="1" s="1"/>
  <c r="M43" i="1"/>
  <c r="N43" i="1"/>
  <c r="N44" i="1" s="1"/>
  <c r="O43" i="1"/>
  <c r="O44" i="1" s="1"/>
  <c r="P43" i="1"/>
  <c r="P44" i="1" s="1"/>
  <c r="Q43" i="1"/>
  <c r="R43" i="1"/>
  <c r="R44" i="1" s="1"/>
  <c r="S43" i="1"/>
  <c r="S44" i="1" s="1"/>
  <c r="T43" i="1"/>
  <c r="T44" i="1" s="1"/>
  <c r="U43" i="1"/>
  <c r="V43" i="1"/>
  <c r="V44" i="1" s="1"/>
  <c r="W43" i="1"/>
  <c r="X43" i="1"/>
  <c r="X44" i="1" s="1"/>
  <c r="Y43" i="1"/>
  <c r="Z43" i="1"/>
  <c r="Z44" i="1" s="1"/>
  <c r="AA43" i="1"/>
  <c r="AA44" i="1" s="1"/>
  <c r="AB43" i="1"/>
  <c r="AB44" i="1" s="1"/>
  <c r="AC43" i="1"/>
  <c r="AC44" i="1" s="1"/>
  <c r="AD43" i="1"/>
  <c r="AD44" i="1" s="1"/>
  <c r="AE43" i="1"/>
  <c r="AE44" i="1" s="1"/>
  <c r="AF43" i="1"/>
  <c r="AF44" i="1" s="1"/>
  <c r="AG43" i="1"/>
  <c r="AG44" i="1" s="1"/>
  <c r="AH43" i="1"/>
  <c r="AH44" i="1" s="1"/>
  <c r="AI43" i="1"/>
  <c r="AI44" i="1" s="1"/>
  <c r="AJ43" i="1"/>
  <c r="AJ44" i="1" s="1"/>
  <c r="AK43" i="1"/>
  <c r="AK44" i="1" s="1"/>
  <c r="AL43" i="1"/>
  <c r="AL44" i="1" s="1"/>
  <c r="AM43" i="1"/>
  <c r="AM44" i="1" s="1"/>
  <c r="AN43" i="1"/>
  <c r="AN44" i="1" s="1"/>
  <c r="AO43" i="1"/>
  <c r="AO44" i="1" s="1"/>
  <c r="AP43" i="1"/>
  <c r="AP44" i="1" s="1"/>
  <c r="AQ43" i="1"/>
  <c r="AQ44" i="1" s="1"/>
  <c r="AR43" i="1"/>
  <c r="AR44" i="1" s="1"/>
  <c r="AS43" i="1"/>
  <c r="AS44" i="1" s="1"/>
  <c r="AT43" i="1"/>
  <c r="AT44" i="1" s="1"/>
  <c r="AU43" i="1"/>
  <c r="AU44" i="1" s="1"/>
  <c r="AV43" i="1"/>
  <c r="AV44" i="1" s="1"/>
  <c r="AW43" i="1"/>
  <c r="AW44" i="1" s="1"/>
  <c r="AX43" i="1"/>
  <c r="AX44" i="1" s="1"/>
  <c r="AY43" i="1"/>
  <c r="AY44" i="1" s="1"/>
  <c r="AZ43" i="1"/>
  <c r="AZ44" i="1" s="1"/>
  <c r="BA43" i="1"/>
  <c r="BA44" i="1" s="1"/>
  <c r="BB43" i="1"/>
  <c r="BB44" i="1" s="1"/>
  <c r="BC43" i="1"/>
  <c r="BC44" i="1" s="1"/>
  <c r="BD43" i="1"/>
  <c r="BD44" i="1" s="1"/>
  <c r="BE43" i="1"/>
  <c r="BE44" i="1" s="1"/>
  <c r="BF43" i="1"/>
  <c r="BG43" i="1"/>
  <c r="BG44" i="1" s="1"/>
  <c r="BH43" i="1"/>
  <c r="BH44" i="1" s="1"/>
  <c r="BI43" i="1"/>
  <c r="BI44" i="1" s="1"/>
  <c r="BJ43" i="1"/>
  <c r="BJ44" i="1" s="1"/>
  <c r="BK43" i="1"/>
  <c r="BK44" i="1" s="1"/>
  <c r="BL43" i="1"/>
  <c r="BL44" i="1" s="1"/>
  <c r="BM43" i="1"/>
  <c r="BM44" i="1" s="1"/>
  <c r="BN43" i="1"/>
  <c r="BN44" i="1" s="1"/>
  <c r="BO43" i="1"/>
  <c r="BO44" i="1" s="1"/>
  <c r="F43" i="1"/>
  <c r="F44" i="1" s="1"/>
  <c r="BP25" i="1"/>
  <c r="BP26" i="1"/>
  <c r="BP27" i="1"/>
  <c r="BP28" i="1"/>
  <c r="BP29" i="1"/>
  <c r="BP30" i="1"/>
  <c r="BP31" i="1"/>
  <c r="BP32" i="1"/>
  <c r="BP33" i="1"/>
  <c r="BP34" i="1"/>
  <c r="BP35" i="1"/>
  <c r="BP36" i="1"/>
  <c r="BP37" i="1"/>
  <c r="BP38" i="1"/>
  <c r="BP39" i="1"/>
  <c r="BP40" i="1"/>
  <c r="BP41" i="1"/>
  <c r="BP42" i="1"/>
  <c r="BP24" i="1"/>
  <c r="BP20" i="1"/>
  <c r="BP19" i="1"/>
  <c r="BP18" i="1"/>
  <c r="BP17" i="1"/>
  <c r="BP16" i="1"/>
  <c r="BP15" i="1"/>
  <c r="BP14" i="1"/>
  <c r="BP13" i="1"/>
  <c r="BP12" i="1"/>
  <c r="BP11" i="1"/>
  <c r="BP10" i="1"/>
  <c r="BP9" i="1"/>
  <c r="BP8" i="1"/>
  <c r="BP7" i="1"/>
  <c r="BP6" i="1"/>
  <c r="BP5" i="1"/>
  <c r="BP4" i="1"/>
  <c r="BP3" i="1"/>
  <c r="Y21" i="1"/>
  <c r="X21" i="1"/>
  <c r="X23" i="1" s="1"/>
  <c r="U21" i="1"/>
  <c r="T21" i="1"/>
  <c r="T23" i="1" s="1"/>
  <c r="W21" i="1"/>
  <c r="V21" i="1"/>
  <c r="V23" i="1" s="1"/>
  <c r="BP43" i="1" l="1"/>
  <c r="BP44" i="1" s="1"/>
  <c r="F22" i="1"/>
  <c r="AB22" i="1"/>
  <c r="BL22" i="1"/>
  <c r="BJ22" i="1"/>
  <c r="BF22" i="1"/>
  <c r="BD22" i="1"/>
  <c r="BB22" i="1"/>
  <c r="AZ22" i="1"/>
  <c r="AV22" i="1"/>
  <c r="AT22" i="1"/>
  <c r="AR22" i="1"/>
  <c r="AP22" i="1"/>
  <c r="AN22" i="1"/>
  <c r="AL22" i="1"/>
  <c r="AJ22" i="1"/>
  <c r="AH22" i="1"/>
  <c r="AF22" i="1"/>
  <c r="AD22" i="1"/>
  <c r="P22" i="1"/>
  <c r="N22" i="1"/>
  <c r="L22" i="1"/>
  <c r="H22" i="1"/>
  <c r="BQ4" i="1" l="1"/>
  <c r="BQ5" i="1"/>
  <c r="BQ6" i="1"/>
  <c r="BQ7" i="1"/>
  <c r="BQ8" i="1"/>
  <c r="BQ9" i="1"/>
  <c r="BQ10" i="1"/>
  <c r="BQ11" i="1"/>
  <c r="BQ12" i="1"/>
  <c r="BQ13" i="1"/>
  <c r="BQ14" i="1"/>
  <c r="BQ15" i="1"/>
  <c r="BQ16" i="1"/>
  <c r="BQ17" i="1"/>
  <c r="BQ18" i="1"/>
  <c r="BQ19" i="1"/>
  <c r="BQ20" i="1"/>
  <c r="BQ3" i="1"/>
  <c r="BF21" i="1"/>
  <c r="BF23" i="1" s="1"/>
  <c r="BG21" i="1"/>
  <c r="BD21" i="1"/>
  <c r="BD23" i="1" s="1"/>
  <c r="BE21" i="1"/>
  <c r="BH21" i="1"/>
  <c r="BH23" i="1" s="1"/>
  <c r="BI21" i="1"/>
  <c r="BJ21" i="1"/>
  <c r="BJ23" i="1" s="1"/>
  <c r="BK21" i="1"/>
  <c r="BL21" i="1"/>
  <c r="BL23" i="1" s="1"/>
  <c r="BM21" i="1"/>
  <c r="BU7" i="1"/>
  <c r="BT8" i="1"/>
  <c r="Z21" i="1"/>
  <c r="Z23" i="1" s="1"/>
  <c r="AA21" i="1"/>
  <c r="AB21" i="1"/>
  <c r="AB23" i="1" s="1"/>
  <c r="AC21" i="1"/>
  <c r="AD21" i="1"/>
  <c r="AD23" i="1" s="1"/>
  <c r="AE21" i="1"/>
  <c r="AF21" i="1"/>
  <c r="AF23" i="1" s="1"/>
  <c r="AG21" i="1"/>
  <c r="AH21" i="1"/>
  <c r="AH23" i="1" s="1"/>
  <c r="AI21" i="1"/>
  <c r="AJ21" i="1"/>
  <c r="AJ23" i="1" s="1"/>
  <c r="AK21" i="1"/>
  <c r="AL21" i="1"/>
  <c r="AL23" i="1" s="1"/>
  <c r="AM21" i="1"/>
  <c r="AN21" i="1"/>
  <c r="AN23" i="1" s="1"/>
  <c r="AO21" i="1"/>
  <c r="AP21" i="1"/>
  <c r="AP23" i="1" s="1"/>
  <c r="AQ21" i="1"/>
  <c r="AR21" i="1"/>
  <c r="AR23" i="1" s="1"/>
  <c r="AS21" i="1"/>
  <c r="AT21" i="1"/>
  <c r="AT23" i="1" s="1"/>
  <c r="AU21" i="1"/>
  <c r="AV21" i="1"/>
  <c r="AV23" i="1" s="1"/>
  <c r="AW21" i="1"/>
  <c r="AX21" i="1"/>
  <c r="AX23" i="1" s="1"/>
  <c r="AY21" i="1"/>
  <c r="AZ21" i="1"/>
  <c r="AZ23" i="1" s="1"/>
  <c r="BA21" i="1"/>
  <c r="BB21" i="1"/>
  <c r="BB23" i="1" s="1"/>
  <c r="BC21" i="1"/>
  <c r="BN21" i="1"/>
  <c r="BN22" i="1" s="1"/>
  <c r="BN23" i="1" s="1"/>
  <c r="BO21" i="1"/>
  <c r="BR3" i="1"/>
  <c r="BT3" i="1" s="1"/>
  <c r="B21" i="1"/>
  <c r="C21" i="1"/>
  <c r="D21" i="1"/>
  <c r="BR19" i="1"/>
  <c r="BT19" i="1" s="1"/>
  <c r="BR18" i="1"/>
  <c r="BT18" i="1" s="1"/>
  <c r="BR17" i="1"/>
  <c r="BT17" i="1" s="1"/>
  <c r="BR16" i="1"/>
  <c r="BT16" i="1" s="1"/>
  <c r="BR15" i="1"/>
  <c r="BT15" i="1" s="1"/>
  <c r="BR14" i="1"/>
  <c r="BT14" i="1" s="1"/>
  <c r="BR13" i="1"/>
  <c r="BT13" i="1" s="1"/>
  <c r="BR12" i="1"/>
  <c r="BT12" i="1" s="1"/>
  <c r="BR11" i="1"/>
  <c r="BT11" i="1" s="1"/>
  <c r="BR10" i="1"/>
  <c r="BT10" i="1" s="1"/>
  <c r="BR9" i="1"/>
  <c r="BT9" i="1" s="1"/>
  <c r="BR8" i="1"/>
  <c r="BR7" i="1"/>
  <c r="BT7" i="1" s="1"/>
  <c r="BR6" i="1"/>
  <c r="BT6" i="1" s="1"/>
  <c r="BR5" i="1"/>
  <c r="BT5" i="1" s="1"/>
  <c r="BR4" i="1"/>
  <c r="BT4" i="1" s="1"/>
  <c r="BS4" i="1"/>
  <c r="BS5" i="1"/>
  <c r="BS6" i="1"/>
  <c r="BU6" i="1" s="1"/>
  <c r="BS7" i="1"/>
  <c r="BS8" i="1"/>
  <c r="BU8" i="1" s="1"/>
  <c r="BS9" i="1"/>
  <c r="BS10" i="1"/>
  <c r="BS11" i="1"/>
  <c r="BS12" i="1"/>
  <c r="BS13" i="1"/>
  <c r="BS14" i="1"/>
  <c r="BU14" i="1" s="1"/>
  <c r="BS15" i="1"/>
  <c r="BU15" i="1" s="1"/>
  <c r="BS16" i="1"/>
  <c r="BS17" i="1"/>
  <c r="BS18" i="1"/>
  <c r="BS19" i="1"/>
  <c r="BR20" i="1"/>
  <c r="BS20" i="1"/>
  <c r="BU20" i="1" s="1"/>
  <c r="BS3" i="1"/>
  <c r="E21" i="1"/>
  <c r="F21" i="1"/>
  <c r="F23" i="1" s="1"/>
  <c r="G21" i="1"/>
  <c r="H21" i="1"/>
  <c r="H23" i="1" s="1"/>
  <c r="I21" i="1"/>
  <c r="J21" i="1"/>
  <c r="J23" i="1" s="1"/>
  <c r="K21" i="1"/>
  <c r="L21" i="1"/>
  <c r="L23" i="1" s="1"/>
  <c r="M21" i="1"/>
  <c r="N21" i="1"/>
  <c r="N23" i="1" s="1"/>
  <c r="O21" i="1"/>
  <c r="P21" i="1"/>
  <c r="P23" i="1" s="1"/>
  <c r="Q21" i="1"/>
  <c r="R21" i="1"/>
  <c r="R23" i="1" s="1"/>
  <c r="S21" i="1"/>
  <c r="BS21" i="1" l="1"/>
  <c r="BP23" i="1"/>
  <c r="BU5" i="1"/>
  <c r="BU18" i="1"/>
  <c r="BR21" i="1"/>
  <c r="BU13" i="1"/>
  <c r="BU9" i="1"/>
  <c r="BU4" i="1"/>
  <c r="BU10" i="1"/>
  <c r="BU3" i="1"/>
  <c r="BU17" i="1"/>
  <c r="BU16" i="1"/>
  <c r="BU12" i="1"/>
  <c r="BU19" i="1"/>
  <c r="BU11" i="1"/>
  <c r="BP22" i="1"/>
  <c r="BT20" i="1"/>
  <c r="BT21" i="1"/>
  <c r="BQ21" i="1"/>
  <c r="BP21" i="1"/>
  <c r="BU21" i="1" l="1"/>
</calcChain>
</file>

<file path=xl/sharedStrings.xml><?xml version="1.0" encoding="utf-8"?>
<sst xmlns="http://schemas.openxmlformats.org/spreadsheetml/2006/main" count="144" uniqueCount="55">
  <si>
    <t>Total</t>
  </si>
  <si>
    <t>Description</t>
  </si>
  <si>
    <t>Gross Interest</t>
  </si>
  <si>
    <t>Dividends -unfrkd</t>
  </si>
  <si>
    <t>Dividends -Frkd</t>
  </si>
  <si>
    <t>Tax Credits</t>
  </si>
  <si>
    <t>Dividends -unfrkd CFI</t>
  </si>
  <si>
    <t>Distributions - UnFrkd</t>
  </si>
  <si>
    <t>Distributions - Frkd</t>
  </si>
  <si>
    <t>Distributions - UnFrkd CFI</t>
  </si>
  <si>
    <t>Distributions - Other Income</t>
  </si>
  <si>
    <t>Distributions -Interest</t>
  </si>
  <si>
    <t>Other Income</t>
  </si>
  <si>
    <t>Capital Gains</t>
  </si>
  <si>
    <t>Cap Gains - Discount Mthd</t>
  </si>
  <si>
    <t>Cap Gains - Other Mthd</t>
  </si>
  <si>
    <t>AMIT CGT Gross Up</t>
  </si>
  <si>
    <t>Foreign Income</t>
  </si>
  <si>
    <t>Assessable Foreign Income</t>
  </si>
  <si>
    <t>Non Assessable Amts</t>
  </si>
  <si>
    <t>Dist. Income</t>
  </si>
  <si>
    <t>Cash</t>
  </si>
  <si>
    <t>RIM0002AU</t>
  </si>
  <si>
    <t>IML0002AU</t>
  </si>
  <si>
    <t>PER0046AU</t>
  </si>
  <si>
    <t>SCH0101AU</t>
  </si>
  <si>
    <t>GSF0002AU</t>
  </si>
  <si>
    <t>MGE0001AU</t>
  </si>
  <si>
    <t>5881470 Total</t>
  </si>
  <si>
    <t>AMP</t>
  </si>
  <si>
    <t>AMPOL</t>
  </si>
  <si>
    <t>ANZ</t>
  </si>
  <si>
    <t>BHP</t>
  </si>
  <si>
    <t>BXB</t>
  </si>
  <si>
    <t>COL</t>
  </si>
  <si>
    <t>CSL</t>
  </si>
  <si>
    <t>CBA</t>
  </si>
  <si>
    <t>MQG</t>
  </si>
  <si>
    <t>NAB</t>
  </si>
  <si>
    <t>NCM</t>
  </si>
  <si>
    <t>ORG</t>
  </si>
  <si>
    <t>QBE</t>
  </si>
  <si>
    <t>RIO</t>
  </si>
  <si>
    <t>SUN</t>
  </si>
  <si>
    <t>TLS</t>
  </si>
  <si>
    <t>WBC</t>
  </si>
  <si>
    <t>WPL</t>
  </si>
  <si>
    <t>WOW</t>
  </si>
  <si>
    <t>SPDAR50</t>
  </si>
  <si>
    <t>WES</t>
  </si>
  <si>
    <t>Cash Received for 2021</t>
  </si>
  <si>
    <t>Cash Received for 2020 Yr</t>
  </si>
  <si>
    <t>PLA0002AU</t>
  </si>
  <si>
    <t>EQI0028AU</t>
  </si>
  <si>
    <t>NRM0036AU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</si>
</sst>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44" fontId="2" fillId="0" borderId="1" xfId="1" applyFont="1" applyBorder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0" fillId="3" borderId="0" xfId="0" applyFill="1"/>
    <xf numFmtId="0" fontId="0" fillId="0" borderId="0" xfId="0" applyFill="1"/>
    <xf numFmtId="44" fontId="0" fillId="0" borderId="0" xfId="0" applyNumberFormat="1"/>
    <xf numFmtId="43" fontId="0" fillId="0" borderId="0" xfId="2" applyFont="1"/>
    <xf numFmtId="43" fontId="0" fillId="0" borderId="0" xfId="2" applyFont="1" applyFill="1"/>
    <xf numFmtId="44" fontId="0" fillId="0" borderId="1" xfId="1" applyFont="1" applyBorder="1"/>
    <xf numFmtId="43" fontId="0" fillId="0" borderId="0" xfId="0" applyNumberFormat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44"/>
  <sheetViews>
    <sheetView tabSelected="1" workbookViewId="0">
      <pane xSplit="1" ySplit="1" topLeftCell="BE23" activePane="bottomRight" state="frozen"/>
      <selection pane="topRight" activeCell="B1" sqref="B1"/>
      <selection pane="bottomLeft" activeCell="A2" sqref="A2"/>
      <selection pane="bottomRight" activeCell="A45" sqref="A45"/>
    </sheetView>
  </sheetViews>
  <sheetFormatPr defaultRowHeight="15" x14ac:dyDescent="0.25"/>
  <cols>
    <col min="1" max="1" width="35.85546875" bestFit="1" customWidth="1"/>
    <col min="2" max="2" width="11.5703125" hidden="1" customWidth="1"/>
    <col min="3" max="5" width="10.85546875" hidden="1" customWidth="1"/>
    <col min="7" max="7" width="10.7109375" bestFit="1" customWidth="1"/>
    <col min="8" max="8" width="11.140625" bestFit="1" customWidth="1"/>
    <col min="9" max="9" width="10.7109375" bestFit="1" customWidth="1"/>
    <col min="10" max="10" width="10.7109375" customWidth="1"/>
    <col min="11" max="11" width="10.7109375" bestFit="1" customWidth="1"/>
    <col min="12" max="12" width="11.140625" bestFit="1" customWidth="1"/>
    <col min="13" max="13" width="10.7109375" bestFit="1" customWidth="1"/>
    <col min="14" max="14" width="11.28515625" bestFit="1" customWidth="1"/>
    <col min="15" max="15" width="10.7109375" bestFit="1" customWidth="1"/>
    <col min="16" max="16" width="11.28515625" bestFit="1" customWidth="1"/>
    <col min="17" max="17" width="10.7109375" bestFit="1" customWidth="1"/>
    <col min="18" max="18" width="12.140625" bestFit="1" customWidth="1"/>
    <col min="19" max="19" width="10.7109375" bestFit="1" customWidth="1"/>
    <col min="20" max="20" width="12.140625" bestFit="1" customWidth="1"/>
    <col min="21" max="21" width="10.7109375" bestFit="1" customWidth="1"/>
    <col min="22" max="22" width="12.140625" bestFit="1" customWidth="1"/>
    <col min="23" max="23" width="10.7109375" bestFit="1" customWidth="1"/>
    <col min="24" max="24" width="12.140625" bestFit="1" customWidth="1"/>
    <col min="25" max="25" width="10.7109375" bestFit="1" customWidth="1"/>
    <col min="26" max="26" width="9" bestFit="1" customWidth="1"/>
    <col min="27" max="27" width="10.7109375" customWidth="1"/>
    <col min="28" max="28" width="9" bestFit="1" customWidth="1"/>
    <col min="29" max="29" width="10.7109375" customWidth="1"/>
    <col min="30" max="30" width="9" bestFit="1" customWidth="1"/>
    <col min="31" max="31" width="10.7109375" customWidth="1"/>
    <col min="32" max="32" width="9" bestFit="1" customWidth="1"/>
    <col min="33" max="33" width="10.7109375" customWidth="1"/>
    <col min="34" max="34" width="9" bestFit="1" customWidth="1"/>
    <col min="35" max="35" width="10.7109375" customWidth="1"/>
    <col min="36" max="36" width="9" bestFit="1" customWidth="1"/>
    <col min="37" max="37" width="10.7109375" customWidth="1"/>
    <col min="38" max="38" width="9" bestFit="1" customWidth="1"/>
    <col min="39" max="39" width="10.7109375" customWidth="1"/>
    <col min="40" max="40" width="10.5703125" bestFit="1" customWidth="1"/>
    <col min="41" max="41" width="10.7109375" customWidth="1"/>
    <col min="42" max="42" width="9" bestFit="1" customWidth="1"/>
    <col min="43" max="43" width="10.7109375" customWidth="1"/>
    <col min="44" max="44" width="9" bestFit="1" customWidth="1"/>
    <col min="45" max="45" width="10.7109375" customWidth="1"/>
    <col min="46" max="46" width="9" bestFit="1" customWidth="1"/>
    <col min="47" max="47" width="10.7109375" customWidth="1"/>
    <col min="48" max="48" width="9" bestFit="1" customWidth="1"/>
    <col min="49" max="49" width="10.7109375" customWidth="1"/>
    <col min="50" max="50" width="8" bestFit="1" customWidth="1"/>
    <col min="51" max="51" width="10.7109375" customWidth="1"/>
    <col min="52" max="52" width="10.5703125" bestFit="1" customWidth="1"/>
    <col min="53" max="53" width="10.7109375" customWidth="1"/>
    <col min="54" max="54" width="9" bestFit="1" customWidth="1"/>
    <col min="55" max="55" width="10.7109375" customWidth="1"/>
    <col min="56" max="56" width="9" bestFit="1" customWidth="1"/>
    <col min="57" max="59" width="10.7109375" customWidth="1"/>
    <col min="60" max="60" width="9" bestFit="1" customWidth="1"/>
    <col min="61" max="61" width="10.7109375" customWidth="1"/>
    <col min="62" max="62" width="9" bestFit="1" customWidth="1"/>
    <col min="63" max="63" width="10.7109375" customWidth="1"/>
    <col min="64" max="64" width="9" bestFit="1" customWidth="1"/>
    <col min="65" max="67" width="10.7109375" customWidth="1"/>
    <col min="68" max="68" width="11.7109375" bestFit="1" customWidth="1"/>
    <col min="69" max="69" width="10.7109375" bestFit="1" customWidth="1"/>
    <col min="70" max="70" width="11.5703125" bestFit="1" customWidth="1"/>
    <col min="71" max="71" width="10.7109375" bestFit="1" customWidth="1"/>
    <col min="72" max="72" width="7.5703125" bestFit="1" customWidth="1"/>
    <col min="73" max="73" width="10.7109375" bestFit="1" customWidth="1"/>
  </cols>
  <sheetData>
    <row r="1" spans="1:73" x14ac:dyDescent="0.25">
      <c r="D1" s="3" t="s">
        <v>28</v>
      </c>
      <c r="F1" s="4" t="s">
        <v>21</v>
      </c>
      <c r="G1" s="5"/>
      <c r="H1" s="4" t="s">
        <v>22</v>
      </c>
      <c r="I1" s="5"/>
      <c r="J1" s="4" t="s">
        <v>23</v>
      </c>
      <c r="K1" s="5"/>
      <c r="L1" s="4" t="s">
        <v>24</v>
      </c>
      <c r="M1" s="5"/>
      <c r="N1" s="4" t="s">
        <v>25</v>
      </c>
      <c r="O1" s="5"/>
      <c r="P1" s="4" t="s">
        <v>26</v>
      </c>
      <c r="Q1" s="5"/>
      <c r="R1" s="4" t="s">
        <v>27</v>
      </c>
      <c r="S1" s="5"/>
      <c r="T1" s="4" t="s">
        <v>53</v>
      </c>
      <c r="U1" s="5"/>
      <c r="V1" s="4" t="s">
        <v>52</v>
      </c>
      <c r="W1" s="5"/>
      <c r="X1" s="4" t="s">
        <v>54</v>
      </c>
      <c r="Y1" s="5"/>
      <c r="Z1" s="5" t="s">
        <v>29</v>
      </c>
      <c r="AA1" s="5"/>
      <c r="AB1" s="5" t="s">
        <v>30</v>
      </c>
      <c r="AC1" s="5"/>
      <c r="AD1" s="5" t="s">
        <v>31</v>
      </c>
      <c r="AE1" s="5"/>
      <c r="AF1" s="5" t="s">
        <v>32</v>
      </c>
      <c r="AG1" s="5"/>
      <c r="AH1" s="5" t="s">
        <v>33</v>
      </c>
      <c r="AI1" s="5"/>
      <c r="AJ1" s="5" t="s">
        <v>34</v>
      </c>
      <c r="AK1" s="5"/>
      <c r="AL1" s="5" t="s">
        <v>35</v>
      </c>
      <c r="AM1" s="5"/>
      <c r="AN1" s="5" t="s">
        <v>36</v>
      </c>
      <c r="AO1" s="5"/>
      <c r="AP1" s="5" t="s">
        <v>37</v>
      </c>
      <c r="AQ1" s="5"/>
      <c r="AR1" s="5" t="s">
        <v>38</v>
      </c>
      <c r="AS1" s="5"/>
      <c r="AT1" s="5" t="s">
        <v>39</v>
      </c>
      <c r="AU1" s="5"/>
      <c r="AV1" s="5" t="s">
        <v>40</v>
      </c>
      <c r="AW1" s="5"/>
      <c r="AX1" s="5" t="s">
        <v>41</v>
      </c>
      <c r="AY1" s="5"/>
      <c r="AZ1" s="5" t="s">
        <v>42</v>
      </c>
      <c r="BA1" s="5"/>
      <c r="BB1" s="5" t="s">
        <v>43</v>
      </c>
      <c r="BC1" s="5"/>
      <c r="BD1" s="5" t="s">
        <v>44</v>
      </c>
      <c r="BE1" s="5"/>
      <c r="BF1" s="5" t="s">
        <v>49</v>
      </c>
      <c r="BG1" s="5"/>
      <c r="BH1" s="5" t="s">
        <v>45</v>
      </c>
      <c r="BI1" s="5"/>
      <c r="BJ1" s="5" t="s">
        <v>46</v>
      </c>
      <c r="BK1" s="5"/>
      <c r="BL1" s="5" t="s">
        <v>47</v>
      </c>
      <c r="BM1" s="5"/>
      <c r="BN1" s="5" t="s">
        <v>48</v>
      </c>
      <c r="BO1" s="5"/>
      <c r="BP1" s="5" t="s">
        <v>0</v>
      </c>
      <c r="BQ1" s="5"/>
      <c r="BT1" s="6"/>
      <c r="BU1" s="6"/>
    </row>
    <row r="2" spans="1:73" ht="30" x14ac:dyDescent="0.25">
      <c r="A2" t="s">
        <v>1</v>
      </c>
      <c r="B2" s="1" t="s">
        <v>20</v>
      </c>
      <c r="C2" t="s">
        <v>5</v>
      </c>
      <c r="D2" s="1" t="s">
        <v>20</v>
      </c>
      <c r="E2" t="s">
        <v>5</v>
      </c>
      <c r="F2" s="1" t="s">
        <v>20</v>
      </c>
      <c r="G2" t="s">
        <v>5</v>
      </c>
      <c r="H2" s="1" t="s">
        <v>20</v>
      </c>
      <c r="I2" t="s">
        <v>5</v>
      </c>
      <c r="J2" s="1" t="s">
        <v>20</v>
      </c>
      <c r="K2" t="s">
        <v>5</v>
      </c>
      <c r="L2" s="1" t="s">
        <v>20</v>
      </c>
      <c r="M2" t="s">
        <v>5</v>
      </c>
      <c r="N2" s="1" t="s">
        <v>20</v>
      </c>
      <c r="O2" t="s">
        <v>5</v>
      </c>
      <c r="P2" s="1" t="s">
        <v>20</v>
      </c>
      <c r="Q2" t="s">
        <v>5</v>
      </c>
      <c r="R2" s="1" t="s">
        <v>20</v>
      </c>
      <c r="S2" t="s">
        <v>5</v>
      </c>
      <c r="T2" s="1" t="s">
        <v>20</v>
      </c>
      <c r="U2" t="s">
        <v>5</v>
      </c>
      <c r="V2" s="1" t="s">
        <v>20</v>
      </c>
      <c r="W2" t="s">
        <v>5</v>
      </c>
      <c r="X2" s="1" t="s">
        <v>20</v>
      </c>
      <c r="Y2" t="s">
        <v>5</v>
      </c>
      <c r="Z2" s="1" t="s">
        <v>20</v>
      </c>
      <c r="AA2" t="s">
        <v>5</v>
      </c>
      <c r="AB2" s="1" t="s">
        <v>20</v>
      </c>
      <c r="AC2" t="s">
        <v>5</v>
      </c>
      <c r="AD2" s="1" t="s">
        <v>20</v>
      </c>
      <c r="AE2" t="s">
        <v>5</v>
      </c>
      <c r="AF2" s="1" t="s">
        <v>20</v>
      </c>
      <c r="AG2" t="s">
        <v>5</v>
      </c>
      <c r="AH2" s="1" t="s">
        <v>20</v>
      </c>
      <c r="AI2" t="s">
        <v>5</v>
      </c>
      <c r="AJ2" s="1" t="s">
        <v>20</v>
      </c>
      <c r="AK2" t="s">
        <v>5</v>
      </c>
      <c r="AL2" s="1" t="s">
        <v>20</v>
      </c>
      <c r="AM2" t="s">
        <v>5</v>
      </c>
      <c r="AN2" s="1" t="s">
        <v>20</v>
      </c>
      <c r="AO2" t="s">
        <v>5</v>
      </c>
      <c r="AP2" s="1" t="s">
        <v>20</v>
      </c>
      <c r="AQ2" t="s">
        <v>5</v>
      </c>
      <c r="AR2" s="1" t="s">
        <v>20</v>
      </c>
      <c r="AS2" t="s">
        <v>5</v>
      </c>
      <c r="AT2" s="1" t="s">
        <v>20</v>
      </c>
      <c r="AU2" t="s">
        <v>5</v>
      </c>
      <c r="AV2" s="1" t="s">
        <v>20</v>
      </c>
      <c r="AW2" t="s">
        <v>5</v>
      </c>
      <c r="AX2" s="1" t="s">
        <v>20</v>
      </c>
      <c r="AY2" t="s">
        <v>5</v>
      </c>
      <c r="AZ2" s="1" t="s">
        <v>20</v>
      </c>
      <c r="BA2" t="s">
        <v>5</v>
      </c>
      <c r="BB2" s="1" t="s">
        <v>20</v>
      </c>
      <c r="BC2" t="s">
        <v>5</v>
      </c>
      <c r="BD2" s="1" t="s">
        <v>20</v>
      </c>
      <c r="BE2" t="s">
        <v>5</v>
      </c>
      <c r="BF2" s="1" t="s">
        <v>20</v>
      </c>
      <c r="BG2" t="s">
        <v>5</v>
      </c>
      <c r="BH2" s="1" t="s">
        <v>20</v>
      </c>
      <c r="BI2" t="s">
        <v>5</v>
      </c>
      <c r="BJ2" s="1" t="s">
        <v>20</v>
      </c>
      <c r="BK2" t="s">
        <v>5</v>
      </c>
      <c r="BL2" s="1" t="s">
        <v>20</v>
      </c>
      <c r="BM2" t="s">
        <v>5</v>
      </c>
      <c r="BN2" s="1" t="s">
        <v>20</v>
      </c>
      <c r="BO2" t="s">
        <v>5</v>
      </c>
      <c r="BP2" s="1" t="s">
        <v>20</v>
      </c>
      <c r="BQ2" t="s">
        <v>5</v>
      </c>
      <c r="BR2" s="1" t="s">
        <v>20</v>
      </c>
      <c r="BS2" t="s">
        <v>5</v>
      </c>
      <c r="BT2" s="1" t="s">
        <v>20</v>
      </c>
      <c r="BU2" t="s">
        <v>5</v>
      </c>
    </row>
    <row r="3" spans="1:73" x14ac:dyDescent="0.25">
      <c r="A3" t="s">
        <v>2</v>
      </c>
      <c r="B3">
        <v>152.37</v>
      </c>
      <c r="D3">
        <v>78.459999999999994</v>
      </c>
      <c r="F3" s="9">
        <v>73.91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>
        <f>+F3+H3+J3+L3+N3+P3+R3+Z3+AB3+AD3+AF3+AH3+AJ3+AL3+AN3+AP3+AR3+AT3+AV3+AX3+AZ3+BB3+BD3+BH3+BJ3+BL3+BN3+BF3+T3+V3+X3</f>
        <v>73.91</v>
      </c>
      <c r="BQ3" s="9">
        <f>+G3+I3+K3+M3+O3+Q3+S3+AA3+AC3+AE3+AG3+AI3+AK3+AM3+AO3+AQ3+AS3+AU3+AW3+AY3+BA3+BC3+BE3+BI3+BK3+BM3+BO3+BG3</f>
        <v>0</v>
      </c>
      <c r="BR3" s="9">
        <f>B3-D3</f>
        <v>73.910000000000011</v>
      </c>
      <c r="BS3" s="9">
        <f>C3-E3</f>
        <v>0</v>
      </c>
      <c r="BT3" s="9">
        <f>BR3-BP3</f>
        <v>0</v>
      </c>
      <c r="BU3" s="9">
        <f>BS3-BQ3</f>
        <v>0</v>
      </c>
    </row>
    <row r="4" spans="1:73" s="7" customFormat="1" x14ac:dyDescent="0.25">
      <c r="A4" s="7" t="s">
        <v>3</v>
      </c>
      <c r="B4" s="7">
        <v>262.8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>
        <v>0</v>
      </c>
      <c r="AM4" s="10"/>
      <c r="AN4" s="10"/>
      <c r="AO4" s="10"/>
      <c r="AP4" s="10">
        <v>0</v>
      </c>
      <c r="AQ4" s="10"/>
      <c r="AR4" s="10"/>
      <c r="AS4" s="10"/>
      <c r="AT4" s="10"/>
      <c r="AU4" s="10"/>
      <c r="AV4" s="10">
        <v>262.8</v>
      </c>
      <c r="AW4" s="10"/>
      <c r="AX4" s="10">
        <v>0</v>
      </c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>
        <f t="shared" ref="BP4:BP42" si="0">+F4+H4+J4+L4+N4+P4+R4+Z4+AB4+AD4+AF4+AH4+AJ4+AL4+AN4+AP4+AR4+AT4+AV4+AX4+AZ4+BB4+BD4+BH4+BJ4+BL4+BN4+BF4+T4+V4+X4</f>
        <v>262.8</v>
      </c>
      <c r="BQ4" s="10">
        <f t="shared" ref="BQ4:BQ20" si="1">+G4+I4+K4+M4+O4+Q4+S4+AA4+AC4+AE4+AG4+AI4+AK4+AM4+AO4+AQ4+AS4+AU4+AW4+AY4+BA4+BC4+BE4+BI4+BK4+BM4+BO4+BG4</f>
        <v>0</v>
      </c>
      <c r="BR4" s="10">
        <f t="shared" ref="BR4:BR20" si="2">B4-D4</f>
        <v>262.8</v>
      </c>
      <c r="BS4" s="10">
        <f t="shared" ref="BS4:BS20" si="3">C4-E4</f>
        <v>0</v>
      </c>
      <c r="BT4" s="10">
        <f t="shared" ref="BT4:BT20" si="4">BR4-BP4</f>
        <v>0</v>
      </c>
      <c r="BU4" s="10">
        <f t="shared" ref="BU4:BU20" si="5">BS4-BQ4</f>
        <v>0</v>
      </c>
    </row>
    <row r="5" spans="1:73" s="7" customFormat="1" x14ac:dyDescent="0.25">
      <c r="A5" s="7" t="s">
        <v>4</v>
      </c>
      <c r="B5" s="7">
        <v>7881.55</v>
      </c>
      <c r="C5" s="7">
        <v>3377.82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>
        <v>192.4</v>
      </c>
      <c r="AA5" s="10">
        <v>82.46</v>
      </c>
      <c r="AB5" s="10">
        <v>360</v>
      </c>
      <c r="AC5" s="10">
        <v>154.29</v>
      </c>
      <c r="AD5" s="10">
        <v>670.8</v>
      </c>
      <c r="AE5" s="10">
        <v>287.49</v>
      </c>
      <c r="AF5" s="10">
        <v>621.84</v>
      </c>
      <c r="AG5" s="10">
        <v>266.5</v>
      </c>
      <c r="AH5" s="10">
        <v>90.54</v>
      </c>
      <c r="AI5" s="10">
        <v>38.799999999999997</v>
      </c>
      <c r="AJ5" s="10">
        <v>266.81</v>
      </c>
      <c r="AK5" s="10">
        <v>114.35</v>
      </c>
      <c r="AL5" s="10"/>
      <c r="AM5" s="10"/>
      <c r="AN5" s="10">
        <v>1081.28</v>
      </c>
      <c r="AO5" s="10">
        <v>463.41</v>
      </c>
      <c r="AP5" s="10">
        <v>320.04000000000002</v>
      </c>
      <c r="AQ5" s="10">
        <v>137.16</v>
      </c>
      <c r="AR5" s="10">
        <v>193.2</v>
      </c>
      <c r="AS5" s="10">
        <v>82.8</v>
      </c>
      <c r="AT5" s="10">
        <v>211.44</v>
      </c>
      <c r="AU5" s="10">
        <v>90.61</v>
      </c>
      <c r="AV5" s="10"/>
      <c r="AW5" s="10"/>
      <c r="AX5" s="10">
        <v>2.96</v>
      </c>
      <c r="AY5" s="10">
        <v>1.27</v>
      </c>
      <c r="AZ5" s="10">
        <v>1269.0899999999999</v>
      </c>
      <c r="BA5" s="10">
        <v>543.9</v>
      </c>
      <c r="BB5" s="10">
        <v>294.12</v>
      </c>
      <c r="BC5" s="10">
        <v>126.05</v>
      </c>
      <c r="BD5" s="10">
        <v>555.84</v>
      </c>
      <c r="BE5" s="10">
        <v>238.22</v>
      </c>
      <c r="BF5" s="10">
        <v>807.03</v>
      </c>
      <c r="BG5" s="10">
        <v>345.87</v>
      </c>
      <c r="BH5" s="10">
        <v>489.49</v>
      </c>
      <c r="BI5" s="10">
        <v>209.78</v>
      </c>
      <c r="BJ5" s="10">
        <v>157.72999999999999</v>
      </c>
      <c r="BK5" s="10">
        <v>67.599999999999994</v>
      </c>
      <c r="BL5" s="10">
        <v>296.94</v>
      </c>
      <c r="BM5" s="10">
        <v>127.26</v>
      </c>
      <c r="BN5" s="10"/>
      <c r="BO5" s="10"/>
      <c r="BP5" s="10">
        <f t="shared" si="0"/>
        <v>7881.5499999999984</v>
      </c>
      <c r="BQ5" s="10">
        <f t="shared" si="1"/>
        <v>3377.82</v>
      </c>
      <c r="BR5" s="10">
        <f t="shared" si="2"/>
        <v>7881.55</v>
      </c>
      <c r="BS5" s="10">
        <f t="shared" si="3"/>
        <v>3377.82</v>
      </c>
      <c r="BT5" s="10">
        <f t="shared" si="4"/>
        <v>0</v>
      </c>
      <c r="BU5" s="10">
        <f t="shared" si="5"/>
        <v>0</v>
      </c>
    </row>
    <row r="6" spans="1:73" s="7" customFormat="1" x14ac:dyDescent="0.25">
      <c r="A6" s="7" t="s">
        <v>6</v>
      </c>
      <c r="B6" s="7">
        <v>1188.68</v>
      </c>
      <c r="F6" s="10"/>
      <c r="G6" s="10"/>
      <c r="H6" s="10">
        <v>0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>
        <v>211.26</v>
      </c>
      <c r="AI6" s="10"/>
      <c r="AJ6" s="10"/>
      <c r="AK6" s="10"/>
      <c r="AL6" s="10">
        <v>470.72</v>
      </c>
      <c r="AM6" s="10"/>
      <c r="AN6" s="10"/>
      <c r="AO6" s="10"/>
      <c r="AP6" s="10">
        <v>480.06</v>
      </c>
      <c r="AQ6" s="10"/>
      <c r="AR6" s="10"/>
      <c r="AS6" s="10"/>
      <c r="AT6" s="10"/>
      <c r="AU6" s="10"/>
      <c r="AV6" s="10"/>
      <c r="AW6" s="10"/>
      <c r="AX6" s="10">
        <v>26.64</v>
      </c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>
        <f t="shared" si="0"/>
        <v>1188.68</v>
      </c>
      <c r="BQ6" s="10">
        <f t="shared" si="1"/>
        <v>0</v>
      </c>
      <c r="BR6" s="10">
        <f t="shared" si="2"/>
        <v>1188.68</v>
      </c>
      <c r="BS6" s="10">
        <f t="shared" si="3"/>
        <v>0</v>
      </c>
      <c r="BT6" s="10">
        <f t="shared" si="4"/>
        <v>0</v>
      </c>
      <c r="BU6" s="10">
        <f t="shared" si="5"/>
        <v>0</v>
      </c>
    </row>
    <row r="7" spans="1:73" s="7" customFormat="1" x14ac:dyDescent="0.25">
      <c r="A7" s="7" t="s">
        <v>7</v>
      </c>
      <c r="B7" s="7">
        <v>366.26</v>
      </c>
      <c r="F7" s="10"/>
      <c r="G7" s="10"/>
      <c r="H7" s="10">
        <v>2.6</v>
      </c>
      <c r="I7" s="10">
        <v>0</v>
      </c>
      <c r="J7" s="10">
        <v>9.43</v>
      </c>
      <c r="K7" s="10"/>
      <c r="L7" s="10">
        <v>1.89</v>
      </c>
      <c r="M7" s="10"/>
      <c r="N7" s="10">
        <v>13.19</v>
      </c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>
        <v>339.15</v>
      </c>
      <c r="BO7" s="10"/>
      <c r="BP7" s="10">
        <f t="shared" si="0"/>
        <v>366.26</v>
      </c>
      <c r="BQ7" s="10">
        <f t="shared" si="1"/>
        <v>0</v>
      </c>
      <c r="BR7" s="10">
        <f t="shared" si="2"/>
        <v>366.26</v>
      </c>
      <c r="BS7" s="10">
        <f t="shared" si="3"/>
        <v>0</v>
      </c>
      <c r="BT7" s="10">
        <f t="shared" si="4"/>
        <v>0</v>
      </c>
      <c r="BU7" s="10">
        <f t="shared" si="5"/>
        <v>0</v>
      </c>
    </row>
    <row r="8" spans="1:73" s="7" customFormat="1" x14ac:dyDescent="0.25">
      <c r="A8" s="7" t="s">
        <v>8</v>
      </c>
      <c r="B8" s="7">
        <v>3431.4</v>
      </c>
      <c r="C8" s="7">
        <v>1715.68</v>
      </c>
      <c r="D8" s="7">
        <v>-0.02</v>
      </c>
      <c r="E8" s="7">
        <v>0.31</v>
      </c>
      <c r="F8" s="10"/>
      <c r="G8" s="10"/>
      <c r="H8" s="10">
        <v>43.36</v>
      </c>
      <c r="I8" s="10">
        <v>22.13</v>
      </c>
      <c r="J8" s="10">
        <v>52.6</v>
      </c>
      <c r="K8" s="10">
        <v>53.24</v>
      </c>
      <c r="L8" s="10">
        <v>118.11</v>
      </c>
      <c r="M8" s="10">
        <v>93.28</v>
      </c>
      <c r="N8" s="10">
        <v>387.87</v>
      </c>
      <c r="O8" s="10">
        <v>223.36</v>
      </c>
      <c r="P8" s="10">
        <v>0.14000000000000001</v>
      </c>
      <c r="Q8" s="10">
        <v>0.12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>
        <v>2829.34</v>
      </c>
      <c r="BO8" s="10">
        <v>1323.24</v>
      </c>
      <c r="BP8" s="10">
        <f t="shared" si="0"/>
        <v>3431.42</v>
      </c>
      <c r="BQ8" s="10">
        <f t="shared" si="1"/>
        <v>1715.37</v>
      </c>
      <c r="BR8" s="10">
        <f t="shared" si="2"/>
        <v>3431.42</v>
      </c>
      <c r="BS8" s="10">
        <f t="shared" si="3"/>
        <v>1715.3700000000001</v>
      </c>
      <c r="BT8" s="10">
        <f t="shared" si="4"/>
        <v>0</v>
      </c>
      <c r="BU8" s="10">
        <f t="shared" si="5"/>
        <v>0</v>
      </c>
    </row>
    <row r="9" spans="1:73" s="7" customFormat="1" x14ac:dyDescent="0.25">
      <c r="A9" s="7" t="s">
        <v>9</v>
      </c>
      <c r="B9" s="7">
        <v>63.08</v>
      </c>
      <c r="F9" s="10"/>
      <c r="G9" s="10"/>
      <c r="H9" s="10">
        <v>5.16</v>
      </c>
      <c r="I9" s="10">
        <v>0</v>
      </c>
      <c r="J9" s="10">
        <v>9.3000000000000007</v>
      </c>
      <c r="K9" s="10"/>
      <c r="L9" s="10">
        <v>11.39</v>
      </c>
      <c r="M9" s="10"/>
      <c r="N9" s="10">
        <v>36.97</v>
      </c>
      <c r="O9" s="10"/>
      <c r="P9" s="10">
        <v>0.26</v>
      </c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>
        <f t="shared" si="0"/>
        <v>63.08</v>
      </c>
      <c r="BQ9" s="10">
        <f t="shared" si="1"/>
        <v>0</v>
      </c>
      <c r="BR9" s="10">
        <f t="shared" si="2"/>
        <v>63.08</v>
      </c>
      <c r="BS9" s="10">
        <f t="shared" si="3"/>
        <v>0</v>
      </c>
      <c r="BT9" s="10">
        <f t="shared" si="4"/>
        <v>0</v>
      </c>
      <c r="BU9" s="10">
        <f t="shared" si="5"/>
        <v>0</v>
      </c>
    </row>
    <row r="10" spans="1:73" s="7" customFormat="1" x14ac:dyDescent="0.25">
      <c r="A10" s="7" t="s">
        <v>11</v>
      </c>
      <c r="B10" s="7">
        <v>135.6</v>
      </c>
      <c r="F10" s="10"/>
      <c r="G10" s="10"/>
      <c r="H10" s="10">
        <v>103.11</v>
      </c>
      <c r="I10" s="10">
        <v>0</v>
      </c>
      <c r="J10" s="10">
        <v>1.31</v>
      </c>
      <c r="K10" s="10"/>
      <c r="L10" s="10">
        <v>0.4</v>
      </c>
      <c r="M10" s="10"/>
      <c r="N10" s="10">
        <v>3.56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>
        <v>27.22</v>
      </c>
      <c r="BO10" s="10"/>
      <c r="BP10" s="10">
        <f t="shared" si="0"/>
        <v>135.60000000000002</v>
      </c>
      <c r="BQ10" s="10">
        <f t="shared" si="1"/>
        <v>0</v>
      </c>
      <c r="BR10" s="10">
        <f t="shared" si="2"/>
        <v>135.6</v>
      </c>
      <c r="BS10" s="10">
        <f t="shared" si="3"/>
        <v>0</v>
      </c>
      <c r="BT10" s="10">
        <f t="shared" si="4"/>
        <v>0</v>
      </c>
      <c r="BU10" s="10">
        <f t="shared" si="5"/>
        <v>0</v>
      </c>
    </row>
    <row r="11" spans="1:73" x14ac:dyDescent="0.25">
      <c r="A11" t="s">
        <v>10</v>
      </c>
      <c r="B11">
        <v>194.98</v>
      </c>
      <c r="F11" s="9"/>
      <c r="G11" s="9"/>
      <c r="H11" s="9">
        <v>138.59</v>
      </c>
      <c r="I11" s="9">
        <v>0</v>
      </c>
      <c r="J11" s="9">
        <v>0.31</v>
      </c>
      <c r="K11" s="9"/>
      <c r="L11" s="9">
        <v>3.66</v>
      </c>
      <c r="M11" s="9"/>
      <c r="N11" s="9">
        <v>46.42</v>
      </c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>
        <v>6</v>
      </c>
      <c r="BO11" s="9"/>
      <c r="BP11" s="9">
        <f t="shared" si="0"/>
        <v>194.98000000000002</v>
      </c>
      <c r="BQ11" s="9">
        <f t="shared" si="1"/>
        <v>0</v>
      </c>
      <c r="BR11" s="9">
        <f t="shared" si="2"/>
        <v>194.98</v>
      </c>
      <c r="BS11" s="9">
        <f t="shared" si="3"/>
        <v>0</v>
      </c>
      <c r="BT11" s="9">
        <f t="shared" si="4"/>
        <v>0</v>
      </c>
      <c r="BU11" s="9">
        <f t="shared" si="5"/>
        <v>0</v>
      </c>
    </row>
    <row r="12" spans="1:73" x14ac:dyDescent="0.25">
      <c r="A12" t="s">
        <v>12</v>
      </c>
      <c r="B12">
        <v>4.82</v>
      </c>
      <c r="F12" s="9">
        <v>4.82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>
        <f t="shared" si="0"/>
        <v>4.82</v>
      </c>
      <c r="BQ12" s="9">
        <f t="shared" si="1"/>
        <v>0</v>
      </c>
      <c r="BR12" s="9">
        <f t="shared" si="2"/>
        <v>4.82</v>
      </c>
      <c r="BS12" s="9">
        <f t="shared" si="3"/>
        <v>0</v>
      </c>
      <c r="BT12" s="9">
        <f t="shared" si="4"/>
        <v>0</v>
      </c>
      <c r="BU12" s="9">
        <f t="shared" si="5"/>
        <v>0</v>
      </c>
    </row>
    <row r="13" spans="1:73" x14ac:dyDescent="0.25">
      <c r="A13" t="s">
        <v>13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>
        <f t="shared" si="0"/>
        <v>0</v>
      </c>
      <c r="BQ13" s="9">
        <f t="shared" si="1"/>
        <v>0</v>
      </c>
      <c r="BR13" s="9">
        <f t="shared" si="2"/>
        <v>0</v>
      </c>
      <c r="BS13" s="9">
        <f t="shared" si="3"/>
        <v>0</v>
      </c>
      <c r="BT13" s="9">
        <f t="shared" si="4"/>
        <v>0</v>
      </c>
      <c r="BU13" s="9">
        <f t="shared" si="5"/>
        <v>0</v>
      </c>
    </row>
    <row r="14" spans="1:73" x14ac:dyDescent="0.25">
      <c r="A14" t="s">
        <v>14</v>
      </c>
      <c r="B14">
        <v>1320.29</v>
      </c>
      <c r="C14">
        <v>0.02</v>
      </c>
      <c r="D14">
        <v>14.91</v>
      </c>
      <c r="F14" s="9"/>
      <c r="G14" s="9"/>
      <c r="H14" s="9">
        <v>157.69</v>
      </c>
      <c r="I14" s="9">
        <v>0.02</v>
      </c>
      <c r="J14" s="9">
        <v>126.89</v>
      </c>
      <c r="K14" s="9"/>
      <c r="L14" s="9"/>
      <c r="M14" s="9"/>
      <c r="N14" s="9">
        <v>440.11</v>
      </c>
      <c r="O14" s="9"/>
      <c r="P14" s="9">
        <v>236.9</v>
      </c>
      <c r="Q14" s="9"/>
      <c r="R14" s="9">
        <v>343.79</v>
      </c>
      <c r="S14" s="9"/>
      <c r="T14" s="9">
        <v>0</v>
      </c>
      <c r="U14" s="9"/>
      <c r="V14" s="9">
        <v>0</v>
      </c>
      <c r="W14" s="9"/>
      <c r="X14" s="9">
        <v>0</v>
      </c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>
        <f t="shared" si="0"/>
        <v>1305.3800000000001</v>
      </c>
      <c r="BQ14" s="9">
        <f t="shared" si="1"/>
        <v>0.02</v>
      </c>
      <c r="BR14" s="9">
        <f t="shared" si="2"/>
        <v>1305.3799999999999</v>
      </c>
      <c r="BS14" s="9">
        <f t="shared" si="3"/>
        <v>0.02</v>
      </c>
      <c r="BT14" s="9">
        <f t="shared" si="4"/>
        <v>0</v>
      </c>
      <c r="BU14" s="9">
        <f t="shared" si="5"/>
        <v>0</v>
      </c>
    </row>
    <row r="15" spans="1:73" x14ac:dyDescent="0.25">
      <c r="A15" t="s">
        <v>15</v>
      </c>
      <c r="B15">
        <v>16.82</v>
      </c>
      <c r="D15">
        <v>16.82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>
        <f t="shared" si="0"/>
        <v>0</v>
      </c>
      <c r="BQ15" s="9">
        <f t="shared" si="1"/>
        <v>0</v>
      </c>
      <c r="BR15" s="9">
        <f t="shared" si="2"/>
        <v>0</v>
      </c>
      <c r="BS15" s="9">
        <f t="shared" si="3"/>
        <v>0</v>
      </c>
      <c r="BT15" s="9">
        <f t="shared" si="4"/>
        <v>0</v>
      </c>
      <c r="BU15" s="9">
        <f t="shared" si="5"/>
        <v>0</v>
      </c>
    </row>
    <row r="16" spans="1:73" x14ac:dyDescent="0.25">
      <c r="A16" t="s">
        <v>16</v>
      </c>
      <c r="B16">
        <v>1320.29</v>
      </c>
      <c r="D16">
        <v>14.91</v>
      </c>
      <c r="F16" s="9"/>
      <c r="G16" s="9"/>
      <c r="H16" s="9">
        <v>157.69999999999999</v>
      </c>
      <c r="I16" s="9">
        <v>0</v>
      </c>
      <c r="J16" s="9">
        <v>126.88</v>
      </c>
      <c r="K16" s="9"/>
      <c r="L16" s="9"/>
      <c r="M16" s="9"/>
      <c r="N16" s="9">
        <v>440.11</v>
      </c>
      <c r="O16" s="9"/>
      <c r="P16" s="9">
        <v>236.9</v>
      </c>
      <c r="Q16" s="9"/>
      <c r="R16" s="9">
        <v>343.79</v>
      </c>
      <c r="S16" s="9"/>
      <c r="T16" s="9">
        <v>0</v>
      </c>
      <c r="U16" s="9"/>
      <c r="V16" s="9">
        <v>0</v>
      </c>
      <c r="W16" s="9"/>
      <c r="X16" s="9">
        <v>0</v>
      </c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>
        <f t="shared" si="0"/>
        <v>1305.3800000000001</v>
      </c>
      <c r="BQ16" s="9">
        <f t="shared" si="1"/>
        <v>0</v>
      </c>
      <c r="BR16" s="9">
        <f t="shared" si="2"/>
        <v>1305.3799999999999</v>
      </c>
      <c r="BS16" s="9">
        <f t="shared" si="3"/>
        <v>0</v>
      </c>
      <c r="BT16" s="9">
        <f t="shared" si="4"/>
        <v>0</v>
      </c>
      <c r="BU16" s="9">
        <f t="shared" si="5"/>
        <v>0</v>
      </c>
    </row>
    <row r="17" spans="1:73" x14ac:dyDescent="0.25">
      <c r="A17" t="s">
        <v>17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>
        <f t="shared" si="0"/>
        <v>0</v>
      </c>
      <c r="BQ17" s="9">
        <f t="shared" si="1"/>
        <v>0</v>
      </c>
      <c r="BR17" s="9">
        <f t="shared" si="2"/>
        <v>0</v>
      </c>
      <c r="BS17" s="9">
        <f t="shared" si="3"/>
        <v>0</v>
      </c>
      <c r="BT17" s="9">
        <f t="shared" si="4"/>
        <v>0</v>
      </c>
      <c r="BU17" s="9">
        <f t="shared" si="5"/>
        <v>0</v>
      </c>
    </row>
    <row r="18" spans="1:73" x14ac:dyDescent="0.25">
      <c r="A18" t="s">
        <v>18</v>
      </c>
      <c r="B18">
        <v>715.26</v>
      </c>
      <c r="C18">
        <v>62.71</v>
      </c>
      <c r="D18">
        <v>-0.02</v>
      </c>
      <c r="E18">
        <v>0.15</v>
      </c>
      <c r="F18" s="9"/>
      <c r="G18" s="9"/>
      <c r="H18" s="9">
        <v>434.74</v>
      </c>
      <c r="I18" s="9">
        <v>11.09</v>
      </c>
      <c r="J18" s="9">
        <v>9.66</v>
      </c>
      <c r="K18" s="9">
        <v>0.69</v>
      </c>
      <c r="L18" s="9">
        <v>8.56</v>
      </c>
      <c r="M18" s="9">
        <v>2.61</v>
      </c>
      <c r="N18" s="9">
        <v>27.32</v>
      </c>
      <c r="O18" s="9">
        <v>4.46</v>
      </c>
      <c r="P18" s="9">
        <v>182.06</v>
      </c>
      <c r="Q18" s="9">
        <v>43.66</v>
      </c>
      <c r="R18" s="9">
        <v>0</v>
      </c>
      <c r="S18" s="9"/>
      <c r="T18" s="9">
        <v>0</v>
      </c>
      <c r="U18" s="9"/>
      <c r="V18" s="9">
        <v>0</v>
      </c>
      <c r="W18" s="9"/>
      <c r="X18" s="9">
        <v>0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>
        <v>52.94</v>
      </c>
      <c r="BO18" s="9">
        <v>0.05</v>
      </c>
      <c r="BP18" s="9">
        <f t="shared" si="0"/>
        <v>715.28</v>
      </c>
      <c r="BQ18" s="9">
        <f t="shared" si="1"/>
        <v>62.559999999999988</v>
      </c>
      <c r="BR18" s="9">
        <f t="shared" si="2"/>
        <v>715.28</v>
      </c>
      <c r="BS18" s="9">
        <f t="shared" si="3"/>
        <v>62.56</v>
      </c>
      <c r="BT18" s="9">
        <f t="shared" si="4"/>
        <v>0</v>
      </c>
      <c r="BU18" s="9">
        <f t="shared" si="5"/>
        <v>0</v>
      </c>
    </row>
    <row r="19" spans="1:73" x14ac:dyDescent="0.25">
      <c r="A19" t="s">
        <v>19</v>
      </c>
      <c r="B19">
        <v>815.58</v>
      </c>
      <c r="D19">
        <v>0.03</v>
      </c>
      <c r="F19" s="9"/>
      <c r="G19" s="9"/>
      <c r="H19" s="9">
        <v>9</v>
      </c>
      <c r="I19" s="9">
        <v>0</v>
      </c>
      <c r="J19" s="9">
        <v>6.2</v>
      </c>
      <c r="K19" s="9"/>
      <c r="L19" s="9"/>
      <c r="M19" s="9"/>
      <c r="N19" s="9"/>
      <c r="O19" s="9"/>
      <c r="P19" s="9"/>
      <c r="Q19" s="9"/>
      <c r="R19" s="9">
        <v>777.67</v>
      </c>
      <c r="S19" s="9"/>
      <c r="T19" s="9">
        <v>0</v>
      </c>
      <c r="U19" s="9"/>
      <c r="V19" s="9">
        <v>0</v>
      </c>
      <c r="W19" s="9"/>
      <c r="X19" s="9">
        <v>0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>
        <v>22.68</v>
      </c>
      <c r="BO19" s="9"/>
      <c r="BP19" s="9">
        <f t="shared" si="0"/>
        <v>815.55</v>
      </c>
      <c r="BQ19" s="9">
        <f t="shared" si="1"/>
        <v>0</v>
      </c>
      <c r="BR19" s="9">
        <f t="shared" si="2"/>
        <v>815.55000000000007</v>
      </c>
      <c r="BS19" s="9">
        <f t="shared" si="3"/>
        <v>0</v>
      </c>
      <c r="BT19" s="9">
        <f t="shared" si="4"/>
        <v>0</v>
      </c>
      <c r="BU19" s="9">
        <f t="shared" si="5"/>
        <v>0</v>
      </c>
    </row>
    <row r="20" spans="1:73" x14ac:dyDescent="0.25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>
        <f t="shared" si="0"/>
        <v>0</v>
      </c>
      <c r="BQ20" s="9">
        <f t="shared" si="1"/>
        <v>0</v>
      </c>
      <c r="BR20" s="9">
        <f t="shared" si="2"/>
        <v>0</v>
      </c>
      <c r="BS20" s="9">
        <f t="shared" si="3"/>
        <v>0</v>
      </c>
      <c r="BT20" s="9">
        <f t="shared" si="4"/>
        <v>0</v>
      </c>
      <c r="BU20" s="9">
        <f t="shared" si="5"/>
        <v>0</v>
      </c>
    </row>
    <row r="21" spans="1:73" ht="15.75" thickBot="1" x14ac:dyDescent="0.3">
      <c r="A21" t="s">
        <v>0</v>
      </c>
      <c r="B21" s="2">
        <f>SUM(B3:B20)</f>
        <v>17869.78</v>
      </c>
      <c r="C21" s="2">
        <f>SUM(C3:C20)</f>
        <v>5156.2300000000005</v>
      </c>
      <c r="D21" s="2">
        <f>SUM(D3:D20)</f>
        <v>125.08999999999999</v>
      </c>
      <c r="E21" s="2">
        <f t="shared" ref="E21" si="6">SUM(E3:E20)</f>
        <v>0.45999999999999996</v>
      </c>
      <c r="F21" s="2">
        <f t="shared" ref="F21:BQ21" si="7">SUM(F3:F20)</f>
        <v>78.72999999999999</v>
      </c>
      <c r="G21" s="2">
        <f t="shared" si="7"/>
        <v>0</v>
      </c>
      <c r="H21" s="2">
        <f t="shared" si="7"/>
        <v>1051.95</v>
      </c>
      <c r="I21" s="2">
        <f t="shared" si="7"/>
        <v>33.239999999999995</v>
      </c>
      <c r="J21" s="2">
        <f t="shared" si="7"/>
        <v>342.58000000000004</v>
      </c>
      <c r="K21" s="2">
        <f t="shared" si="7"/>
        <v>53.93</v>
      </c>
      <c r="L21" s="2">
        <f t="shared" si="7"/>
        <v>144.01</v>
      </c>
      <c r="M21" s="2">
        <f t="shared" si="7"/>
        <v>95.89</v>
      </c>
      <c r="N21" s="2">
        <f t="shared" si="7"/>
        <v>1395.55</v>
      </c>
      <c r="O21" s="2">
        <f t="shared" si="7"/>
        <v>227.82000000000002</v>
      </c>
      <c r="P21" s="2">
        <f t="shared" si="7"/>
        <v>656.26</v>
      </c>
      <c r="Q21" s="2">
        <f t="shared" si="7"/>
        <v>43.779999999999994</v>
      </c>
      <c r="R21" s="2">
        <f t="shared" si="7"/>
        <v>1465.25</v>
      </c>
      <c r="S21" s="2">
        <f t="shared" si="7"/>
        <v>0</v>
      </c>
      <c r="T21" s="2">
        <f t="shared" si="7"/>
        <v>0</v>
      </c>
      <c r="U21" s="2">
        <f t="shared" si="7"/>
        <v>0</v>
      </c>
      <c r="V21" s="2">
        <f t="shared" ref="V21:W21" si="8">SUM(V3:V20)</f>
        <v>0</v>
      </c>
      <c r="W21" s="2">
        <f t="shared" si="8"/>
        <v>0</v>
      </c>
      <c r="X21" s="2">
        <f t="shared" ref="X21:Y21" si="9">SUM(X3:X20)</f>
        <v>0</v>
      </c>
      <c r="Y21" s="2">
        <f t="shared" si="9"/>
        <v>0</v>
      </c>
      <c r="Z21" s="2">
        <f t="shared" ref="Z21" si="10">SUM(Z3:Z20)</f>
        <v>192.4</v>
      </c>
      <c r="AA21" s="2">
        <f t="shared" ref="AA21" si="11">SUM(AA3:AA20)</f>
        <v>82.46</v>
      </c>
      <c r="AB21" s="2">
        <f t="shared" ref="AB21" si="12">SUM(AB3:AB20)</f>
        <v>360</v>
      </c>
      <c r="AC21" s="2">
        <f t="shared" ref="AC21" si="13">SUM(AC3:AC20)</f>
        <v>154.29</v>
      </c>
      <c r="AD21" s="2">
        <f t="shared" ref="AD21" si="14">SUM(AD3:AD20)</f>
        <v>670.8</v>
      </c>
      <c r="AE21" s="2">
        <f t="shared" ref="AE21" si="15">SUM(AE3:AE20)</f>
        <v>287.49</v>
      </c>
      <c r="AF21" s="2">
        <f t="shared" ref="AF21" si="16">SUM(AF3:AF20)</f>
        <v>621.84</v>
      </c>
      <c r="AG21" s="2">
        <f t="shared" ref="AG21" si="17">SUM(AG3:AG20)</f>
        <v>266.5</v>
      </c>
      <c r="AH21" s="2">
        <f t="shared" ref="AH21" si="18">SUM(AH3:AH20)</f>
        <v>301.8</v>
      </c>
      <c r="AI21" s="2">
        <f t="shared" ref="AI21" si="19">SUM(AI3:AI20)</f>
        <v>38.799999999999997</v>
      </c>
      <c r="AJ21" s="2">
        <f t="shared" ref="AJ21" si="20">SUM(AJ3:AJ20)</f>
        <v>266.81</v>
      </c>
      <c r="AK21" s="2">
        <f t="shared" ref="AK21" si="21">SUM(AK3:AK20)</f>
        <v>114.35</v>
      </c>
      <c r="AL21" s="2">
        <f t="shared" ref="AL21" si="22">SUM(AL3:AL20)</f>
        <v>470.72</v>
      </c>
      <c r="AM21" s="2">
        <f t="shared" ref="AM21" si="23">SUM(AM3:AM20)</f>
        <v>0</v>
      </c>
      <c r="AN21" s="2">
        <f t="shared" ref="AN21" si="24">SUM(AN3:AN20)</f>
        <v>1081.28</v>
      </c>
      <c r="AO21" s="2">
        <f t="shared" ref="AO21" si="25">SUM(AO3:AO20)</f>
        <v>463.41</v>
      </c>
      <c r="AP21" s="2">
        <f t="shared" ref="AP21" si="26">SUM(AP3:AP20)</f>
        <v>800.1</v>
      </c>
      <c r="AQ21" s="2">
        <f t="shared" ref="AQ21" si="27">SUM(AQ3:AQ20)</f>
        <v>137.16</v>
      </c>
      <c r="AR21" s="2">
        <f t="shared" ref="AR21" si="28">SUM(AR3:AR20)</f>
        <v>193.2</v>
      </c>
      <c r="AS21" s="2">
        <f t="shared" ref="AS21" si="29">SUM(AS3:AS20)</f>
        <v>82.8</v>
      </c>
      <c r="AT21" s="2">
        <f t="shared" ref="AT21" si="30">SUM(AT3:AT20)</f>
        <v>211.44</v>
      </c>
      <c r="AU21" s="2">
        <f t="shared" ref="AU21" si="31">SUM(AU3:AU20)</f>
        <v>90.61</v>
      </c>
      <c r="AV21" s="2">
        <f t="shared" ref="AV21" si="32">SUM(AV3:AV20)</f>
        <v>262.8</v>
      </c>
      <c r="AW21" s="2">
        <f t="shared" ref="AW21" si="33">SUM(AW3:AW20)</f>
        <v>0</v>
      </c>
      <c r="AX21" s="2">
        <f t="shared" ref="AX21" si="34">SUM(AX3:AX20)</f>
        <v>29.6</v>
      </c>
      <c r="AY21" s="2">
        <f t="shared" ref="AY21" si="35">SUM(AY3:AY20)</f>
        <v>1.27</v>
      </c>
      <c r="AZ21" s="2">
        <f t="shared" ref="AZ21" si="36">SUM(AZ3:AZ20)</f>
        <v>1269.0899999999999</v>
      </c>
      <c r="BA21" s="2">
        <f t="shared" ref="BA21" si="37">SUM(BA3:BA20)</f>
        <v>543.9</v>
      </c>
      <c r="BB21" s="2">
        <f t="shared" ref="BB21" si="38">SUM(BB3:BB20)</f>
        <v>294.12</v>
      </c>
      <c r="BC21" s="2">
        <f t="shared" ref="BC21" si="39">SUM(BC3:BC20)</f>
        <v>126.05</v>
      </c>
      <c r="BD21" s="2">
        <f t="shared" ref="BD21" si="40">SUM(BD3:BD20)</f>
        <v>555.84</v>
      </c>
      <c r="BE21" s="2">
        <f t="shared" ref="BE21" si="41">SUM(BE3:BE20)</f>
        <v>238.22</v>
      </c>
      <c r="BF21" s="2">
        <f t="shared" ref="BF21" si="42">SUM(BF3:BF20)</f>
        <v>807.03</v>
      </c>
      <c r="BG21" s="2">
        <f t="shared" ref="BG21" si="43">SUM(BG3:BG20)</f>
        <v>345.87</v>
      </c>
      <c r="BH21" s="2">
        <f t="shared" ref="BH21" si="44">SUM(BH3:BH20)</f>
        <v>489.49</v>
      </c>
      <c r="BI21" s="2">
        <f t="shared" ref="BI21" si="45">SUM(BI3:BI20)</f>
        <v>209.78</v>
      </c>
      <c r="BJ21" s="2">
        <f t="shared" ref="BJ21" si="46">SUM(BJ3:BJ20)</f>
        <v>157.72999999999999</v>
      </c>
      <c r="BK21" s="2">
        <f t="shared" ref="BK21" si="47">SUM(BK3:BK20)</f>
        <v>67.599999999999994</v>
      </c>
      <c r="BL21" s="2">
        <f t="shared" ref="BL21" si="48">SUM(BL3:BL20)</f>
        <v>296.94</v>
      </c>
      <c r="BM21" s="2">
        <f t="shared" ref="BM21" si="49">SUM(BM3:BM20)</f>
        <v>127.26</v>
      </c>
      <c r="BN21" s="2">
        <f t="shared" ref="BN21" si="50">SUM(BN3:BN20)</f>
        <v>3277.33</v>
      </c>
      <c r="BO21" s="2">
        <f t="shared" ref="BO21" si="51">SUM(BO3:BO20)</f>
        <v>1323.29</v>
      </c>
      <c r="BP21" s="2">
        <f t="shared" si="7"/>
        <v>17744.689999999999</v>
      </c>
      <c r="BQ21" s="2">
        <f t="shared" si="7"/>
        <v>5155.7700000000013</v>
      </c>
      <c r="BR21" s="2">
        <f>SUM(BR3:BR20)</f>
        <v>17744.689999999999</v>
      </c>
      <c r="BS21" s="2">
        <f>SUM(BS3:BS20)</f>
        <v>5155.7700000000013</v>
      </c>
      <c r="BT21" s="2">
        <f t="shared" ref="BT21:BU21" si="52">SUM(BT3:BT20)</f>
        <v>0</v>
      </c>
      <c r="BU21" s="2">
        <f t="shared" si="52"/>
        <v>0</v>
      </c>
    </row>
    <row r="22" spans="1:73" ht="15.75" thickTop="1" x14ac:dyDescent="0.25">
      <c r="A22" t="s">
        <v>50</v>
      </c>
      <c r="F22" s="9">
        <f>4.61+8.33+4.82+11.14+10.71+11.7+5.32+4.88+5.35+4.52+5.07+2.28</f>
        <v>78.72999999999999</v>
      </c>
      <c r="G22" s="9"/>
      <c r="H22" s="9">
        <f>227.8+468.56+355.59</f>
        <v>1051.95</v>
      </c>
      <c r="I22" s="9"/>
      <c r="J22" s="9">
        <v>342.58</v>
      </c>
      <c r="K22" s="9"/>
      <c r="L22" s="9">
        <f>117.3+26.71</f>
        <v>144.01</v>
      </c>
      <c r="M22" s="9"/>
      <c r="N22" s="9">
        <f>690.53+585.91</f>
        <v>1276.44</v>
      </c>
      <c r="O22" s="9"/>
      <c r="P22" s="9">
        <f>226.08+230.42+199.76</f>
        <v>656.26</v>
      </c>
      <c r="Q22" s="9"/>
      <c r="R22" s="9">
        <v>1465.25</v>
      </c>
      <c r="S22" s="9"/>
      <c r="T22" s="9">
        <v>0</v>
      </c>
      <c r="U22" s="9"/>
      <c r="V22" s="9">
        <v>0</v>
      </c>
      <c r="W22" s="9"/>
      <c r="X22" s="9">
        <v>0</v>
      </c>
      <c r="Y22" s="9"/>
      <c r="Z22" s="9">
        <v>192.4</v>
      </c>
      <c r="AA22" s="9"/>
      <c r="AB22" s="9">
        <f>187.5+172.5</f>
        <v>360</v>
      </c>
      <c r="AC22" s="9"/>
      <c r="AD22" s="9">
        <f>279.5+391.3</f>
        <v>670.8</v>
      </c>
      <c r="AE22" s="9"/>
      <c r="AF22" s="9">
        <f>227.12+394.72</f>
        <v>621.84</v>
      </c>
      <c r="AG22" s="9"/>
      <c r="AH22" s="9">
        <f>147.72+154.08</f>
        <v>301.8</v>
      </c>
      <c r="AI22" s="9"/>
      <c r="AJ22" s="9">
        <f>121.28+145.53</f>
        <v>266.81</v>
      </c>
      <c r="AK22" s="9"/>
      <c r="AL22" s="9">
        <f>245.42+225.3</f>
        <v>470.72</v>
      </c>
      <c r="AM22" s="9"/>
      <c r="AN22" s="9">
        <f>427.28+654</f>
        <v>1081.28</v>
      </c>
      <c r="AO22" s="9"/>
      <c r="AP22" s="9">
        <f>457.2+342.9</f>
        <v>800.09999999999991</v>
      </c>
      <c r="AQ22" s="9"/>
      <c r="AR22" s="9">
        <f>96.6+96.6</f>
        <v>193.2</v>
      </c>
      <c r="AS22" s="9"/>
      <c r="AT22" s="9">
        <f>118+93.44</f>
        <v>211.44</v>
      </c>
      <c r="AU22" s="9"/>
      <c r="AV22" s="9">
        <f>116.8+146</f>
        <v>262.8</v>
      </c>
      <c r="AW22" s="9"/>
      <c r="AX22" s="9">
        <v>29.6</v>
      </c>
      <c r="AY22" s="9"/>
      <c r="AZ22" s="9">
        <f>374.49+894.6</f>
        <v>1269.0900000000001</v>
      </c>
      <c r="BA22" s="9"/>
      <c r="BB22" s="9">
        <f>81.7+212.42</f>
        <v>294.12</v>
      </c>
      <c r="BC22" s="9"/>
      <c r="BD22" s="9">
        <f>277.92+277.92</f>
        <v>555.84</v>
      </c>
      <c r="BE22" s="9"/>
      <c r="BF22" s="9">
        <f>418.95+388.08</f>
        <v>807.03</v>
      </c>
      <c r="BG22" s="9"/>
      <c r="BH22" s="9">
        <v>489.49</v>
      </c>
      <c r="BI22" s="9"/>
      <c r="BJ22" s="9">
        <f>110.92+46.81</f>
        <v>157.73000000000002</v>
      </c>
      <c r="BK22" s="9"/>
      <c r="BL22" s="9">
        <f>141.12+155.82</f>
        <v>296.94</v>
      </c>
      <c r="BM22" s="9"/>
      <c r="BN22" s="9">
        <f>+BN21-BN20</f>
        <v>3277.33</v>
      </c>
      <c r="BP22" s="8">
        <f t="shared" si="0"/>
        <v>17625.580000000002</v>
      </c>
    </row>
    <row r="23" spans="1:73" x14ac:dyDescent="0.25">
      <c r="F23" s="8">
        <f>+F22-F21</f>
        <v>0</v>
      </c>
      <c r="H23" s="8">
        <f>+H22-H21</f>
        <v>0</v>
      </c>
      <c r="J23" s="8">
        <f>+J22-J21</f>
        <v>0</v>
      </c>
      <c r="L23" s="8">
        <f>+L22-L21</f>
        <v>0</v>
      </c>
      <c r="N23" s="8">
        <f>+N22-N21</f>
        <v>-119.1099999999999</v>
      </c>
      <c r="P23" s="8">
        <f>+P22-P21</f>
        <v>0</v>
      </c>
      <c r="R23" s="8">
        <f>+R22-R21</f>
        <v>0</v>
      </c>
      <c r="T23" s="8">
        <f>+T22-T21</f>
        <v>0</v>
      </c>
      <c r="V23" s="8">
        <f>+V22-V21</f>
        <v>0</v>
      </c>
      <c r="X23" s="8">
        <f>+X22-X21</f>
        <v>0</v>
      </c>
      <c r="Z23" s="8">
        <f>+Z22-Z21</f>
        <v>0</v>
      </c>
      <c r="AB23" s="8">
        <f>+AB22-AB21</f>
        <v>0</v>
      </c>
      <c r="AD23" s="8">
        <f>+AD22-AD21</f>
        <v>0</v>
      </c>
      <c r="AF23" s="8">
        <f>+AF22-AF21</f>
        <v>0</v>
      </c>
      <c r="AH23" s="8">
        <f>+AH22-AH21</f>
        <v>0</v>
      </c>
      <c r="AJ23" s="8">
        <f>+AJ22-AJ21</f>
        <v>0</v>
      </c>
      <c r="AL23" s="8">
        <f>+AL22-AL21</f>
        <v>0</v>
      </c>
      <c r="AN23" s="8">
        <f>+AN22-AN21</f>
        <v>0</v>
      </c>
      <c r="AP23" s="8">
        <f>+AP22-AP21</f>
        <v>0</v>
      </c>
      <c r="AR23" s="8">
        <f>+AR22-AR21</f>
        <v>0</v>
      </c>
      <c r="AT23" s="8">
        <f>+AT22-AT21</f>
        <v>0</v>
      </c>
      <c r="AV23" s="8">
        <f>+AV22-AV21</f>
        <v>0</v>
      </c>
      <c r="AX23" s="8">
        <f>+AX22-AX21</f>
        <v>0</v>
      </c>
      <c r="AZ23" s="8">
        <f>+AZ22-AZ21</f>
        <v>0</v>
      </c>
      <c r="BB23" s="8">
        <f>+BB22-BB21</f>
        <v>0</v>
      </c>
      <c r="BD23" s="8">
        <f>+BD22-BD21</f>
        <v>0</v>
      </c>
      <c r="BF23" s="8">
        <f>+BF22-BF21</f>
        <v>0</v>
      </c>
      <c r="BH23" s="8">
        <f>+BH22-BH21</f>
        <v>0</v>
      </c>
      <c r="BJ23" s="8">
        <f>+BJ22-BJ21</f>
        <v>0</v>
      </c>
      <c r="BL23" s="8">
        <f>+BL22-BL21</f>
        <v>0</v>
      </c>
      <c r="BN23" s="8">
        <f>+BN22-BN21</f>
        <v>0</v>
      </c>
      <c r="BP23" s="8">
        <f t="shared" si="0"/>
        <v>-119.1099999999999</v>
      </c>
    </row>
    <row r="24" spans="1:73" x14ac:dyDescent="0.25">
      <c r="A24" t="s">
        <v>51</v>
      </c>
      <c r="F24" s="9"/>
      <c r="G24" s="9"/>
      <c r="H24" s="9">
        <v>6123.19</v>
      </c>
      <c r="I24" s="9"/>
      <c r="J24" s="9">
        <v>1464.46</v>
      </c>
      <c r="K24" s="9"/>
      <c r="L24" s="9">
        <v>314.04000000000002</v>
      </c>
      <c r="M24" s="9"/>
      <c r="N24" s="9">
        <v>690.53</v>
      </c>
      <c r="O24" s="9"/>
      <c r="P24" s="9">
        <v>1616.5</v>
      </c>
      <c r="Q24" s="9"/>
      <c r="R24" s="9">
        <v>3152.68</v>
      </c>
      <c r="S24" s="9"/>
      <c r="T24" s="9">
        <v>8805.1</v>
      </c>
      <c r="U24" s="9"/>
      <c r="V24" s="9">
        <v>1751.4</v>
      </c>
      <c r="W24" s="9"/>
      <c r="X24" s="9">
        <v>5376.88</v>
      </c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>
        <v>984.47</v>
      </c>
      <c r="BO24" s="9"/>
      <c r="BP24" s="9">
        <f t="shared" si="0"/>
        <v>30279.250000000004</v>
      </c>
    </row>
    <row r="25" spans="1:73" x14ac:dyDescent="0.25">
      <c r="A25" t="s">
        <v>2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>
        <f t="shared" si="0"/>
        <v>0</v>
      </c>
    </row>
    <row r="26" spans="1:73" x14ac:dyDescent="0.25">
      <c r="A26" s="7" t="s">
        <v>3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>
        <f t="shared" si="0"/>
        <v>0</v>
      </c>
    </row>
    <row r="27" spans="1:73" x14ac:dyDescent="0.25">
      <c r="A27" s="7" t="s">
        <v>4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>
        <f t="shared" si="0"/>
        <v>0</v>
      </c>
    </row>
    <row r="28" spans="1:73" x14ac:dyDescent="0.25">
      <c r="A28" s="7" t="s">
        <v>6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>
        <f t="shared" si="0"/>
        <v>0</v>
      </c>
    </row>
    <row r="29" spans="1:73" x14ac:dyDescent="0.25">
      <c r="A29" s="7" t="s">
        <v>7</v>
      </c>
      <c r="F29" s="9"/>
      <c r="G29" s="9"/>
      <c r="H29" s="9">
        <v>28.2</v>
      </c>
      <c r="I29" s="9"/>
      <c r="J29" s="9">
        <v>52.03</v>
      </c>
      <c r="K29" s="9"/>
      <c r="L29" s="9">
        <v>4.4800000000000004</v>
      </c>
      <c r="M29" s="9"/>
      <c r="N29" s="9">
        <v>690.53</v>
      </c>
      <c r="O29" s="9"/>
      <c r="P29" s="9">
        <v>1.66</v>
      </c>
      <c r="Q29" s="9"/>
      <c r="R29" s="9">
        <v>3152.68</v>
      </c>
      <c r="S29" s="9"/>
      <c r="T29" s="9"/>
      <c r="U29" s="9"/>
      <c r="V29" s="9"/>
      <c r="W29" s="9"/>
      <c r="X29" s="9">
        <v>32.729999999999997</v>
      </c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>
        <v>95.57</v>
      </c>
      <c r="BO29" s="9"/>
      <c r="BP29" s="9">
        <f t="shared" si="0"/>
        <v>4057.88</v>
      </c>
    </row>
    <row r="30" spans="1:73" x14ac:dyDescent="0.25">
      <c r="A30" s="7" t="s">
        <v>8</v>
      </c>
      <c r="F30" s="9"/>
      <c r="G30" s="9"/>
      <c r="H30" s="9">
        <v>365.73</v>
      </c>
      <c r="I30" s="9">
        <v>196.97</v>
      </c>
      <c r="J30" s="9">
        <v>368.05</v>
      </c>
      <c r="K30" s="9">
        <v>260.8</v>
      </c>
      <c r="L30" s="9">
        <v>227.83</v>
      </c>
      <c r="M30" s="9">
        <v>129.57</v>
      </c>
      <c r="N30" s="9"/>
      <c r="O30" s="9"/>
      <c r="P30" s="9">
        <v>13.44</v>
      </c>
      <c r="Q30" s="9">
        <v>10.49</v>
      </c>
      <c r="R30" s="9"/>
      <c r="S30" s="9"/>
      <c r="T30" s="9"/>
      <c r="U30" s="9"/>
      <c r="V30" s="9">
        <v>-1.41</v>
      </c>
      <c r="W30" s="9">
        <v>1.43</v>
      </c>
      <c r="X30" s="9">
        <v>8.16</v>
      </c>
      <c r="Y30" s="9">
        <v>5.83</v>
      </c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>
        <v>679.19</v>
      </c>
      <c r="BO30" s="9"/>
      <c r="BP30" s="9">
        <f t="shared" si="0"/>
        <v>1660.9900000000002</v>
      </c>
    </row>
    <row r="31" spans="1:73" x14ac:dyDescent="0.25">
      <c r="A31" s="7" t="s">
        <v>9</v>
      </c>
      <c r="F31" s="9"/>
      <c r="G31" s="9"/>
      <c r="H31" s="9">
        <v>52.13</v>
      </c>
      <c r="I31" s="9"/>
      <c r="J31" s="9">
        <v>65.95</v>
      </c>
      <c r="K31" s="9"/>
      <c r="L31" s="9">
        <v>38.39</v>
      </c>
      <c r="M31" s="9"/>
      <c r="N31" s="9"/>
      <c r="O31" s="9"/>
      <c r="P31" s="9">
        <v>3.65</v>
      </c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>
        <f t="shared" si="0"/>
        <v>160.12000000000003</v>
      </c>
    </row>
    <row r="32" spans="1:73" x14ac:dyDescent="0.25">
      <c r="A32" s="7" t="s">
        <v>11</v>
      </c>
      <c r="F32" s="9"/>
      <c r="G32" s="9"/>
      <c r="H32" s="9">
        <v>981.96</v>
      </c>
      <c r="I32" s="9"/>
      <c r="J32" s="9">
        <v>9.0399999999999991</v>
      </c>
      <c r="K32" s="9"/>
      <c r="L32" s="9">
        <v>4.5999999999999996</v>
      </c>
      <c r="M32" s="9"/>
      <c r="N32" s="9"/>
      <c r="O32" s="9"/>
      <c r="P32" s="9">
        <v>0.08</v>
      </c>
      <c r="Q32" s="9"/>
      <c r="R32" s="9"/>
      <c r="S32" s="9"/>
      <c r="T32" s="9">
        <v>1.45</v>
      </c>
      <c r="U32" s="9"/>
      <c r="V32" s="9"/>
      <c r="W32" s="9"/>
      <c r="X32" s="9">
        <v>0.16</v>
      </c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>
        <v>10.199999999999999</v>
      </c>
      <c r="BO32" s="9"/>
      <c r="BP32" s="9">
        <f t="shared" si="0"/>
        <v>1007.4900000000001</v>
      </c>
    </row>
    <row r="33" spans="1:68" x14ac:dyDescent="0.25">
      <c r="A33" t="s">
        <v>10</v>
      </c>
      <c r="F33" s="9"/>
      <c r="G33" s="9"/>
      <c r="H33" s="9">
        <v>953.43</v>
      </c>
      <c r="I33" s="9"/>
      <c r="J33" s="9">
        <v>0.04</v>
      </c>
      <c r="K33" s="9"/>
      <c r="L33" s="9">
        <v>6.53</v>
      </c>
      <c r="M33" s="9"/>
      <c r="N33" s="9"/>
      <c r="O33" s="9"/>
      <c r="P33" s="9">
        <f>0.17-0.06</f>
        <v>0.11000000000000001</v>
      </c>
      <c r="Q33" s="9"/>
      <c r="R33" s="9"/>
      <c r="S33" s="9"/>
      <c r="T33" s="9">
        <v>0.12</v>
      </c>
      <c r="U33" s="9"/>
      <c r="V33" s="9"/>
      <c r="W33" s="9"/>
      <c r="X33" s="9">
        <v>8.9700000000000006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>
        <v>19.829999999999998</v>
      </c>
      <c r="BO33" s="9"/>
      <c r="BP33" s="9">
        <f t="shared" si="0"/>
        <v>989.03</v>
      </c>
    </row>
    <row r="34" spans="1:68" x14ac:dyDescent="0.25">
      <c r="A34" t="s">
        <v>12</v>
      </c>
      <c r="F34" s="9"/>
      <c r="G34" s="9"/>
      <c r="H34" s="9">
        <f>31.35-0.01</f>
        <v>31.34</v>
      </c>
      <c r="I34" s="9"/>
      <c r="J34" s="9">
        <v>26.27</v>
      </c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>
        <f t="shared" si="0"/>
        <v>57.61</v>
      </c>
    </row>
    <row r="35" spans="1:68" x14ac:dyDescent="0.25">
      <c r="A35" t="s">
        <v>13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>
        <f t="shared" si="0"/>
        <v>0</v>
      </c>
    </row>
    <row r="36" spans="1:68" x14ac:dyDescent="0.25">
      <c r="A36" t="s">
        <v>14</v>
      </c>
      <c r="F36" s="9"/>
      <c r="G36" s="9"/>
      <c r="H36" s="9">
        <v>1.87</v>
      </c>
      <c r="I36" s="9"/>
      <c r="J36" s="9">
        <v>5.2</v>
      </c>
      <c r="K36" s="9"/>
      <c r="L36" s="9"/>
      <c r="M36" s="9"/>
      <c r="N36" s="9"/>
      <c r="O36" s="9"/>
      <c r="P36" s="9">
        <v>400.62</v>
      </c>
      <c r="Q36" s="9"/>
      <c r="R36" s="9">
        <v>0</v>
      </c>
      <c r="S36" s="9"/>
      <c r="T36" s="9">
        <v>4291.2299999999996</v>
      </c>
      <c r="U36" s="9"/>
      <c r="V36" s="9">
        <v>869.52</v>
      </c>
      <c r="W36" s="9"/>
      <c r="X36" s="9">
        <v>2359</v>
      </c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>
        <v>64.069999999999993</v>
      </c>
      <c r="BO36" s="9"/>
      <c r="BP36" s="9">
        <f t="shared" si="0"/>
        <v>7991.51</v>
      </c>
    </row>
    <row r="37" spans="1:68" x14ac:dyDescent="0.25">
      <c r="A37" t="s">
        <v>15</v>
      </c>
      <c r="F37" s="9"/>
      <c r="G37" s="9"/>
      <c r="H37" s="9">
        <v>279.32</v>
      </c>
      <c r="I37" s="9"/>
      <c r="J37" s="9">
        <v>427.75</v>
      </c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>
        <v>883.29</v>
      </c>
      <c r="W37" s="9"/>
      <c r="X37" s="9">
        <v>2359</v>
      </c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>
        <v>64.069999999999993</v>
      </c>
      <c r="BO37" s="9"/>
      <c r="BP37" s="9">
        <f t="shared" si="0"/>
        <v>4013.43</v>
      </c>
    </row>
    <row r="38" spans="1:68" x14ac:dyDescent="0.25">
      <c r="A38" t="s">
        <v>16</v>
      </c>
      <c r="F38" s="9"/>
      <c r="G38" s="9"/>
      <c r="H38" s="9">
        <v>281.19</v>
      </c>
      <c r="I38" s="9"/>
      <c r="J38" s="9">
        <v>432.95</v>
      </c>
      <c r="K38" s="9"/>
      <c r="L38" s="9"/>
      <c r="M38" s="9"/>
      <c r="N38" s="9"/>
      <c r="O38" s="9"/>
      <c r="P38" s="9">
        <v>400.62</v>
      </c>
      <c r="Q38" s="9"/>
      <c r="R38" s="9"/>
      <c r="S38" s="9"/>
      <c r="T38" s="9">
        <v>4291.22</v>
      </c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>
        <f t="shared" si="0"/>
        <v>5405.9800000000005</v>
      </c>
    </row>
    <row r="39" spans="1:68" x14ac:dyDescent="0.25">
      <c r="A39" t="s">
        <v>17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>
        <f t="shared" si="0"/>
        <v>0</v>
      </c>
    </row>
    <row r="40" spans="1:68" x14ac:dyDescent="0.25">
      <c r="A40" t="s">
        <v>18</v>
      </c>
      <c r="F40" s="9"/>
      <c r="G40" s="9"/>
      <c r="H40" s="9">
        <v>3148.02</v>
      </c>
      <c r="I40" s="9">
        <v>23.17</v>
      </c>
      <c r="J40" s="9">
        <v>77.180000000000007</v>
      </c>
      <c r="K40" s="9">
        <v>25.63</v>
      </c>
      <c r="L40" s="9">
        <v>32.21</v>
      </c>
      <c r="M40" s="9">
        <v>6.17</v>
      </c>
      <c r="N40" s="9"/>
      <c r="O40" s="9"/>
      <c r="P40" s="9">
        <v>796.32</v>
      </c>
      <c r="Q40" s="9">
        <v>182.71</v>
      </c>
      <c r="R40" s="9"/>
      <c r="S40" s="9"/>
      <c r="T40" s="9">
        <v>221.08</v>
      </c>
      <c r="U40" s="9">
        <v>88.9</v>
      </c>
      <c r="V40" s="9"/>
      <c r="W40" s="9"/>
      <c r="X40" s="9">
        <v>608.86</v>
      </c>
      <c r="Y40" s="9">
        <v>115.47</v>
      </c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>
        <f t="shared" si="0"/>
        <v>4883.67</v>
      </c>
    </row>
    <row r="41" spans="1:68" x14ac:dyDescent="0.25">
      <c r="A41" t="s">
        <v>19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>
        <f>39.12-0.5</f>
        <v>38.619999999999997</v>
      </c>
      <c r="BO41" s="9"/>
      <c r="BP41" s="9">
        <f t="shared" si="0"/>
        <v>38.619999999999997</v>
      </c>
    </row>
    <row r="42" spans="1:68" x14ac:dyDescent="0.25"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>
        <v>12.92</v>
      </c>
      <c r="BO42" s="9"/>
      <c r="BP42" s="9">
        <f t="shared" si="0"/>
        <v>12.92</v>
      </c>
    </row>
    <row r="43" spans="1:68" ht="15.75" thickBot="1" x14ac:dyDescent="0.3">
      <c r="A43" t="s">
        <v>0</v>
      </c>
      <c r="F43" s="11">
        <f>SUM(F25:F42)</f>
        <v>0</v>
      </c>
      <c r="G43" s="11">
        <f t="shared" ref="G43:BP43" si="53">SUM(G25:G42)</f>
        <v>0</v>
      </c>
      <c r="H43" s="11">
        <f t="shared" si="53"/>
        <v>6123.1900000000005</v>
      </c>
      <c r="I43" s="11">
        <f t="shared" si="53"/>
        <v>220.14</v>
      </c>
      <c r="J43" s="11">
        <f t="shared" si="53"/>
        <v>1464.4600000000003</v>
      </c>
      <c r="K43" s="11">
        <f t="shared" si="53"/>
        <v>286.43</v>
      </c>
      <c r="L43" s="11">
        <f t="shared" si="53"/>
        <v>314.03999999999996</v>
      </c>
      <c r="M43" s="11">
        <f t="shared" si="53"/>
        <v>135.73999999999998</v>
      </c>
      <c r="N43" s="11">
        <f t="shared" si="53"/>
        <v>690.53</v>
      </c>
      <c r="O43" s="11">
        <f t="shared" si="53"/>
        <v>0</v>
      </c>
      <c r="P43" s="11">
        <f t="shared" si="53"/>
        <v>1616.5</v>
      </c>
      <c r="Q43" s="11">
        <f t="shared" si="53"/>
        <v>193.20000000000002</v>
      </c>
      <c r="R43" s="11">
        <f t="shared" si="53"/>
        <v>3152.68</v>
      </c>
      <c r="S43" s="11">
        <f t="shared" si="53"/>
        <v>0</v>
      </c>
      <c r="T43" s="11">
        <f t="shared" si="53"/>
        <v>8805.1</v>
      </c>
      <c r="U43" s="11">
        <f t="shared" si="53"/>
        <v>88.9</v>
      </c>
      <c r="V43" s="11">
        <f t="shared" si="53"/>
        <v>1751.4</v>
      </c>
      <c r="W43" s="11">
        <f t="shared" si="53"/>
        <v>1.43</v>
      </c>
      <c r="X43" s="11">
        <f t="shared" si="53"/>
        <v>5376.88</v>
      </c>
      <c r="Y43" s="11">
        <f t="shared" si="53"/>
        <v>121.3</v>
      </c>
      <c r="Z43" s="11">
        <f t="shared" si="53"/>
        <v>0</v>
      </c>
      <c r="AA43" s="11">
        <f t="shared" si="53"/>
        <v>0</v>
      </c>
      <c r="AB43" s="11">
        <f t="shared" si="53"/>
        <v>0</v>
      </c>
      <c r="AC43" s="11">
        <f t="shared" si="53"/>
        <v>0</v>
      </c>
      <c r="AD43" s="11">
        <f t="shared" si="53"/>
        <v>0</v>
      </c>
      <c r="AE43" s="11">
        <f t="shared" si="53"/>
        <v>0</v>
      </c>
      <c r="AF43" s="11">
        <f t="shared" si="53"/>
        <v>0</v>
      </c>
      <c r="AG43" s="11">
        <f t="shared" si="53"/>
        <v>0</v>
      </c>
      <c r="AH43" s="11">
        <f t="shared" si="53"/>
        <v>0</v>
      </c>
      <c r="AI43" s="11">
        <f t="shared" si="53"/>
        <v>0</v>
      </c>
      <c r="AJ43" s="11">
        <f t="shared" si="53"/>
        <v>0</v>
      </c>
      <c r="AK43" s="11">
        <f t="shared" si="53"/>
        <v>0</v>
      </c>
      <c r="AL43" s="11">
        <f t="shared" si="53"/>
        <v>0</v>
      </c>
      <c r="AM43" s="11">
        <f t="shared" si="53"/>
        <v>0</v>
      </c>
      <c r="AN43" s="11">
        <f t="shared" si="53"/>
        <v>0</v>
      </c>
      <c r="AO43" s="11">
        <f t="shared" si="53"/>
        <v>0</v>
      </c>
      <c r="AP43" s="11">
        <f t="shared" si="53"/>
        <v>0</v>
      </c>
      <c r="AQ43" s="11">
        <f t="shared" si="53"/>
        <v>0</v>
      </c>
      <c r="AR43" s="11">
        <f t="shared" si="53"/>
        <v>0</v>
      </c>
      <c r="AS43" s="11">
        <f t="shared" si="53"/>
        <v>0</v>
      </c>
      <c r="AT43" s="11">
        <f t="shared" si="53"/>
        <v>0</v>
      </c>
      <c r="AU43" s="11">
        <f t="shared" si="53"/>
        <v>0</v>
      </c>
      <c r="AV43" s="11">
        <f t="shared" si="53"/>
        <v>0</v>
      </c>
      <c r="AW43" s="11">
        <f t="shared" si="53"/>
        <v>0</v>
      </c>
      <c r="AX43" s="11">
        <f t="shared" si="53"/>
        <v>0</v>
      </c>
      <c r="AY43" s="11">
        <f t="shared" si="53"/>
        <v>0</v>
      </c>
      <c r="AZ43" s="11">
        <f t="shared" si="53"/>
        <v>0</v>
      </c>
      <c r="BA43" s="11">
        <f t="shared" si="53"/>
        <v>0</v>
      </c>
      <c r="BB43" s="11">
        <f t="shared" si="53"/>
        <v>0</v>
      </c>
      <c r="BC43" s="11">
        <f t="shared" si="53"/>
        <v>0</v>
      </c>
      <c r="BD43" s="11">
        <f t="shared" si="53"/>
        <v>0</v>
      </c>
      <c r="BE43" s="11">
        <f t="shared" si="53"/>
        <v>0</v>
      </c>
      <c r="BF43" s="11">
        <f t="shared" si="53"/>
        <v>0</v>
      </c>
      <c r="BG43" s="11">
        <f t="shared" si="53"/>
        <v>0</v>
      </c>
      <c r="BH43" s="11">
        <f t="shared" si="53"/>
        <v>0</v>
      </c>
      <c r="BI43" s="11">
        <f t="shared" si="53"/>
        <v>0</v>
      </c>
      <c r="BJ43" s="11">
        <f t="shared" si="53"/>
        <v>0</v>
      </c>
      <c r="BK43" s="11">
        <f t="shared" si="53"/>
        <v>0</v>
      </c>
      <c r="BL43" s="11">
        <f t="shared" si="53"/>
        <v>0</v>
      </c>
      <c r="BM43" s="11">
        <f t="shared" si="53"/>
        <v>0</v>
      </c>
      <c r="BN43" s="11">
        <f t="shared" si="53"/>
        <v>984.47</v>
      </c>
      <c r="BO43" s="11">
        <f t="shared" si="53"/>
        <v>0</v>
      </c>
      <c r="BP43" s="11">
        <f t="shared" si="53"/>
        <v>30279.249999999996</v>
      </c>
    </row>
    <row r="44" spans="1:68" ht="15.75" thickTop="1" x14ac:dyDescent="0.25">
      <c r="F44" s="12">
        <f>+F43-F24</f>
        <v>0</v>
      </c>
      <c r="G44" s="12">
        <f>+G43-G24</f>
        <v>0</v>
      </c>
      <c r="H44" s="12">
        <f>+H43-H24</f>
        <v>0</v>
      </c>
      <c r="I44" s="12"/>
      <c r="J44" s="12">
        <f>+J43-J24</f>
        <v>0</v>
      </c>
      <c r="K44" s="12"/>
      <c r="L44" s="12">
        <f>+L43-L24</f>
        <v>0</v>
      </c>
      <c r="M44" s="12"/>
      <c r="N44" s="12">
        <f>+N43-N24</f>
        <v>0</v>
      </c>
      <c r="O44" s="12">
        <f>+O43-O24</f>
        <v>0</v>
      </c>
      <c r="P44" s="12">
        <f>+P43-P24</f>
        <v>0</v>
      </c>
      <c r="Q44" s="12"/>
      <c r="R44" s="12">
        <f>+R43-R24</f>
        <v>0</v>
      </c>
      <c r="S44" s="12">
        <f>+S43-S24</f>
        <v>0</v>
      </c>
      <c r="T44" s="12">
        <f>+T43-T24</f>
        <v>0</v>
      </c>
      <c r="U44" s="12"/>
      <c r="V44" s="12">
        <f>+V43-V24</f>
        <v>0</v>
      </c>
      <c r="W44" s="12"/>
      <c r="X44" s="12">
        <f>+X43-X24</f>
        <v>0</v>
      </c>
      <c r="Y44" s="12"/>
      <c r="Z44" s="12">
        <f>+Z43-Z24</f>
        <v>0</v>
      </c>
      <c r="AA44" s="12">
        <f>+AA43-AA24</f>
        <v>0</v>
      </c>
      <c r="AB44" s="12">
        <f>+AB43-AB24</f>
        <v>0</v>
      </c>
      <c r="AC44" s="12">
        <f>+AC43-AC24</f>
        <v>0</v>
      </c>
      <c r="AD44" s="12">
        <f>+AD43-AD24</f>
        <v>0</v>
      </c>
      <c r="AE44" s="12">
        <f>+AE43-AE24</f>
        <v>0</v>
      </c>
      <c r="AF44" s="12">
        <f>+AF43-AF24</f>
        <v>0</v>
      </c>
      <c r="AG44" s="12">
        <f>+AG43-AG24</f>
        <v>0</v>
      </c>
      <c r="AH44" s="12">
        <f>+AH43-AH24</f>
        <v>0</v>
      </c>
      <c r="AI44" s="12">
        <f>+AI43-AI24</f>
        <v>0</v>
      </c>
      <c r="AJ44" s="12">
        <f>+AJ43-AJ24</f>
        <v>0</v>
      </c>
      <c r="AK44" s="12">
        <f>+AK43-AK24</f>
        <v>0</v>
      </c>
      <c r="AL44" s="12">
        <f>+AL43-AL24</f>
        <v>0</v>
      </c>
      <c r="AM44" s="12">
        <f>+AM43-AM24</f>
        <v>0</v>
      </c>
      <c r="AN44" s="12">
        <f>+AN43-AN24</f>
        <v>0</v>
      </c>
      <c r="AO44" s="12">
        <f>+AO43-AO24</f>
        <v>0</v>
      </c>
      <c r="AP44" s="12">
        <f>+AP43-AP24</f>
        <v>0</v>
      </c>
      <c r="AQ44" s="12">
        <f>+AQ43-AQ24</f>
        <v>0</v>
      </c>
      <c r="AR44" s="12">
        <f>+AR43-AR24</f>
        <v>0</v>
      </c>
      <c r="AS44" s="12">
        <f>+AS43-AS24</f>
        <v>0</v>
      </c>
      <c r="AT44" s="12">
        <f>+AT43-AT24</f>
        <v>0</v>
      </c>
      <c r="AU44" s="12">
        <f>+AU43-AU24</f>
        <v>0</v>
      </c>
      <c r="AV44" s="12">
        <f>+AV43-AV24</f>
        <v>0</v>
      </c>
      <c r="AW44" s="12">
        <f>+AW43-AW24</f>
        <v>0</v>
      </c>
      <c r="AX44" s="12">
        <f>+AX43-AX24</f>
        <v>0</v>
      </c>
      <c r="AY44" s="12">
        <f>+AY43-AY24</f>
        <v>0</v>
      </c>
      <c r="AZ44" s="12">
        <f>+AZ43-AZ24</f>
        <v>0</v>
      </c>
      <c r="BA44" s="12">
        <f>+BA43-BA24</f>
        <v>0</v>
      </c>
      <c r="BB44" s="12">
        <f>+BB43-BB24</f>
        <v>0</v>
      </c>
      <c r="BC44" s="12">
        <f>+BC43-BC24</f>
        <v>0</v>
      </c>
      <c r="BD44" s="12">
        <f>+BD43-BD24</f>
        <v>0</v>
      </c>
      <c r="BE44" s="12">
        <f>+BE43-BE24</f>
        <v>0</v>
      </c>
      <c r="BF44" s="12">
        <f>+BF43-BF24</f>
        <v>0</v>
      </c>
      <c r="BG44" s="12">
        <f>+BG43-BG24</f>
        <v>0</v>
      </c>
      <c r="BH44" s="12">
        <f>+BH43-BH24</f>
        <v>0</v>
      </c>
      <c r="BI44" s="12">
        <f>+BI43-BI24</f>
        <v>0</v>
      </c>
      <c r="BJ44" s="12">
        <f>+BJ43-BJ24</f>
        <v>0</v>
      </c>
      <c r="BK44" s="12">
        <f>+BK43-BK24</f>
        <v>0</v>
      </c>
      <c r="BL44" s="12">
        <f>+BL43-BL24</f>
        <v>0</v>
      </c>
      <c r="BM44" s="12">
        <f>+BM43-BM24</f>
        <v>0</v>
      </c>
      <c r="BN44" s="12">
        <f>+BN43-BN24</f>
        <v>0</v>
      </c>
      <c r="BO44" s="12">
        <f>+BO43-BO24</f>
        <v>0</v>
      </c>
      <c r="BP44" s="12">
        <f>+BP43-BP24</f>
        <v>0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&amp;F</oddHeader>
    <oddFooter>&amp;L&amp;Z&amp;F&amp;C&amp;P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Darryl Carter</dc:creator>
  <cp:lastModifiedBy>Darryl Carter</cp:lastModifiedBy>
  <cp:lastPrinted>2022-07-21T04:11:10Z</cp:lastPrinted>
  <dcterms:created xsi:type="dcterms:W3CDTF">2022-07-08T06:05:53Z</dcterms:created>
  <dcterms:modified xsi:type="dcterms:W3CDTF">2022-07-21T04:11:13Z</dcterms:modified>
</cp:coreProperties>
</file>