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RIGOGD- G &amp; D C Rigo\2023\Workpapers\G &amp; D Rigo Superfund\"/>
    </mc:Choice>
  </mc:AlternateContent>
  <xr:revisionPtr revIDLastSave="0" documentId="13_ncr:1_{A21C3B3B-5421-4E86-AB19-D41B1FFF16FF}" xr6:coauthVersionLast="47" xr6:coauthVersionMax="47" xr10:uidLastSave="{00000000-0000-0000-0000-000000000000}"/>
  <bookViews>
    <workbookView xWindow="28680" yWindow="-120" windowWidth="29040" windowHeight="15840" tabRatio="808" activeTab="6" xr2:uid="{00000000-000D-0000-FFFF-FFFF00000000}"/>
  </bookViews>
  <sheets>
    <sheet name="Job Summary" sheetId="13" r:id="rId1"/>
    <sheet name="Query Sheet" sheetId="7" r:id="rId2"/>
    <sheet name="Review Sheet" sheetId="8" r:id="rId3"/>
    <sheet name="Journals" sheetId="1" r:id="rId4"/>
    <sheet name="BAS Summary (Qtrly)" sheetId="15" r:id="rId5"/>
    <sheet name="Colonial Rec" sheetId="17" r:id="rId6"/>
    <sheet name="Reimbursements" sheetId="16" r:id="rId7"/>
  </sheet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F39" i="16" l="1"/>
  <c r="G7" i="1"/>
  <c r="F9" i="17" l="1"/>
  <c r="F10" i="17" s="1"/>
  <c r="F11" i="17" s="1"/>
  <c r="F12" i="17" s="1"/>
  <c r="F13" i="17" s="1"/>
  <c r="F14" i="17" s="1"/>
  <c r="F15" i="17" s="1"/>
  <c r="F16" i="17" s="1"/>
  <c r="F17" i="17" s="1"/>
  <c r="F62" i="16"/>
  <c r="E62" i="16"/>
  <c r="E63" i="16" s="1"/>
  <c r="D62" i="16"/>
  <c r="D63" i="16" s="1"/>
  <c r="E53" i="16"/>
  <c r="F53" i="16" s="1"/>
  <c r="E55" i="16"/>
  <c r="F55" i="16" s="1"/>
  <c r="E48" i="16"/>
  <c r="F48" i="16" s="1"/>
  <c r="E49" i="16"/>
  <c r="F49" i="16" s="1"/>
  <c r="E50" i="16"/>
  <c r="F50" i="16" s="1"/>
  <c r="E51" i="16"/>
  <c r="F51" i="16" s="1"/>
  <c r="E52" i="16"/>
  <c r="F52" i="16" s="1"/>
  <c r="E47" i="16"/>
  <c r="F47" i="16" s="1"/>
  <c r="E54" i="16"/>
  <c r="F54" i="16" s="1"/>
  <c r="E56" i="16"/>
  <c r="F56" i="16" s="1"/>
  <c r="E57" i="16"/>
  <c r="F57" i="16" s="1"/>
  <c r="E58" i="16"/>
  <c r="F58" i="16" s="1"/>
  <c r="E59" i="16"/>
  <c r="F59" i="16" s="1"/>
  <c r="E60" i="16"/>
  <c r="F60" i="16" s="1"/>
  <c r="E61" i="16"/>
  <c r="F61" i="16" s="1"/>
  <c r="E38" i="16"/>
  <c r="D38" i="16"/>
  <c r="D39" i="16" s="1"/>
  <c r="E37" i="16"/>
  <c r="E13" i="16"/>
  <c r="F13" i="16" s="1"/>
  <c r="E12" i="16"/>
  <c r="F12" i="16" s="1"/>
  <c r="E11" i="16"/>
  <c r="F11" i="16" s="1"/>
  <c r="E14" i="16"/>
  <c r="F14" i="16" s="1"/>
  <c r="E15" i="16"/>
  <c r="F15" i="16" s="1"/>
  <c r="E16" i="16"/>
  <c r="F16" i="16" s="1"/>
  <c r="E17" i="16"/>
  <c r="F17" i="16" s="1"/>
  <c r="E18" i="16"/>
  <c r="F18" i="16" s="1"/>
  <c r="E19" i="16"/>
  <c r="F19" i="16" s="1"/>
  <c r="E20" i="16"/>
  <c r="F20" i="16" s="1"/>
  <c r="E21" i="16"/>
  <c r="F21" i="16" s="1"/>
  <c r="E22" i="16"/>
  <c r="F22" i="16" s="1"/>
  <c r="E10" i="16"/>
  <c r="F10" i="16" s="1"/>
  <c r="E25" i="16"/>
  <c r="F25" i="16" s="1"/>
  <c r="E24" i="16"/>
  <c r="F24" i="16" s="1"/>
  <c r="E23" i="16"/>
  <c r="F23" i="16" s="1"/>
  <c r="E26" i="16"/>
  <c r="F26" i="16" s="1"/>
  <c r="E27" i="16"/>
  <c r="F27" i="16" s="1"/>
  <c r="E30" i="16"/>
  <c r="F30" i="16" s="1"/>
  <c r="E28" i="16"/>
  <c r="F28" i="16" s="1"/>
  <c r="E31" i="16"/>
  <c r="F31" i="16" s="1"/>
  <c r="E32" i="16"/>
  <c r="F32" i="16" s="1"/>
  <c r="E29" i="16"/>
  <c r="F29" i="16" s="1"/>
  <c r="E33" i="16"/>
  <c r="F33" i="16" s="1"/>
  <c r="E34" i="16"/>
  <c r="F34" i="16" s="1"/>
  <c r="E36" i="16"/>
  <c r="D18" i="17"/>
  <c r="E18" i="17"/>
  <c r="C18" i="17"/>
  <c r="C27" i="17"/>
  <c r="C28" i="17" s="1"/>
  <c r="C23" i="17"/>
  <c r="C24" i="17" s="1"/>
  <c r="B3" i="17"/>
  <c r="E2" i="17"/>
  <c r="B2" i="17"/>
  <c r="C30" i="17" l="1"/>
  <c r="F63" i="16"/>
  <c r="F38" i="16"/>
  <c r="F37" i="16"/>
  <c r="F36" i="16"/>
  <c r="E35" i="16"/>
  <c r="F35" i="16" s="1"/>
  <c r="C3" i="16"/>
  <c r="F2" i="16"/>
  <c r="C2" i="16"/>
  <c r="G35" i="15"/>
  <c r="F35" i="15"/>
  <c r="E35" i="15"/>
  <c r="D35" i="15"/>
  <c r="H33" i="15"/>
  <c r="H31" i="15"/>
  <c r="H29" i="15"/>
  <c r="H27" i="15"/>
  <c r="H25" i="15"/>
  <c r="H23" i="15"/>
  <c r="H21" i="15"/>
  <c r="K19" i="15"/>
  <c r="H19" i="15"/>
  <c r="H17" i="15"/>
  <c r="H15" i="15"/>
  <c r="H13" i="15"/>
  <c r="H11" i="15"/>
  <c r="K9" i="15" s="1"/>
  <c r="F2" i="15"/>
  <c r="C2" i="15"/>
  <c r="C3" i="1"/>
  <c r="C2" i="1"/>
  <c r="H4" i="1"/>
  <c r="H3" i="1"/>
  <c r="H2" i="1"/>
  <c r="F2" i="7"/>
  <c r="F3" i="7"/>
  <c r="F4" i="8"/>
  <c r="F3" i="8"/>
  <c r="D4" i="8"/>
  <c r="D3" i="8"/>
  <c r="F2" i="8"/>
  <c r="D2" i="8"/>
  <c r="F4" i="7"/>
  <c r="E4" i="17" s="1"/>
  <c r="D4" i="7"/>
  <c r="B4" i="17" s="1"/>
  <c r="D3" i="7"/>
  <c r="C3" i="15" s="1"/>
  <c r="D2" i="7"/>
  <c r="H69" i="1"/>
  <c r="E39" i="16" l="1"/>
  <c r="F4" i="16"/>
  <c r="F3" i="16"/>
  <c r="E3" i="17"/>
  <c r="C4" i="16"/>
  <c r="G69" i="1"/>
  <c r="F69" i="1" s="1"/>
  <c r="G38" i="15"/>
  <c r="K10" i="15"/>
  <c r="K11" i="15" s="1"/>
  <c r="K21" i="15" s="1"/>
  <c r="K22" i="15" s="1"/>
  <c r="H35" i="15"/>
  <c r="F4" i="15"/>
  <c r="F3" i="15"/>
  <c r="C4" i="15"/>
  <c r="C4" i="1"/>
</calcChain>
</file>

<file path=xl/sharedStrings.xml><?xml version="1.0" encoding="utf-8"?>
<sst xmlns="http://schemas.openxmlformats.org/spreadsheetml/2006/main" count="257" uniqueCount="153">
  <si>
    <t>Date</t>
  </si>
  <si>
    <t>Details</t>
  </si>
  <si>
    <t>Code</t>
  </si>
  <si>
    <t>Debit</t>
  </si>
  <si>
    <t>Credit</t>
  </si>
  <si>
    <t>DGZ BAS Workpapers</t>
  </si>
  <si>
    <t>Client name</t>
  </si>
  <si>
    <t>Prepared by</t>
  </si>
  <si>
    <t>Client code</t>
  </si>
  <si>
    <t>Date prepared</t>
  </si>
  <si>
    <t>Year ended</t>
  </si>
  <si>
    <t>Reviewed by</t>
  </si>
  <si>
    <t>Business Activity Statement Summary</t>
  </si>
  <si>
    <t>Description</t>
  </si>
  <si>
    <t>Total</t>
  </si>
  <si>
    <t>G1</t>
  </si>
  <si>
    <t>Total Sales (Option1)</t>
  </si>
  <si>
    <t>G2</t>
  </si>
  <si>
    <t>Export Sales</t>
  </si>
  <si>
    <t>G3</t>
  </si>
  <si>
    <t>Other GST Free Sales</t>
  </si>
  <si>
    <t>G10</t>
  </si>
  <si>
    <t>Capital Purchases</t>
  </si>
  <si>
    <t>G11</t>
  </si>
  <si>
    <t>Non Capital Purchases</t>
  </si>
  <si>
    <t>W1</t>
  </si>
  <si>
    <t>Total Salary &amp; Wages</t>
  </si>
  <si>
    <t>W2</t>
  </si>
  <si>
    <t>Amounts Withheld</t>
  </si>
  <si>
    <t>T</t>
  </si>
  <si>
    <t>PAYG Income Tax Instalment</t>
  </si>
  <si>
    <t>F</t>
  </si>
  <si>
    <t>Fringe Benefits Tax Instalment</t>
  </si>
  <si>
    <t>1A</t>
  </si>
  <si>
    <t>GST on Sales</t>
  </si>
  <si>
    <t>1B</t>
  </si>
  <si>
    <t>GST on Purchases</t>
  </si>
  <si>
    <t>Payment (Refund)</t>
  </si>
  <si>
    <t>Ref</t>
  </si>
  <si>
    <t>COA Code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</si>
  <si>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</si>
  <si>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</si>
  <si>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</si>
  <si>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</si>
  <si>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</si>
  <si>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</si>
  <si>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</si>
  <si>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</si>
  <si>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</si>
  <si>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</si>
  <si>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</si>
  <si>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</si>
  <si>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</si>
  <si>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</si>
  <si>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</si>
  <si>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</si>
  <si>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</si>
  <si>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</si>
  <si>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</si>
  <si>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</si>
  <si>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</si>
  <si>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</si>
  <si>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</si>
  <si>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</si>
  <si>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Sales Reconciliation</t>
  </si>
  <si>
    <t>G1 Sales</t>
  </si>
  <si>
    <t>Less 1A GST collected</t>
  </si>
  <si>
    <t>Total sales reported on BAS</t>
  </si>
  <si>
    <t>Ledger Accounts</t>
  </si>
  <si>
    <t>Total sales reported in MAS</t>
  </si>
  <si>
    <t>Difference</t>
  </si>
  <si>
    <t>$</t>
  </si>
  <si>
    <t>Fuel Tax Credits</t>
  </si>
  <si>
    <t>DGZ Journals</t>
  </si>
  <si>
    <t>Job Summary</t>
  </si>
  <si>
    <t>Hyperlink required documents</t>
  </si>
  <si>
    <t>G &amp; D RIGO SUPERANNUATION FUND</t>
  </si>
  <si>
    <t>RIGOSF</t>
  </si>
  <si>
    <t>SHARNEE</t>
  </si>
  <si>
    <t>Rental Income</t>
  </si>
  <si>
    <t>Sep</t>
  </si>
  <si>
    <t>Dec</t>
  </si>
  <si>
    <t>Mar</t>
  </si>
  <si>
    <t>Jun</t>
  </si>
  <si>
    <t>Amount</t>
  </si>
  <si>
    <t>GST</t>
  </si>
  <si>
    <t>Net</t>
  </si>
  <si>
    <t>Reimbursement</t>
  </si>
  <si>
    <t>Sunshine Mitre 10 - Building Supplies</t>
  </si>
  <si>
    <t>Bunnings - Building Supplies</t>
  </si>
  <si>
    <t>Active Skip Bins</t>
  </si>
  <si>
    <t>Lock Tough - Door Locks</t>
  </si>
  <si>
    <t>Reconciliation of Colonial Distributions</t>
  </si>
  <si>
    <t>Opening Balance</t>
  </si>
  <si>
    <t>Distributions</t>
  </si>
  <si>
    <t>Management Fee Rebate</t>
  </si>
  <si>
    <t>Man Fee Rebate</t>
  </si>
  <si>
    <t>Revalue</t>
  </si>
  <si>
    <t>Distribution</t>
  </si>
  <si>
    <t>Fees</t>
  </si>
  <si>
    <t>Net Fees</t>
  </si>
  <si>
    <t>Total Net Fees</t>
  </si>
  <si>
    <t>2022 BAS Creditor</t>
  </si>
  <si>
    <t>30 June 2023</t>
  </si>
  <si>
    <t>Cabinet Connections - Robe, benches &amp; shelving</t>
  </si>
  <si>
    <t>A H Beard - Mattresses</t>
  </si>
  <si>
    <t>CQ Bundaberg - Building Supplies</t>
  </si>
  <si>
    <t>Glenns Tile Flair - Building Supplies</t>
  </si>
  <si>
    <t>AB Glazing - Mirrors</t>
  </si>
  <si>
    <t>Knauf - Building Supplies</t>
  </si>
  <si>
    <t>Bunnings - Hire of Equipment</t>
  </si>
  <si>
    <t>Sherriff - Building Supplies</t>
  </si>
  <si>
    <t>Bunnings - Tools</t>
  </si>
  <si>
    <t>CQ Bundaberg - Credit Note</t>
  </si>
  <si>
    <t>Bradnams - Windows</t>
  </si>
  <si>
    <t>Bunnings - Flooring</t>
  </si>
  <si>
    <t>CQ Frames &amp; Trusses - Buildings Supplies</t>
  </si>
  <si>
    <t>CQ Bundaberg - Flooring</t>
  </si>
  <si>
    <t>Rod Driver Electrical - Electrical updates</t>
  </si>
  <si>
    <t>Camos Concreting - balance offset from Econo Lodge a/c</t>
  </si>
  <si>
    <t>ADJUSTMENT</t>
  </si>
  <si>
    <t>Andrew Petersen Cabinets - Cabinetry</t>
  </si>
  <si>
    <t>Nextrend - Furniture</t>
  </si>
  <si>
    <t>Floor Me - Flooring</t>
  </si>
  <si>
    <t>Barloo Plumbing - Renovations</t>
  </si>
  <si>
    <t>D &amp; S Home Maintenance - Renovations</t>
  </si>
  <si>
    <t>CQ Building Supplies - Building Supplies</t>
  </si>
  <si>
    <t>Sherriff - Electrical Work</t>
  </si>
  <si>
    <t>Glenns Tile Flair - Flooring</t>
  </si>
  <si>
    <t>Superfund reimbursement of expenses paid by Tenant for renovations to building:</t>
  </si>
  <si>
    <t>Nuflow - Drain maintenance</t>
  </si>
  <si>
    <t>P &amp; E</t>
  </si>
  <si>
    <t>765 00</t>
  </si>
  <si>
    <t>Colonial Investment</t>
  </si>
  <si>
    <t>Management Fee</t>
  </si>
  <si>
    <t>238 00</t>
  </si>
  <si>
    <t>Colonial Income</t>
  </si>
  <si>
    <t>(Reconcile Colonial Investment for year)</t>
  </si>
  <si>
    <t>Depreciation</t>
  </si>
  <si>
    <t>Plant &amp; Equipment</t>
  </si>
  <si>
    <t>334 00</t>
  </si>
  <si>
    <t>(Depreciation for year)</t>
  </si>
  <si>
    <t>Income Tax</t>
  </si>
  <si>
    <t>Sundry Creditors</t>
  </si>
  <si>
    <t>850 00</t>
  </si>
  <si>
    <t>840 00</t>
  </si>
  <si>
    <t>(June 2023 BAS)</t>
  </si>
  <si>
    <t>ü</t>
  </si>
  <si>
    <t xml:space="preserve">GST </t>
  </si>
  <si>
    <t>315 00</t>
  </si>
  <si>
    <t>Bank Charges</t>
  </si>
  <si>
    <t>(Clear GST Accounts)</t>
  </si>
  <si>
    <t>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</si>
</sst>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#,##0."/>
    <numFmt numFmtId="166" formatCode="&quot;$&quot;#."/>
    <numFmt numFmtId="167" formatCode="#.00"/>
    <numFmt numFmtId="168" formatCode="_(* #,##0.00_);[Red]\(#,##0.00\);_(* &quot;-&quot;_);_(@_)\-"/>
  </numFmts>
  <fonts count="3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b/>
      <sz val="11.5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sz val="11.5"/>
      <color rgb="FF3030EC"/>
      <name val="Times New Roman"/>
      <family val="1"/>
    </font>
    <font>
      <b/>
      <i/>
      <sz val="10"/>
      <color rgb="FF3030EC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.5"/>
      <color theme="1"/>
      <name val="Arial"/>
      <family val="2"/>
    </font>
    <font>
      <i/>
      <sz val="10"/>
      <name val="Arial"/>
      <family val="2"/>
    </font>
    <font>
      <b/>
      <sz val="10"/>
      <color rgb="FFFF0000"/>
      <name val="Wingdings"/>
      <charset val="2"/>
    </font>
  </fonts>
  <fills count="6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5" fontId="15" fillId="0" borderId="1">
      <protection locked="0"/>
    </xf>
    <xf numFmtId="165" fontId="15" fillId="0" borderId="1">
      <alignment horizontal="right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6" fillId="0" borderId="0">
      <protection locked="0"/>
    </xf>
    <xf numFmtId="17" fontId="15" fillId="0" borderId="0">
      <alignment horizontal="right"/>
      <protection locked="0"/>
    </xf>
    <xf numFmtId="17" fontId="1" fillId="0" borderId="0"/>
    <xf numFmtId="167" fontId="16" fillId="0" borderId="0">
      <protection locked="0"/>
    </xf>
    <xf numFmtId="0" fontId="15" fillId="0" borderId="0">
      <protection locked="0"/>
    </xf>
    <xf numFmtId="0" fontId="17" fillId="0" borderId="0"/>
    <xf numFmtId="0" fontId="15" fillId="0" borderId="0">
      <protection locked="0"/>
    </xf>
    <xf numFmtId="0" fontId="1" fillId="0" borderId="0"/>
    <xf numFmtId="39" fontId="7" fillId="0" borderId="0"/>
    <xf numFmtId="39" fontId="10" fillId="0" borderId="0"/>
    <xf numFmtId="0" fontId="18" fillId="0" borderId="0">
      <protection locked="0"/>
    </xf>
    <xf numFmtId="168" fontId="1" fillId="0" borderId="0"/>
    <xf numFmtId="0" fontId="19" fillId="0" borderId="0"/>
    <xf numFmtId="0" fontId="15" fillId="0" borderId="0">
      <protection locked="0"/>
    </xf>
    <xf numFmtId="165" fontId="16" fillId="0" borderId="2">
      <protection locked="0"/>
    </xf>
    <xf numFmtId="165" fontId="16" fillId="0" borderId="3">
      <protection locked="0"/>
    </xf>
    <xf numFmtId="166" fontId="16" fillId="0" borderId="3">
      <protection locked="0"/>
    </xf>
    <xf numFmtId="168" fontId="1" fillId="0" borderId="4"/>
    <xf numFmtId="0" fontId="31" fillId="0" borderId="0" applyNumberFormat="0" applyFill="0" applyBorder="0" applyAlignment="0" applyProtection="0"/>
    <xf numFmtId="9" fontId="32" fillId="0" borderId="0" applyFont="0" applyFill="0" applyBorder="0" applyAlignment="0" applyProtection="0"/>
  </cellStyleXfs>
  <cellXfs count="188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39" fontId="6" fillId="0" borderId="0" xfId="14" applyFont="1"/>
    <xf numFmtId="39" fontId="8" fillId="0" borderId="0" xfId="14" applyFont="1"/>
    <xf numFmtId="3" fontId="6" fillId="0" borderId="0" xfId="14" applyNumberFormat="1" applyFont="1"/>
    <xf numFmtId="39" fontId="9" fillId="0" borderId="0" xfId="15" applyFont="1" applyAlignment="1">
      <alignment horizontal="centerContinuous"/>
    </xf>
    <xf numFmtId="39" fontId="11" fillId="0" borderId="0" xfId="15" applyFont="1"/>
    <xf numFmtId="39" fontId="5" fillId="0" borderId="5" xfId="14" applyFont="1" applyBorder="1" applyAlignment="1">
      <alignment vertical="center"/>
    </xf>
    <xf numFmtId="3" fontId="5" fillId="0" borderId="5" xfId="14" applyNumberFormat="1" applyFont="1" applyBorder="1" applyAlignment="1">
      <alignment vertical="center"/>
    </xf>
    <xf numFmtId="3" fontId="11" fillId="0" borderId="5" xfId="15" applyNumberFormat="1" applyFont="1" applyBorder="1"/>
    <xf numFmtId="3" fontId="11" fillId="0" borderId="0" xfId="15" applyNumberFormat="1" applyFont="1"/>
    <xf numFmtId="39" fontId="4" fillId="0" borderId="0" xfId="14" applyFont="1"/>
    <xf numFmtId="3" fontId="4" fillId="0" borderId="0" xfId="14" applyNumberFormat="1" applyFont="1"/>
    <xf numFmtId="39" fontId="5" fillId="0" borderId="0" xfId="14" applyFont="1" applyAlignment="1">
      <alignment vertical="center"/>
    </xf>
    <xf numFmtId="164" fontId="12" fillId="0" borderId="0" xfId="14" applyNumberFormat="1" applyFont="1" applyAlignment="1">
      <alignment horizontal="left" vertical="center"/>
    </xf>
    <xf numFmtId="3" fontId="5" fillId="0" borderId="2" xfId="14" applyNumberFormat="1" applyFont="1" applyBorder="1" applyAlignment="1">
      <alignment vertical="center"/>
    </xf>
    <xf numFmtId="39" fontId="4" fillId="0" borderId="0" xfId="15" applyFont="1"/>
    <xf numFmtId="3" fontId="5" fillId="0" borderId="0" xfId="14" applyNumberFormat="1" applyFont="1" applyAlignment="1">
      <alignment vertical="center"/>
    </xf>
    <xf numFmtId="3" fontId="4" fillId="0" borderId="0" xfId="15" applyNumberFormat="1" applyFont="1"/>
    <xf numFmtId="39" fontId="13" fillId="0" borderId="0" xfId="14" applyFont="1"/>
    <xf numFmtId="39" fontId="13" fillId="0" borderId="0" xfId="14" applyFont="1" applyAlignment="1">
      <alignment horizontal="center"/>
    </xf>
    <xf numFmtId="3" fontId="13" fillId="0" borderId="0" xfId="14" applyNumberFormat="1" applyFont="1" applyAlignment="1">
      <alignment horizontal="center"/>
    </xf>
    <xf numFmtId="3" fontId="13" fillId="0" borderId="0" xfId="14" applyNumberFormat="1" applyFont="1"/>
    <xf numFmtId="3" fontId="6" fillId="0" borderId="0" xfId="4" applyNumberFormat="1" applyFont="1"/>
    <xf numFmtId="3" fontId="13" fillId="0" borderId="0" xfId="4" applyNumberFormat="1" applyFont="1"/>
    <xf numFmtId="37" fontId="6" fillId="0" borderId="0" xfId="14" applyNumberFormat="1" applyFont="1"/>
    <xf numFmtId="37" fontId="13" fillId="0" borderId="0" xfId="14" applyNumberFormat="1" applyFont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4" fillId="0" borderId="5" xfId="3" applyFont="1" applyBorder="1" applyAlignment="1">
      <alignment horizontal="center"/>
    </xf>
    <xf numFmtId="4" fontId="14" fillId="0" borderId="5" xfId="0" applyNumberFormat="1" applyFont="1" applyBorder="1"/>
    <xf numFmtId="3" fontId="5" fillId="0" borderId="6" xfId="14" applyNumberFormat="1" applyFont="1" applyBorder="1" applyAlignment="1">
      <alignment vertical="center"/>
    </xf>
    <xf numFmtId="3" fontId="11" fillId="0" borderId="1" xfId="15" applyNumberFormat="1" applyFont="1" applyBorder="1"/>
    <xf numFmtId="3" fontId="5" fillId="0" borderId="6" xfId="14" applyNumberFormat="1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39" fontId="5" fillId="0" borderId="6" xfId="14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0" fontId="0" fillId="0" borderId="23" xfId="0" applyBorder="1"/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2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7" xfId="0" applyFont="1" applyBorder="1"/>
    <xf numFmtId="0" fontId="2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6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27" xfId="0" applyBorder="1"/>
    <xf numFmtId="0" fontId="22" fillId="0" borderId="26" xfId="0" applyFont="1" applyBorder="1"/>
    <xf numFmtId="164" fontId="12" fillId="0" borderId="4" xfId="14" applyNumberFormat="1" applyFont="1" applyBorder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7" fontId="6" fillId="0" borderId="3" xfId="5" applyNumberFormat="1" applyFont="1" applyBorder="1"/>
    <xf numFmtId="3" fontId="6" fillId="0" borderId="0" xfId="3" applyNumberFormat="1" applyFont="1"/>
    <xf numFmtId="49" fontId="13" fillId="0" borderId="0" xfId="14" applyNumberFormat="1" applyFont="1" applyAlignment="1">
      <alignment horizontal="center"/>
    </xf>
    <xf numFmtId="39" fontId="8" fillId="0" borderId="0" xfId="14" applyFont="1" applyAlignment="1">
      <alignment horizontal="left"/>
    </xf>
    <xf numFmtId="0" fontId="24" fillId="0" borderId="0" xfId="0" applyFont="1"/>
    <xf numFmtId="49" fontId="25" fillId="0" borderId="6" xfId="14" applyNumberFormat="1" applyFont="1" applyBorder="1" applyAlignment="1">
      <alignment vertical="center"/>
    </xf>
    <xf numFmtId="49" fontId="25" fillId="0" borderId="6" xfId="14" applyNumberFormat="1" applyFont="1" applyBorder="1" applyAlignment="1">
      <alignment horizontal="left" vertical="center"/>
    </xf>
    <xf numFmtId="49" fontId="25" fillId="0" borderId="5" xfId="15" applyNumberFormat="1" applyFont="1" applyBorder="1"/>
    <xf numFmtId="49" fontId="25" fillId="0" borderId="5" xfId="14" applyNumberFormat="1" applyFont="1" applyBorder="1"/>
    <xf numFmtId="49" fontId="25" fillId="0" borderId="5" xfId="15" applyNumberFormat="1" applyFont="1" applyBorder="1" applyAlignment="1">
      <alignment horizontal="left"/>
    </xf>
    <xf numFmtId="49" fontId="25" fillId="0" borderId="5" xfId="14" applyNumberFormat="1" applyFont="1" applyBorder="1" applyAlignment="1">
      <alignment vertical="center"/>
    </xf>
    <xf numFmtId="0" fontId="25" fillId="0" borderId="5" xfId="14" applyNumberFormat="1" applyFont="1" applyBorder="1" applyAlignment="1">
      <alignment horizontal="left" vertical="center"/>
    </xf>
    <xf numFmtId="0" fontId="25" fillId="0" borderId="5" xfId="14" applyNumberFormat="1" applyFont="1" applyBorder="1" applyAlignment="1">
      <alignment vertical="center"/>
    </xf>
    <xf numFmtId="0" fontId="28" fillId="0" borderId="18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30" xfId="0" applyBorder="1"/>
    <xf numFmtId="0" fontId="0" fillId="0" borderId="35" xfId="0" applyBorder="1"/>
    <xf numFmtId="0" fontId="0" fillId="0" borderId="29" xfId="0" applyBorder="1" applyAlignment="1">
      <alignment horizontal="center" wrapText="1"/>
    </xf>
    <xf numFmtId="0" fontId="21" fillId="0" borderId="19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23" fillId="0" borderId="0" xfId="14" applyNumberFormat="1" applyFont="1"/>
    <xf numFmtId="3" fontId="1" fillId="0" borderId="0" xfId="14" applyNumberFormat="1" applyFont="1"/>
    <xf numFmtId="0" fontId="1" fillId="0" borderId="5" xfId="0" applyFont="1" applyBorder="1" applyAlignment="1">
      <alignment horizontal="center"/>
    </xf>
    <xf numFmtId="3" fontId="29" fillId="0" borderId="0" xfId="4" applyNumberFormat="1" applyFont="1"/>
    <xf numFmtId="37" fontId="29" fillId="0" borderId="0" xfId="14" applyNumberFormat="1" applyFont="1"/>
    <xf numFmtId="3" fontId="30" fillId="0" borderId="0" xfId="4" applyNumberFormat="1" applyFont="1"/>
    <xf numFmtId="3" fontId="30" fillId="0" borderId="0" xfId="14" applyNumberFormat="1" applyFont="1"/>
    <xf numFmtId="39" fontId="31" fillId="0" borderId="0" xfId="24" applyNumberFormat="1"/>
    <xf numFmtId="3" fontId="13" fillId="4" borderId="0" xfId="4" applyNumberFormat="1" applyFont="1" applyFill="1"/>
    <xf numFmtId="39" fontId="20" fillId="0" borderId="0" xfId="14" applyFont="1"/>
    <xf numFmtId="37" fontId="30" fillId="0" borderId="0" xfId="14" applyNumberFormat="1" applyFont="1"/>
    <xf numFmtId="3" fontId="33" fillId="0" borderId="0" xfId="24" applyNumberFormat="1" applyFont="1"/>
    <xf numFmtId="10" fontId="6" fillId="0" borderId="0" xfId="25" applyNumberFormat="1" applyFont="1"/>
    <xf numFmtId="3" fontId="31" fillId="4" borderId="3" xfId="24" applyNumberFormat="1" applyFill="1" applyBorder="1"/>
    <xf numFmtId="43" fontId="6" fillId="0" borderId="0" xfId="3" applyFont="1"/>
    <xf numFmtId="0" fontId="1" fillId="0" borderId="0" xfId="0" applyFont="1"/>
    <xf numFmtId="0" fontId="22" fillId="0" borderId="0" xfId="0" applyFont="1"/>
    <xf numFmtId="14" fontId="0" fillId="0" borderId="0" xfId="0" applyNumberFormat="1"/>
    <xf numFmtId="43" fontId="0" fillId="0" borderId="0" xfId="3" applyFont="1"/>
    <xf numFmtId="39" fontId="22" fillId="0" borderId="0" xfId="14" applyFont="1" applyAlignment="1">
      <alignment horizontal="center" vertical="center"/>
    </xf>
    <xf numFmtId="0" fontId="22" fillId="0" borderId="0" xfId="0" applyFont="1" applyAlignment="1">
      <alignment horizontal="center"/>
    </xf>
    <xf numFmtId="43" fontId="0" fillId="0" borderId="3" xfId="3" applyFont="1" applyBorder="1"/>
    <xf numFmtId="43" fontId="0" fillId="4" borderId="0" xfId="3" applyFont="1" applyFill="1"/>
    <xf numFmtId="43" fontId="1" fillId="0" borderId="0" xfId="3" applyFont="1"/>
    <xf numFmtId="43" fontId="0" fillId="0" borderId="0" xfId="3" applyFont="1" applyFill="1"/>
    <xf numFmtId="14" fontId="22" fillId="0" borderId="0" xfId="0" applyNumberFormat="1" applyFont="1"/>
    <xf numFmtId="43" fontId="22" fillId="0" borderId="3" xfId="3" applyFont="1" applyBorder="1"/>
    <xf numFmtId="43" fontId="0" fillId="0" borderId="0" xfId="0" applyNumberFormat="1"/>
    <xf numFmtId="43" fontId="0" fillId="0" borderId="30" xfId="3" applyFont="1" applyBorder="1"/>
    <xf numFmtId="43" fontId="0" fillId="0" borderId="30" xfId="0" applyNumberFormat="1" applyBorder="1"/>
    <xf numFmtId="43" fontId="22" fillId="0" borderId="3" xfId="0" applyNumberFormat="1" applyFont="1" applyBorder="1"/>
    <xf numFmtId="43" fontId="34" fillId="0" borderId="0" xfId="3" applyFont="1" applyAlignment="1">
      <alignment horizontal="center"/>
    </xf>
    <xf numFmtId="0" fontId="34" fillId="0" borderId="0" xfId="0" applyFont="1" applyAlignment="1">
      <alignment horizontal="center"/>
    </xf>
    <xf numFmtId="43" fontId="0" fillId="5" borderId="0" xfId="3" applyFont="1" applyFill="1"/>
    <xf numFmtId="0" fontId="0" fillId="5" borderId="0" xfId="0" applyFill="1"/>
    <xf numFmtId="14" fontId="1" fillId="0" borderId="37" xfId="0" applyNumberFormat="1" applyFont="1" applyBorder="1" applyAlignment="1">
      <alignment horizontal="center"/>
    </xf>
    <xf numFmtId="1" fontId="1" fillId="0" borderId="37" xfId="0" applyNumberFormat="1" applyFont="1" applyBorder="1" applyAlignment="1">
      <alignment horizontal="center"/>
    </xf>
    <xf numFmtId="4" fontId="1" fillId="0" borderId="37" xfId="0" applyNumberFormat="1" applyFont="1" applyBorder="1"/>
    <xf numFmtId="14" fontId="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/>
    <xf numFmtId="0" fontId="2" fillId="0" borderId="37" xfId="0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4" fontId="2" fillId="0" borderId="37" xfId="0" applyNumberFormat="1" applyFont="1" applyBorder="1"/>
    <xf numFmtId="0" fontId="2" fillId="0" borderId="23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16" xfId="0" applyFont="1" applyBorder="1"/>
    <xf numFmtId="4" fontId="2" fillId="0" borderId="23" xfId="0" applyNumberFormat="1" applyFont="1" applyBorder="1"/>
    <xf numFmtId="14" fontId="2" fillId="0" borderId="37" xfId="0" applyNumberFormat="1" applyFont="1" applyBorder="1" applyAlignment="1">
      <alignment horizontal="center"/>
    </xf>
    <xf numFmtId="0" fontId="35" fillId="0" borderId="0" xfId="0" applyFont="1"/>
    <xf numFmtId="49" fontId="25" fillId="0" borderId="6" xfId="14" applyNumberFormat="1" applyFont="1" applyBorder="1" applyAlignment="1">
      <alignment vertical="center"/>
    </xf>
    <xf numFmtId="49" fontId="26" fillId="0" borderId="7" xfId="0" applyNumberFormat="1" applyFont="1" applyBorder="1"/>
    <xf numFmtId="0" fontId="3" fillId="3" borderId="31" xfId="0" applyFont="1" applyFill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3" fillId="3" borderId="34" xfId="0" applyFont="1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26" fillId="0" borderId="7" xfId="0" applyFont="1" applyBorder="1"/>
    <xf numFmtId="0" fontId="26" fillId="0" borderId="1" xfId="0" applyFont="1" applyBorder="1"/>
    <xf numFmtId="3" fontId="5" fillId="0" borderId="2" xfId="14" applyNumberFormat="1" applyFont="1" applyBorder="1" applyAlignment="1">
      <alignment vertical="center"/>
    </xf>
    <xf numFmtId="3" fontId="7" fillId="0" borderId="2" xfId="14" applyNumberFormat="1" applyBorder="1" applyAlignment="1">
      <alignment vertical="center"/>
    </xf>
    <xf numFmtId="3" fontId="12" fillId="0" borderId="2" xfId="14" applyNumberFormat="1" applyFont="1" applyBorder="1" applyAlignment="1">
      <alignment horizontal="left" vertical="center"/>
    </xf>
    <xf numFmtId="3" fontId="7" fillId="0" borderId="2" xfId="14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0" borderId="6" xfId="14" applyNumberFormat="1" applyFont="1" applyBorder="1" applyAlignment="1">
      <alignment vertical="center"/>
    </xf>
    <xf numFmtId="3" fontId="5" fillId="0" borderId="6" xfId="14" applyNumberFormat="1" applyFont="1" applyBorder="1" applyAlignment="1">
      <alignment vertical="center" wrapText="1"/>
    </xf>
    <xf numFmtId="3" fontId="7" fillId="0" borderId="1" xfId="14" applyNumberFormat="1" applyBorder="1"/>
    <xf numFmtId="3" fontId="5" fillId="0" borderId="6" xfId="14" applyNumberFormat="1" applyFont="1" applyBorder="1" applyAlignment="1">
      <alignment vertical="center"/>
    </xf>
    <xf numFmtId="49" fontId="25" fillId="0" borderId="5" xfId="14" applyNumberFormat="1" applyFont="1" applyBorder="1" applyAlignment="1">
      <alignment horizontal="left" vertical="center"/>
    </xf>
    <xf numFmtId="0" fontId="27" fillId="0" borderId="5" xfId="14" applyNumberFormat="1" applyFont="1" applyBorder="1" applyAlignment="1">
      <alignment horizontal="left"/>
    </xf>
    <xf numFmtId="3" fontId="5" fillId="0" borderId="5" xfId="14" applyNumberFormat="1" applyFont="1" applyBorder="1" applyAlignment="1">
      <alignment vertical="center" wrapText="1"/>
    </xf>
    <xf numFmtId="3" fontId="7" fillId="0" borderId="5" xfId="14" applyNumberFormat="1" applyBorder="1"/>
    <xf numFmtId="0" fontId="25" fillId="0" borderId="5" xfId="14" applyNumberFormat="1" applyFont="1" applyBorder="1" applyAlignment="1">
      <alignment horizontal="left" vertical="center"/>
    </xf>
    <xf numFmtId="3" fontId="5" fillId="0" borderId="5" xfId="14" applyNumberFormat="1" applyFont="1" applyBorder="1" applyAlignment="1">
      <alignment vertical="center"/>
    </xf>
  </cellXfs>
  <cellStyles count="26">
    <cellStyle name="Column" xfId="1" xr:uid="{00000000-0005-0000-0000-000000000000}"/>
    <cellStyle name="Column-r" xfId="2" xr:uid="{00000000-0005-0000-0000-000001000000}"/>
    <cellStyle name="Comma" xfId="3" builtinId="3"/>
    <cellStyle name="Comma_Work papers" xfId="4" xr:uid="{00000000-0005-0000-0000-000003000000}"/>
    <cellStyle name="Currency" xfId="5" builtinId="4"/>
    <cellStyle name="Date" xfId="6" xr:uid="{00000000-0005-0000-0000-000005000000}"/>
    <cellStyle name="Date-head" xfId="7" xr:uid="{00000000-0005-0000-0000-000006000000}"/>
    <cellStyle name="Dates" xfId="8" xr:uid="{00000000-0005-0000-0000-000007000000}"/>
    <cellStyle name="Fixed" xfId="9" xr:uid="{00000000-0005-0000-0000-000008000000}"/>
    <cellStyle name="Heading" xfId="10" xr:uid="{00000000-0005-0000-0000-000009000000}"/>
    <cellStyle name="Headings" xfId="11" xr:uid="{00000000-0005-0000-0000-00000A000000}"/>
    <cellStyle name="Hyperlink" xfId="24" builtinId="8"/>
    <cellStyle name="Minor" xfId="12" xr:uid="{00000000-0005-0000-0000-00000B000000}"/>
    <cellStyle name="Normal" xfId="0" builtinId="0"/>
    <cellStyle name="Normal 2" xfId="13" xr:uid="{00000000-0005-0000-0000-00000D000000}"/>
    <cellStyle name="Normal_Work papers" xfId="14" xr:uid="{00000000-0005-0000-0000-00000E000000}"/>
    <cellStyle name="Normal_Workpapers" xfId="15" xr:uid="{00000000-0005-0000-0000-00000F000000}"/>
    <cellStyle name="Notes" xfId="16" xr:uid="{00000000-0005-0000-0000-000010000000}"/>
    <cellStyle name="Numbers" xfId="17" xr:uid="{00000000-0005-0000-0000-000011000000}"/>
    <cellStyle name="Percent" xfId="25" builtinId="5"/>
    <cellStyle name="Sub Headings" xfId="18" xr:uid="{00000000-0005-0000-0000-000012000000}"/>
    <cellStyle name="Sub-head" xfId="19" xr:uid="{00000000-0005-0000-0000-000013000000}"/>
    <cellStyle name="Sub-total" xfId="20" xr:uid="{00000000-0005-0000-0000-000014000000}"/>
    <cellStyle name="Total" xfId="21" builtinId="25" customBuiltin="1"/>
    <cellStyle name="Total$" xfId="22" xr:uid="{00000000-0005-0000-0000-000016000000}"/>
    <cellStyle name="Totals" xfId="23" xr:uid="{00000000-0005-0000-0000-000017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8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4257675" y="9525"/>
          <a:ext cx="2543175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69</xdr:row>
      <xdr:rowOff>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516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27647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0</xdr:rowOff>
    </xdr:from>
    <xdr:to>
      <xdr:col>7</xdr:col>
      <xdr:colOff>0</xdr:colOff>
      <xdr:row>0</xdr:row>
      <xdr:rowOff>752475</xdr:rowOff>
    </xdr:to>
    <xdr:grpSp>
      <xdr:nvGrpSpPr>
        <xdr:cNvPr id="8193" name="Group 1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GrpSpPr>
          <a:grpSpLocks/>
        </xdr:cNvGrpSpPr>
      </xdr:nvGrpSpPr>
      <xdr:grpSpPr bwMode="auto">
        <a:xfrm>
          <a:off x="4076700" y="0"/>
          <a:ext cx="2276475" cy="752475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840%2000%20Account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5" sqref="F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1:12" ht="64.5" customHeight="1">
      <c r="A1"/>
      <c r="B1" s="83" t="s">
        <v>74</v>
      </c>
      <c r="L1"/>
    </row>
    <row r="2" spans="1:12" s="8" customFormat="1" ht="30">
      <c r="B2" s="9" t="s">
        <v>6</v>
      </c>
      <c r="C2" s="48"/>
      <c r="D2" s="85" t="s">
        <v>76</v>
      </c>
      <c r="E2" s="43" t="s">
        <v>7</v>
      </c>
      <c r="F2" s="158" t="s">
        <v>78</v>
      </c>
      <c r="G2" s="159"/>
    </row>
    <row r="3" spans="1:12" s="13" customFormat="1" ht="30" customHeight="1">
      <c r="B3" s="9" t="s">
        <v>8</v>
      </c>
      <c r="C3" s="48"/>
      <c r="D3" s="85" t="s">
        <v>77</v>
      </c>
      <c r="E3" s="45" t="s">
        <v>9</v>
      </c>
      <c r="F3" s="158"/>
      <c r="G3" s="159"/>
    </row>
    <row r="4" spans="1:12" s="13" customFormat="1" ht="30.75" customHeight="1">
      <c r="B4" s="9" t="s">
        <v>10</v>
      </c>
      <c r="C4" s="48"/>
      <c r="D4" s="85" t="s">
        <v>103</v>
      </c>
      <c r="E4" s="43" t="s">
        <v>11</v>
      </c>
      <c r="F4" s="158" t="s">
        <v>152</v>
      </c>
      <c r="G4" s="159"/>
    </row>
    <row r="5" spans="1:12" s="13" customFormat="1" ht="5.25" customHeight="1" thickBot="1">
      <c r="B5" s="15"/>
      <c r="C5" s="15"/>
      <c r="D5" s="16"/>
      <c r="E5" s="16"/>
      <c r="F5" s="74"/>
      <c r="G5" s="17"/>
    </row>
    <row r="6" spans="1:12" customFormat="1" ht="25.5" customHeight="1" thickBot="1">
      <c r="B6" s="160" t="s">
        <v>48</v>
      </c>
      <c r="C6" s="161"/>
      <c r="D6" s="162"/>
      <c r="E6" s="163" t="s">
        <v>60</v>
      </c>
      <c r="F6" s="164"/>
      <c r="G6" s="165"/>
    </row>
    <row r="7" spans="1:12" customFormat="1" ht="13.5" customHeight="1">
      <c r="B7" s="102"/>
      <c r="C7" s="100"/>
      <c r="D7" s="99"/>
      <c r="E7" s="93" t="s">
        <v>75</v>
      </c>
      <c r="F7" s="98"/>
      <c r="G7" s="101"/>
    </row>
    <row r="8" spans="1:12" customFormat="1">
      <c r="B8" s="61" t="s">
        <v>49</v>
      </c>
      <c r="C8" s="94"/>
      <c r="D8" s="95"/>
      <c r="E8" s="4"/>
      <c r="F8" s="96"/>
      <c r="G8" s="97"/>
    </row>
    <row r="9" spans="1:12" customFormat="1" ht="12.75">
      <c r="B9" s="62"/>
      <c r="C9" s="63" t="s">
        <v>50</v>
      </c>
      <c r="D9" s="64"/>
      <c r="E9" s="50"/>
      <c r="F9" s="77"/>
      <c r="G9" s="55"/>
    </row>
    <row r="10" spans="1:12" customFormat="1" ht="12.75">
      <c r="B10" s="62"/>
      <c r="C10" s="63" t="s">
        <v>61</v>
      </c>
      <c r="D10" s="64"/>
      <c r="E10" s="76"/>
      <c r="F10" s="77"/>
      <c r="G10" s="55"/>
    </row>
    <row r="11" spans="1:12" customFormat="1" ht="12.75">
      <c r="B11" s="62"/>
      <c r="C11" s="63" t="s">
        <v>51</v>
      </c>
      <c r="D11" s="64"/>
      <c r="E11" s="50"/>
      <c r="F11" s="77"/>
      <c r="G11" s="55"/>
    </row>
    <row r="12" spans="1:12" customFormat="1" ht="12.75">
      <c r="B12" s="62"/>
      <c r="C12" s="63" t="s">
        <v>49</v>
      </c>
      <c r="D12" s="64"/>
      <c r="E12" s="50"/>
      <c r="F12" s="77"/>
      <c r="G12" s="55"/>
    </row>
    <row r="13" spans="1:12" customFormat="1" ht="12.75">
      <c r="B13" s="62"/>
      <c r="C13" s="63"/>
      <c r="D13" s="64"/>
      <c r="E13" s="50"/>
      <c r="F13" s="77"/>
      <c r="G13" s="55"/>
    </row>
    <row r="14" spans="1:12" customFormat="1" ht="12.75">
      <c r="B14" s="65" t="s">
        <v>52</v>
      </c>
      <c r="C14" s="63"/>
      <c r="D14" s="64"/>
      <c r="E14" s="50"/>
      <c r="F14" s="77"/>
      <c r="G14" s="55"/>
    </row>
    <row r="15" spans="1:12" customFormat="1" ht="12.75">
      <c r="B15" s="62"/>
      <c r="C15" s="63" t="s">
        <v>52</v>
      </c>
      <c r="D15" s="64"/>
      <c r="E15" s="50"/>
      <c r="F15" s="77"/>
      <c r="G15" s="55"/>
    </row>
    <row r="16" spans="1:12" customFormat="1" ht="12.75">
      <c r="B16" s="62"/>
      <c r="C16" s="63" t="s">
        <v>53</v>
      </c>
      <c r="D16" s="64"/>
      <c r="E16" s="50"/>
      <c r="F16" s="77"/>
      <c r="G16" s="55"/>
    </row>
    <row r="17" spans="2:7" customFormat="1" ht="12.75">
      <c r="B17" s="62"/>
      <c r="C17" s="63" t="s">
        <v>54</v>
      </c>
      <c r="D17" s="64"/>
      <c r="E17" s="50"/>
      <c r="F17" s="77"/>
      <c r="G17" s="55"/>
    </row>
    <row r="18" spans="2:7" customFormat="1" ht="12.75">
      <c r="B18" s="62"/>
      <c r="C18" s="63" t="s">
        <v>55</v>
      </c>
      <c r="D18" s="64"/>
      <c r="E18" s="50"/>
      <c r="F18" s="77"/>
      <c r="G18" s="55"/>
    </row>
    <row r="19" spans="2:7" customFormat="1" ht="12.75">
      <c r="B19" s="69"/>
      <c r="C19" s="70"/>
      <c r="D19" s="71"/>
      <c r="E19" s="75"/>
      <c r="F19" s="78"/>
      <c r="G19" s="72"/>
    </row>
    <row r="20" spans="2:7" customFormat="1" ht="12.75">
      <c r="B20" s="73" t="s">
        <v>56</v>
      </c>
      <c r="C20" s="70"/>
      <c r="D20" s="71"/>
      <c r="E20" s="75"/>
      <c r="F20" s="78"/>
      <c r="G20" s="72"/>
    </row>
    <row r="21" spans="2:7" customFormat="1" ht="12.75">
      <c r="B21" s="69"/>
      <c r="C21" s="70" t="s">
        <v>57</v>
      </c>
      <c r="D21" s="71"/>
      <c r="E21" s="75"/>
      <c r="F21" s="78"/>
      <c r="G21" s="72"/>
    </row>
    <row r="22" spans="2:7" customFormat="1" ht="12.75">
      <c r="B22" s="69"/>
      <c r="C22" s="70" t="s">
        <v>58</v>
      </c>
      <c r="D22" s="71"/>
      <c r="E22" s="75"/>
      <c r="F22" s="78"/>
      <c r="G22" s="72"/>
    </row>
    <row r="23" spans="2:7" customFormat="1" ht="12.75">
      <c r="B23" s="69"/>
      <c r="C23" s="70" t="s">
        <v>59</v>
      </c>
      <c r="D23" s="71"/>
      <c r="E23" s="70"/>
      <c r="F23" s="78"/>
      <c r="G23" s="72"/>
    </row>
    <row r="24" spans="2:7" customFormat="1" ht="12.75">
      <c r="B24" s="69"/>
      <c r="C24" s="70"/>
      <c r="D24" s="71"/>
      <c r="E24" s="70"/>
      <c r="F24" s="78"/>
      <c r="G24" s="72"/>
    </row>
    <row r="25" spans="2:7" customFormat="1" ht="12.75">
      <c r="B25" s="73" t="s">
        <v>62</v>
      </c>
      <c r="C25" s="70"/>
      <c r="D25" s="71"/>
      <c r="E25" s="70"/>
      <c r="F25" s="78"/>
      <c r="G25" s="72"/>
    </row>
    <row r="26" spans="2:7" customFormat="1" ht="12.75">
      <c r="B26" s="73"/>
      <c r="C26" s="70"/>
      <c r="D26" s="71"/>
      <c r="E26" s="70"/>
      <c r="F26" s="78"/>
      <c r="G26" s="72"/>
    </row>
    <row r="27" spans="2:7" customFormat="1" ht="12.75">
      <c r="B27" s="73" t="s">
        <v>63</v>
      </c>
      <c r="C27" s="70"/>
      <c r="D27" s="71"/>
      <c r="E27" s="70"/>
      <c r="F27" s="78"/>
      <c r="G27" s="72"/>
    </row>
    <row r="28" spans="2:7" customFormat="1" ht="12.75">
      <c r="B28" s="73"/>
      <c r="C28" s="70"/>
      <c r="D28" s="71"/>
      <c r="E28" s="70"/>
      <c r="F28" s="78"/>
      <c r="G28" s="72"/>
    </row>
    <row r="29" spans="2:7" customFormat="1" ht="12.75">
      <c r="B29" s="73"/>
      <c r="C29" s="70"/>
      <c r="D29" s="71"/>
      <c r="E29" s="70"/>
      <c r="F29" s="78"/>
      <c r="G29" s="72"/>
    </row>
    <row r="30" spans="2:7" ht="15" thickBot="1">
      <c r="B30" s="66"/>
      <c r="C30" s="67"/>
      <c r="D30" s="68"/>
      <c r="E30" s="51"/>
      <c r="F30" s="79"/>
      <c r="G30" s="56"/>
    </row>
  </sheetData>
  <mergeCells count="5">
    <mergeCell ref="F2:G2"/>
    <mergeCell ref="F3:G3"/>
    <mergeCell ref="F4:G4"/>
    <mergeCell ref="B6:D6"/>
    <mergeCell ref="E6:G6"/>
  </mergeCells>
  <phoneticPr fontId="20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workbookViewId="0">
      <selection activeCell="D12" sqref="D12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7" style="4" customWidth="1"/>
    <col min="5" max="5" width="25.85546875" style="4" customWidth="1"/>
    <col min="6" max="6" width="14.42578125" style="6" customWidth="1"/>
    <col min="7" max="12" width="9.7109375" style="4" customWidth="1"/>
    <col min="13" max="13" width="10.140625" style="4" customWidth="1"/>
    <col min="14" max="16384" width="9.140625" style="4"/>
  </cols>
  <sheetData>
    <row r="1" spans="2:6" ht="64.5" customHeight="1">
      <c r="B1" s="83" t="s">
        <v>43</v>
      </c>
      <c r="C1" s="5"/>
      <c r="D1" s="83"/>
    </row>
    <row r="2" spans="2:6" s="8" customFormat="1" ht="30">
      <c r="B2" s="9" t="s">
        <v>6</v>
      </c>
      <c r="C2" s="48"/>
      <c r="D2" s="85" t="str">
        <f>'Job Summary'!D2</f>
        <v>G &amp; D RIGO SUPERANNUATION FUND</v>
      </c>
      <c r="E2" s="43" t="s">
        <v>7</v>
      </c>
      <c r="F2" s="87" t="str">
        <f>'Job Summary'!F2</f>
        <v>SHARNEE</v>
      </c>
    </row>
    <row r="3" spans="2:6" s="13" customFormat="1" ht="30" customHeight="1">
      <c r="B3" s="9" t="s">
        <v>8</v>
      </c>
      <c r="C3" s="48"/>
      <c r="D3" s="86" t="str">
        <f>'Job Summary'!D3</f>
        <v>RIGOSF</v>
      </c>
      <c r="E3" s="45" t="s">
        <v>9</v>
      </c>
      <c r="F3" s="88">
        <f>'Job Summary'!F3</f>
        <v>0</v>
      </c>
    </row>
    <row r="4" spans="2:6" s="13" customFormat="1" ht="30.75" customHeight="1">
      <c r="B4" s="9" t="s">
        <v>10</v>
      </c>
      <c r="C4" s="48"/>
      <c r="D4" s="86" t="str">
        <f>'Job Summary'!D4</f>
        <v>30 June 2023</v>
      </c>
      <c r="E4" s="43" t="s">
        <v>11</v>
      </c>
      <c r="F4" s="88" t="str">
        <f>'Job Summary'!F4</f>
        <v>NL</v>
      </c>
    </row>
    <row r="5" spans="2:6" s="13" customFormat="1" ht="5.25" customHeight="1" thickBot="1">
      <c r="B5" s="15"/>
      <c r="C5" s="15"/>
      <c r="D5" s="16"/>
      <c r="E5" s="16"/>
      <c r="F5" s="17"/>
    </row>
    <row r="6" spans="2:6" customFormat="1" ht="25.5" customHeight="1" thickBot="1">
      <c r="B6" s="103" t="s">
        <v>40</v>
      </c>
      <c r="C6" s="166" t="s">
        <v>41</v>
      </c>
      <c r="D6" s="167"/>
      <c r="E6" s="166" t="s">
        <v>42</v>
      </c>
      <c r="F6" s="168"/>
    </row>
    <row r="7" spans="2:6" customFormat="1" ht="20.100000000000001" customHeight="1">
      <c r="B7" s="104"/>
      <c r="C7" s="52"/>
      <c r="D7" s="53"/>
      <c r="E7" s="46"/>
      <c r="F7" s="54"/>
    </row>
    <row r="8" spans="2:6" customFormat="1" ht="20.100000000000001" customHeight="1">
      <c r="B8" s="105"/>
      <c r="C8" s="50"/>
      <c r="D8" s="47"/>
      <c r="E8" s="50"/>
      <c r="F8" s="55"/>
    </row>
    <row r="9" spans="2:6" customFormat="1" ht="20.100000000000001" customHeight="1">
      <c r="B9" s="105"/>
      <c r="C9" s="50"/>
      <c r="D9" s="47"/>
      <c r="E9" s="50"/>
      <c r="F9" s="55"/>
    </row>
    <row r="10" spans="2:6" customFormat="1" ht="20.100000000000001" customHeight="1">
      <c r="B10" s="105"/>
      <c r="C10" s="50"/>
      <c r="D10" s="47"/>
      <c r="E10" s="50"/>
      <c r="F10" s="55"/>
    </row>
    <row r="11" spans="2:6" customFormat="1" ht="20.100000000000001" customHeight="1">
      <c r="B11" s="105"/>
      <c r="C11" s="50"/>
      <c r="D11" s="47"/>
      <c r="E11" s="50"/>
      <c r="F11" s="55"/>
    </row>
    <row r="12" spans="2:6" customFormat="1" ht="20.100000000000001" customHeight="1">
      <c r="B12" s="105"/>
      <c r="C12" s="50"/>
      <c r="D12" s="47"/>
      <c r="E12" s="50"/>
      <c r="F12" s="55"/>
    </row>
    <row r="13" spans="2:6" customFormat="1" ht="20.100000000000001" customHeight="1">
      <c r="B13" s="105"/>
      <c r="C13" s="50"/>
      <c r="D13" s="47"/>
      <c r="E13" s="50"/>
      <c r="F13" s="55"/>
    </row>
    <row r="14" spans="2:6" customFormat="1" ht="20.100000000000001" customHeight="1">
      <c r="B14" s="105"/>
      <c r="C14" s="50"/>
      <c r="D14" s="47"/>
      <c r="E14" s="50"/>
      <c r="F14" s="55"/>
    </row>
    <row r="15" spans="2:6" customFormat="1" ht="20.100000000000001" customHeight="1">
      <c r="B15" s="105"/>
      <c r="C15" s="50"/>
      <c r="D15" s="47"/>
      <c r="E15" s="50"/>
      <c r="F15" s="55"/>
    </row>
    <row r="16" spans="2:6" customFormat="1" ht="20.100000000000001" customHeight="1">
      <c r="B16" s="105"/>
      <c r="C16" s="50"/>
      <c r="D16" s="47"/>
      <c r="E16" s="50"/>
      <c r="F16" s="55"/>
    </row>
    <row r="17" spans="2:6" customFormat="1" ht="20.100000000000001" customHeight="1">
      <c r="B17" s="105"/>
      <c r="C17" s="50"/>
      <c r="D17" s="47"/>
      <c r="E17" s="50"/>
      <c r="F17" s="55"/>
    </row>
    <row r="18" spans="2:6" customFormat="1" ht="20.100000000000001" customHeight="1">
      <c r="B18" s="105"/>
      <c r="C18" s="50"/>
      <c r="D18" s="47"/>
      <c r="E18" s="50"/>
      <c r="F18" s="55"/>
    </row>
    <row r="19" spans="2:6" customFormat="1" ht="20.100000000000001" customHeight="1">
      <c r="B19" s="105"/>
      <c r="C19" s="50"/>
      <c r="D19" s="47"/>
      <c r="E19" s="50"/>
      <c r="F19" s="55"/>
    </row>
    <row r="20" spans="2:6" customFormat="1" ht="20.100000000000001" customHeight="1">
      <c r="B20" s="105"/>
      <c r="C20" s="50"/>
      <c r="D20" s="47"/>
      <c r="E20" s="50"/>
      <c r="F20" s="55"/>
    </row>
    <row r="21" spans="2:6" customFormat="1" ht="20.100000000000001" customHeight="1">
      <c r="B21" s="105"/>
      <c r="C21" s="50"/>
      <c r="D21" s="47"/>
      <c r="E21" s="50"/>
      <c r="F21" s="55"/>
    </row>
    <row r="22" spans="2:6" customFormat="1" ht="20.100000000000001" customHeight="1">
      <c r="B22" s="105"/>
      <c r="C22" s="50"/>
      <c r="D22" s="47"/>
      <c r="E22" s="50"/>
      <c r="F22" s="55"/>
    </row>
    <row r="23" spans="2:6" customFormat="1" ht="20.100000000000001" customHeight="1">
      <c r="B23" s="105"/>
      <c r="C23" s="50"/>
      <c r="D23" s="47"/>
      <c r="E23" s="50"/>
      <c r="F23" s="55"/>
    </row>
    <row r="24" spans="2:6" customFormat="1" ht="20.100000000000001" customHeight="1">
      <c r="B24" s="105"/>
      <c r="C24" s="50"/>
      <c r="D24" s="47"/>
      <c r="E24" s="50"/>
      <c r="F24" s="55"/>
    </row>
    <row r="25" spans="2:6" customFormat="1" ht="20.100000000000001" customHeight="1">
      <c r="B25" s="105"/>
      <c r="C25" s="50"/>
      <c r="D25" s="47"/>
      <c r="E25" s="50"/>
      <c r="F25" s="55"/>
    </row>
    <row r="26" spans="2:6" customFormat="1" ht="20.100000000000001" customHeight="1">
      <c r="B26" s="105"/>
      <c r="C26" s="50"/>
      <c r="D26" s="47"/>
      <c r="E26" s="50"/>
      <c r="F26" s="55"/>
    </row>
    <row r="27" spans="2:6" customFormat="1" ht="20.100000000000001" customHeight="1">
      <c r="B27" s="105"/>
      <c r="C27" s="50"/>
      <c r="D27" s="47"/>
      <c r="E27" s="50"/>
      <c r="F27" s="55"/>
    </row>
    <row r="28" spans="2:6" customFormat="1" ht="20.100000000000001" customHeight="1">
      <c r="B28" s="105"/>
      <c r="C28" s="50"/>
      <c r="D28" s="47"/>
      <c r="E28" s="50"/>
      <c r="F28" s="55"/>
    </row>
    <row r="29" spans="2:6" customFormat="1" ht="20.100000000000001" customHeight="1">
      <c r="B29" s="105"/>
      <c r="C29" s="50"/>
      <c r="D29" s="47"/>
      <c r="E29" s="50"/>
      <c r="F29" s="55"/>
    </row>
    <row r="30" spans="2:6" customFormat="1" ht="20.100000000000001" customHeight="1">
      <c r="B30" s="105"/>
      <c r="C30" s="50"/>
      <c r="D30" s="47"/>
      <c r="E30" s="50"/>
      <c r="F30" s="55"/>
    </row>
    <row r="31" spans="2:6" customFormat="1" ht="20.100000000000001" customHeight="1">
      <c r="B31" s="105"/>
      <c r="C31" s="50"/>
      <c r="D31" s="47"/>
      <c r="E31" s="50"/>
      <c r="F31" s="55"/>
    </row>
    <row r="32" spans="2:6" customFormat="1" ht="20.100000000000001" customHeight="1">
      <c r="B32" s="105"/>
      <c r="C32" s="50"/>
      <c r="D32" s="47"/>
      <c r="E32" s="50"/>
      <c r="F32" s="55"/>
    </row>
    <row r="33" spans="2:6" customFormat="1" ht="20.100000000000001" customHeight="1">
      <c r="B33" s="105"/>
      <c r="C33" s="50"/>
      <c r="D33" s="47"/>
      <c r="E33" s="50"/>
      <c r="F33" s="55"/>
    </row>
    <row r="34" spans="2:6" customFormat="1" ht="20.100000000000001" customHeight="1">
      <c r="B34" s="105"/>
      <c r="C34" s="50"/>
      <c r="D34" s="47"/>
      <c r="E34" s="50"/>
      <c r="F34" s="55"/>
    </row>
    <row r="35" spans="2:6" customFormat="1" ht="20.100000000000001" customHeight="1">
      <c r="B35" s="105"/>
      <c r="C35" s="50"/>
      <c r="D35" s="47"/>
      <c r="E35" s="50"/>
      <c r="F35" s="55"/>
    </row>
    <row r="36" spans="2:6" customFormat="1" ht="20.100000000000001" customHeight="1" thickBot="1">
      <c r="B36" s="106"/>
      <c r="C36" s="51"/>
      <c r="D36" s="49"/>
      <c r="E36" s="51"/>
      <c r="F36" s="56"/>
    </row>
    <row r="37" spans="2:6">
      <c r="F37" s="4"/>
    </row>
    <row r="38" spans="2:6">
      <c r="F38" s="4"/>
    </row>
  </sheetData>
  <mergeCells count="2">
    <mergeCell ref="C6:D6"/>
    <mergeCell ref="E6:F6"/>
  </mergeCells>
  <phoneticPr fontId="20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8"/>
  <sheetViews>
    <sheetView workbookViewId="0">
      <selection activeCell="F4" sqref="F4:G4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2:7" ht="65.25" customHeight="1">
      <c r="B1" s="5" t="s">
        <v>47</v>
      </c>
      <c r="C1" s="5"/>
    </row>
    <row r="2" spans="2:7" s="8" customFormat="1" ht="30">
      <c r="B2" s="9" t="s">
        <v>6</v>
      </c>
      <c r="C2" s="48"/>
      <c r="D2" s="85" t="str">
        <f>'Job Summary'!D2</f>
        <v>G &amp; D RIGO SUPERANNUATION FUND</v>
      </c>
      <c r="E2" s="43" t="s">
        <v>7</v>
      </c>
      <c r="F2" s="158" t="str">
        <f>'Job Summary'!F2</f>
        <v>SHARNEE</v>
      </c>
      <c r="G2" s="170"/>
    </row>
    <row r="3" spans="2:7" s="13" customFormat="1" ht="30" customHeight="1">
      <c r="B3" s="9" t="s">
        <v>8</v>
      </c>
      <c r="C3" s="48"/>
      <c r="D3" s="85" t="str">
        <f>'Job Summary'!D3</f>
        <v>RIGOSF</v>
      </c>
      <c r="E3" s="45" t="s">
        <v>9</v>
      </c>
      <c r="F3" s="158">
        <f>'Job Summary'!F3:G3</f>
        <v>0</v>
      </c>
      <c r="G3" s="170"/>
    </row>
    <row r="4" spans="2:7" s="13" customFormat="1" ht="30.75" customHeight="1">
      <c r="B4" s="9" t="s">
        <v>10</v>
      </c>
      <c r="C4" s="48"/>
      <c r="D4" s="85" t="str">
        <f>'Job Summary'!D4</f>
        <v>30 June 2023</v>
      </c>
      <c r="E4" s="43" t="s">
        <v>11</v>
      </c>
      <c r="F4" s="158" t="str">
        <f>'Job Summary'!F4:G4</f>
        <v>NL</v>
      </c>
      <c r="G4" s="170"/>
    </row>
    <row r="5" spans="2:7" s="13" customFormat="1" ht="5.25" customHeight="1" thickBot="1">
      <c r="B5" s="15"/>
      <c r="C5" s="15"/>
      <c r="D5" s="16"/>
      <c r="E5" s="16"/>
      <c r="F5" s="16"/>
      <c r="G5" s="17"/>
    </row>
    <row r="6" spans="2:7" customFormat="1" ht="25.5" customHeight="1" thickBot="1">
      <c r="B6" s="103" t="s">
        <v>40</v>
      </c>
      <c r="C6" s="166" t="s">
        <v>41</v>
      </c>
      <c r="D6" s="169"/>
      <c r="E6" s="60" t="s">
        <v>44</v>
      </c>
      <c r="F6" s="60" t="s">
        <v>45</v>
      </c>
      <c r="G6" s="59" t="s">
        <v>46</v>
      </c>
    </row>
    <row r="7" spans="2:7" customFormat="1" ht="20.100000000000001" customHeight="1">
      <c r="B7" s="105"/>
      <c r="C7" s="50"/>
      <c r="D7" s="47"/>
      <c r="E7" s="57"/>
      <c r="F7" s="57"/>
      <c r="G7" s="55"/>
    </row>
    <row r="8" spans="2:7" customFormat="1" ht="20.100000000000001" customHeight="1">
      <c r="B8" s="105"/>
      <c r="C8" s="50"/>
      <c r="D8" s="47"/>
      <c r="E8" s="57"/>
      <c r="F8" s="57"/>
      <c r="G8" s="55"/>
    </row>
    <row r="9" spans="2:7" customFormat="1" ht="20.100000000000001" customHeight="1">
      <c r="B9" s="105"/>
      <c r="C9" s="50"/>
      <c r="D9" s="47"/>
      <c r="E9" s="57"/>
      <c r="F9" s="57"/>
      <c r="G9" s="55"/>
    </row>
    <row r="10" spans="2:7" customFormat="1" ht="20.100000000000001" customHeight="1">
      <c r="B10" s="105"/>
      <c r="C10" s="50"/>
      <c r="D10" s="47"/>
      <c r="E10" s="57"/>
      <c r="F10" s="57"/>
      <c r="G10" s="55"/>
    </row>
    <row r="11" spans="2:7" customFormat="1" ht="20.100000000000001" customHeight="1">
      <c r="B11" s="105"/>
      <c r="C11" s="50"/>
      <c r="D11" s="47"/>
      <c r="E11" s="57"/>
      <c r="F11" s="57"/>
      <c r="G11" s="55"/>
    </row>
    <row r="12" spans="2:7" customFormat="1" ht="20.100000000000001" customHeight="1">
      <c r="B12" s="105"/>
      <c r="C12" s="50"/>
      <c r="D12" s="47"/>
      <c r="E12" s="57"/>
      <c r="F12" s="57"/>
      <c r="G12" s="55"/>
    </row>
    <row r="13" spans="2:7" customFormat="1" ht="20.100000000000001" customHeight="1">
      <c r="B13" s="105"/>
      <c r="C13" s="50"/>
      <c r="D13" s="47"/>
      <c r="E13" s="57"/>
      <c r="F13" s="57"/>
      <c r="G13" s="55"/>
    </row>
    <row r="14" spans="2:7" customFormat="1" ht="20.100000000000001" customHeight="1">
      <c r="B14" s="105"/>
      <c r="C14" s="50"/>
      <c r="D14" s="47"/>
      <c r="E14" s="57"/>
      <c r="F14" s="57"/>
      <c r="G14" s="55"/>
    </row>
    <row r="15" spans="2:7" customFormat="1" ht="20.100000000000001" customHeight="1">
      <c r="B15" s="105"/>
      <c r="C15" s="50"/>
      <c r="D15" s="47"/>
      <c r="E15" s="57"/>
      <c r="F15" s="57"/>
      <c r="G15" s="55"/>
    </row>
    <row r="16" spans="2:7" customFormat="1" ht="20.100000000000001" customHeight="1">
      <c r="B16" s="105"/>
      <c r="C16" s="50"/>
      <c r="D16" s="47"/>
      <c r="E16" s="57"/>
      <c r="F16" s="57"/>
      <c r="G16" s="55"/>
    </row>
    <row r="17" spans="2:7" customFormat="1" ht="20.100000000000001" customHeight="1">
      <c r="B17" s="105"/>
      <c r="C17" s="50"/>
      <c r="D17" s="47"/>
      <c r="E17" s="57"/>
      <c r="F17" s="57"/>
      <c r="G17" s="55"/>
    </row>
    <row r="18" spans="2:7" customFormat="1" ht="20.100000000000001" customHeight="1">
      <c r="B18" s="105"/>
      <c r="C18" s="50"/>
      <c r="D18" s="47"/>
      <c r="E18" s="57"/>
      <c r="F18" s="57"/>
      <c r="G18" s="55"/>
    </row>
    <row r="19" spans="2:7" customFormat="1" ht="20.100000000000001" customHeight="1">
      <c r="B19" s="105"/>
      <c r="C19" s="50"/>
      <c r="D19" s="47"/>
      <c r="E19" s="57"/>
      <c r="F19" s="57"/>
      <c r="G19" s="55"/>
    </row>
    <row r="20" spans="2:7" customFormat="1" ht="20.100000000000001" customHeight="1">
      <c r="B20" s="105"/>
      <c r="C20" s="50"/>
      <c r="D20" s="47"/>
      <c r="E20" s="57"/>
      <c r="F20" s="57"/>
      <c r="G20" s="55"/>
    </row>
    <row r="21" spans="2:7" customFormat="1" ht="20.100000000000001" customHeight="1">
      <c r="B21" s="105"/>
      <c r="C21" s="50"/>
      <c r="D21" s="47"/>
      <c r="E21" s="57"/>
      <c r="F21" s="57"/>
      <c r="G21" s="55"/>
    </row>
    <row r="22" spans="2:7" customFormat="1" ht="20.100000000000001" customHeight="1">
      <c r="B22" s="105"/>
      <c r="C22" s="50"/>
      <c r="D22" s="47"/>
      <c r="E22" s="57"/>
      <c r="F22" s="57"/>
      <c r="G22" s="55"/>
    </row>
    <row r="23" spans="2:7" customFormat="1" ht="20.100000000000001" customHeight="1">
      <c r="B23" s="105"/>
      <c r="C23" s="50"/>
      <c r="D23" s="47"/>
      <c r="E23" s="57"/>
      <c r="F23" s="57"/>
      <c r="G23" s="55"/>
    </row>
    <row r="24" spans="2:7" customFormat="1" ht="20.100000000000001" customHeight="1">
      <c r="B24" s="105"/>
      <c r="C24" s="50"/>
      <c r="D24" s="47"/>
      <c r="E24" s="57"/>
      <c r="F24" s="57"/>
      <c r="G24" s="55"/>
    </row>
    <row r="25" spans="2:7" customFormat="1" ht="20.100000000000001" customHeight="1">
      <c r="B25" s="105"/>
      <c r="C25" s="50"/>
      <c r="D25" s="47"/>
      <c r="E25" s="57"/>
      <c r="F25" s="57"/>
      <c r="G25" s="55"/>
    </row>
    <row r="26" spans="2:7" customFormat="1" ht="20.100000000000001" customHeight="1">
      <c r="B26" s="105"/>
      <c r="C26" s="50"/>
      <c r="D26" s="47"/>
      <c r="E26" s="57"/>
      <c r="F26" s="57"/>
      <c r="G26" s="55"/>
    </row>
    <row r="27" spans="2:7" customFormat="1" ht="20.100000000000001" customHeight="1">
      <c r="B27" s="105"/>
      <c r="C27" s="50"/>
      <c r="D27" s="47"/>
      <c r="E27" s="57"/>
      <c r="F27" s="57"/>
      <c r="G27" s="55"/>
    </row>
    <row r="28" spans="2:7" customFormat="1" ht="20.100000000000001" customHeight="1">
      <c r="B28" s="105"/>
      <c r="C28" s="50"/>
      <c r="D28" s="47"/>
      <c r="E28" s="57"/>
      <c r="F28" s="57"/>
      <c r="G28" s="55"/>
    </row>
    <row r="29" spans="2:7" customFormat="1" ht="20.100000000000001" customHeight="1">
      <c r="B29" s="105"/>
      <c r="C29" s="50"/>
      <c r="D29" s="47"/>
      <c r="E29" s="57"/>
      <c r="F29" s="57"/>
      <c r="G29" s="55"/>
    </row>
    <row r="30" spans="2:7" customFormat="1" ht="20.100000000000001" customHeight="1">
      <c r="B30" s="105"/>
      <c r="C30" s="50"/>
      <c r="D30" s="47"/>
      <c r="E30" s="57"/>
      <c r="F30" s="57"/>
      <c r="G30" s="55"/>
    </row>
    <row r="31" spans="2:7" customFormat="1" ht="20.100000000000001" customHeight="1">
      <c r="B31" s="105"/>
      <c r="C31" s="50"/>
      <c r="D31" s="47"/>
      <c r="E31" s="57"/>
      <c r="F31" s="57"/>
      <c r="G31" s="55"/>
    </row>
    <row r="32" spans="2:7" customFormat="1" ht="20.100000000000001" customHeight="1">
      <c r="B32" s="105"/>
      <c r="C32" s="50"/>
      <c r="D32" s="47"/>
      <c r="E32" s="57"/>
      <c r="F32" s="57"/>
      <c r="G32" s="55"/>
    </row>
    <row r="33" spans="2:7" customFormat="1" ht="20.100000000000001" customHeight="1">
      <c r="B33" s="105"/>
      <c r="C33" s="50"/>
      <c r="D33" s="47"/>
      <c r="E33" s="57"/>
      <c r="F33" s="57"/>
      <c r="G33" s="55"/>
    </row>
    <row r="34" spans="2:7" customFormat="1" ht="20.100000000000001" customHeight="1">
      <c r="B34" s="105"/>
      <c r="C34" s="50"/>
      <c r="D34" s="47"/>
      <c r="E34" s="57"/>
      <c r="F34" s="57"/>
      <c r="G34" s="55"/>
    </row>
    <row r="35" spans="2:7" customFormat="1" ht="20.100000000000001" customHeight="1">
      <c r="B35" s="105"/>
      <c r="C35" s="50"/>
      <c r="D35" s="47"/>
      <c r="E35" s="57"/>
      <c r="F35" s="57"/>
      <c r="G35" s="55"/>
    </row>
    <row r="36" spans="2:7" customFormat="1" ht="20.100000000000001" customHeight="1" thickBot="1">
      <c r="B36" s="106"/>
      <c r="C36" s="51"/>
      <c r="D36" s="49"/>
      <c r="E36" s="58"/>
      <c r="F36" s="58"/>
      <c r="G36" s="56"/>
    </row>
    <row r="37" spans="2:7">
      <c r="G37" s="4"/>
    </row>
    <row r="38" spans="2:7">
      <c r="G38" s="4"/>
    </row>
  </sheetData>
  <mergeCells count="4">
    <mergeCell ref="C6:D6"/>
    <mergeCell ref="F2:G2"/>
    <mergeCell ref="F3:G3"/>
    <mergeCell ref="F4:G4"/>
  </mergeCells>
  <phoneticPr fontId="20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72"/>
  <sheetViews>
    <sheetView workbookViewId="0">
      <selection activeCell="M32" sqref="M32"/>
    </sheetView>
  </sheetViews>
  <sheetFormatPr defaultRowHeight="14.25"/>
  <cols>
    <col min="1" max="1" width="3.140625" style="4" customWidth="1"/>
    <col min="2" max="2" width="13.7109375" style="4" customWidth="1"/>
    <col min="3" max="3" width="4.5703125" style="4" customWidth="1"/>
    <col min="4" max="4" width="3.7109375" style="6" customWidth="1"/>
    <col min="5" max="5" width="42.7109375" style="6" customWidth="1"/>
    <col min="6" max="6" width="9" style="6" customWidth="1"/>
    <col min="7" max="8" width="12.7109375" style="6" customWidth="1"/>
    <col min="9" max="9" width="3.28515625" style="4" bestFit="1" customWidth="1"/>
    <col min="10" max="11" width="9.7109375" style="4" customWidth="1"/>
    <col min="12" max="12" width="10.140625" style="4" bestFit="1" customWidth="1"/>
    <col min="13" max="13" width="9.7109375" style="4" customWidth="1"/>
    <col min="14" max="14" width="13.140625" style="4" customWidth="1"/>
    <col min="15" max="15" width="12.7109375" style="4" customWidth="1"/>
    <col min="16" max="16" width="12.42578125" style="4" customWidth="1"/>
    <col min="17" max="16384" width="9.140625" style="4"/>
  </cols>
  <sheetData>
    <row r="1" spans="2:15" ht="60" customHeight="1">
      <c r="B1" s="5" t="s">
        <v>73</v>
      </c>
      <c r="H1"/>
      <c r="O1" s="7"/>
    </row>
    <row r="2" spans="2:15" s="8" customFormat="1" ht="30">
      <c r="B2" s="9" t="s">
        <v>6</v>
      </c>
      <c r="C2" s="158" t="str">
        <f>'Job Summary'!D2</f>
        <v>G &amp; D RIGO SUPERANNUATION FUND</v>
      </c>
      <c r="D2" s="171"/>
      <c r="E2" s="170"/>
      <c r="F2" s="43" t="s">
        <v>7</v>
      </c>
      <c r="G2" s="44"/>
      <c r="H2" s="89" t="str">
        <f>'Job Summary'!F2</f>
        <v>SHARNEE</v>
      </c>
    </row>
    <row r="3" spans="2:15" s="13" customFormat="1" ht="30" customHeight="1">
      <c r="B3" s="9" t="s">
        <v>8</v>
      </c>
      <c r="C3" s="158" t="str">
        <f>'Job Summary'!D3</f>
        <v>RIGOSF</v>
      </c>
      <c r="D3" s="171"/>
      <c r="E3" s="170"/>
      <c r="F3" s="179" t="s">
        <v>9</v>
      </c>
      <c r="G3" s="180"/>
      <c r="H3" s="89">
        <f>'Job Summary'!F3</f>
        <v>0</v>
      </c>
    </row>
    <row r="4" spans="2:15" s="13" customFormat="1" ht="30.75" customHeight="1">
      <c r="B4" s="9" t="s">
        <v>10</v>
      </c>
      <c r="C4" s="178" t="str">
        <f>'Query Sheet'!D4</f>
        <v>30 June 2023</v>
      </c>
      <c r="D4" s="171"/>
      <c r="E4" s="170"/>
      <c r="F4" s="181" t="s">
        <v>11</v>
      </c>
      <c r="G4" s="180"/>
      <c r="H4" s="89" t="str">
        <f>'Job Summary'!F4</f>
        <v>NL</v>
      </c>
    </row>
    <row r="5" spans="2:15" s="13" customFormat="1" ht="23.25" customHeight="1">
      <c r="B5" s="15"/>
      <c r="C5" s="16"/>
      <c r="D5" s="172"/>
      <c r="E5" s="173"/>
      <c r="F5" s="174"/>
      <c r="G5" s="175"/>
      <c r="H5" s="14"/>
    </row>
    <row r="6" spans="2:15" s="2" customFormat="1" ht="39" customHeight="1">
      <c r="B6" s="29" t="s">
        <v>0</v>
      </c>
      <c r="C6" s="29" t="s">
        <v>38</v>
      </c>
      <c r="D6" s="176" t="s">
        <v>1</v>
      </c>
      <c r="E6" s="177"/>
      <c r="F6" s="30" t="s">
        <v>39</v>
      </c>
      <c r="G6" s="31" t="s">
        <v>3</v>
      </c>
      <c r="H6" s="31" t="s">
        <v>4</v>
      </c>
      <c r="I6" s="84"/>
    </row>
    <row r="7" spans="2:15" s="2" customFormat="1" ht="17.100000000000001" customHeight="1">
      <c r="B7" s="142">
        <v>45107</v>
      </c>
      <c r="C7" s="143">
        <v>1</v>
      </c>
      <c r="D7" s="37" t="s">
        <v>133</v>
      </c>
      <c r="E7" s="38"/>
      <c r="F7" s="143">
        <v>784</v>
      </c>
      <c r="G7" s="144">
        <f>SUM(H8:H13)</f>
        <v>46043.25</v>
      </c>
      <c r="H7" s="144"/>
      <c r="I7" s="157" t="s">
        <v>147</v>
      </c>
    </row>
    <row r="8" spans="2:15" s="2" customFormat="1" ht="17.100000000000001" customHeight="1">
      <c r="B8" s="145">
        <v>44812</v>
      </c>
      <c r="C8" s="146"/>
      <c r="D8" s="34"/>
      <c r="E8" s="35" t="s">
        <v>134</v>
      </c>
      <c r="F8" s="146" t="s">
        <v>135</v>
      </c>
      <c r="G8" s="147"/>
      <c r="H8" s="147">
        <v>2074.46</v>
      </c>
      <c r="I8" s="157" t="s">
        <v>147</v>
      </c>
    </row>
    <row r="9" spans="2:15" s="2" customFormat="1" ht="17.100000000000001" customHeight="1">
      <c r="B9" s="145">
        <v>44825</v>
      </c>
      <c r="C9" s="146"/>
      <c r="D9" s="34"/>
      <c r="E9" s="35" t="s">
        <v>136</v>
      </c>
      <c r="F9" s="146" t="s">
        <v>135</v>
      </c>
      <c r="G9" s="147"/>
      <c r="H9" s="147">
        <v>6210.76</v>
      </c>
      <c r="I9" s="157" t="s">
        <v>147</v>
      </c>
    </row>
    <row r="10" spans="2:15" s="2" customFormat="1" ht="17.100000000000001" customHeight="1">
      <c r="B10" s="145">
        <v>44910</v>
      </c>
      <c r="C10" s="146"/>
      <c r="D10" s="34"/>
      <c r="E10" s="35" t="s">
        <v>136</v>
      </c>
      <c r="F10" s="146" t="s">
        <v>135</v>
      </c>
      <c r="G10" s="147"/>
      <c r="H10" s="147">
        <v>10079.15</v>
      </c>
      <c r="I10" s="157" t="s">
        <v>147</v>
      </c>
    </row>
    <row r="11" spans="2:15" s="2" customFormat="1" ht="17.100000000000001" customHeight="1">
      <c r="B11" s="145">
        <v>44993</v>
      </c>
      <c r="C11" s="146"/>
      <c r="D11" s="34"/>
      <c r="E11" s="35" t="s">
        <v>134</v>
      </c>
      <c r="F11" s="146" t="s">
        <v>135</v>
      </c>
      <c r="G11" s="147"/>
      <c r="H11" s="147">
        <v>2013.48</v>
      </c>
      <c r="I11" s="157" t="s">
        <v>147</v>
      </c>
    </row>
    <row r="12" spans="2:15" s="2" customFormat="1" ht="17.100000000000001" customHeight="1">
      <c r="B12" s="145">
        <v>45008</v>
      </c>
      <c r="C12" s="146"/>
      <c r="D12" s="34"/>
      <c r="E12" s="35" t="s">
        <v>136</v>
      </c>
      <c r="F12" s="146" t="s">
        <v>135</v>
      </c>
      <c r="G12" s="147"/>
      <c r="H12" s="147">
        <v>9528.83</v>
      </c>
      <c r="I12" s="157" t="s">
        <v>147</v>
      </c>
    </row>
    <row r="13" spans="2:15" s="2" customFormat="1" ht="17.100000000000001" customHeight="1">
      <c r="B13" s="145">
        <v>45107</v>
      </c>
      <c r="C13" s="146"/>
      <c r="D13" s="34"/>
      <c r="E13" s="35" t="s">
        <v>136</v>
      </c>
      <c r="F13" s="146" t="s">
        <v>135</v>
      </c>
      <c r="G13" s="147"/>
      <c r="H13" s="147">
        <v>16136.57</v>
      </c>
      <c r="I13" s="157" t="s">
        <v>147</v>
      </c>
    </row>
    <row r="14" spans="2:15" s="2" customFormat="1" ht="17.100000000000001" customHeight="1">
      <c r="B14" s="109"/>
      <c r="C14" s="146"/>
      <c r="D14" s="34" t="s">
        <v>137</v>
      </c>
      <c r="E14" s="35"/>
      <c r="F14" s="146"/>
      <c r="G14" s="147"/>
      <c r="H14" s="147"/>
      <c r="I14" s="157"/>
    </row>
    <row r="15" spans="2:15" s="2" customFormat="1" ht="17.100000000000001" customHeight="1" thickBot="1">
      <c r="B15" s="151"/>
      <c r="C15" s="152"/>
      <c r="D15" s="153"/>
      <c r="E15" s="154"/>
      <c r="F15" s="152"/>
      <c r="G15" s="155"/>
      <c r="H15" s="155"/>
      <c r="I15" s="157"/>
    </row>
    <row r="16" spans="2:15" s="2" customFormat="1" ht="17.100000000000001" customHeight="1">
      <c r="B16" s="156">
        <v>45107</v>
      </c>
      <c r="C16" s="149">
        <v>2</v>
      </c>
      <c r="D16" s="37" t="s">
        <v>138</v>
      </c>
      <c r="E16" s="38"/>
      <c r="F16" s="143" t="s">
        <v>140</v>
      </c>
      <c r="G16" s="150">
        <v>5427</v>
      </c>
      <c r="H16" s="150"/>
      <c r="I16" s="157" t="s">
        <v>147</v>
      </c>
    </row>
    <row r="17" spans="2:12" s="2" customFormat="1" ht="17.100000000000001" customHeight="1">
      <c r="B17" s="36"/>
      <c r="C17" s="33"/>
      <c r="D17" s="34"/>
      <c r="E17" s="35" t="s">
        <v>139</v>
      </c>
      <c r="F17" s="146" t="s">
        <v>132</v>
      </c>
      <c r="G17" s="3"/>
      <c r="H17" s="3">
        <v>5427</v>
      </c>
      <c r="I17" s="157" t="s">
        <v>147</v>
      </c>
    </row>
    <row r="18" spans="2:12" s="2" customFormat="1" ht="17.100000000000001" customHeight="1">
      <c r="B18" s="36"/>
      <c r="C18" s="33"/>
      <c r="D18" s="34" t="s">
        <v>141</v>
      </c>
      <c r="E18" s="35"/>
      <c r="F18" s="33"/>
      <c r="G18" s="3"/>
      <c r="H18" s="3"/>
      <c r="I18" s="157"/>
    </row>
    <row r="19" spans="2:12" s="2" customFormat="1" ht="17.100000000000001" customHeight="1" thickBot="1">
      <c r="B19" s="151"/>
      <c r="C19" s="152"/>
      <c r="D19" s="153"/>
      <c r="E19" s="154"/>
      <c r="F19" s="152"/>
      <c r="G19" s="155"/>
      <c r="H19" s="155"/>
      <c r="I19" s="157"/>
    </row>
    <row r="20" spans="2:12" s="2" customFormat="1" ht="17.100000000000001" customHeight="1">
      <c r="B20" s="156">
        <v>45107</v>
      </c>
      <c r="C20" s="149">
        <v>3</v>
      </c>
      <c r="D20" s="37" t="s">
        <v>142</v>
      </c>
      <c r="E20" s="38"/>
      <c r="F20" s="143" t="s">
        <v>144</v>
      </c>
      <c r="G20" s="150">
        <v>4000</v>
      </c>
      <c r="H20" s="150"/>
      <c r="I20" s="157" t="s">
        <v>147</v>
      </c>
    </row>
    <row r="21" spans="2:12" s="2" customFormat="1" ht="17.100000000000001" customHeight="1">
      <c r="B21" s="36"/>
      <c r="C21" s="33"/>
      <c r="D21" s="34" t="s">
        <v>85</v>
      </c>
      <c r="E21" s="35"/>
      <c r="F21" s="146" t="s">
        <v>145</v>
      </c>
      <c r="G21" s="3">
        <v>1718</v>
      </c>
      <c r="H21" s="3"/>
      <c r="I21" s="157" t="s">
        <v>147</v>
      </c>
    </row>
    <row r="22" spans="2:12" s="2" customFormat="1" ht="17.100000000000001" customHeight="1">
      <c r="B22" s="36"/>
      <c r="C22" s="33"/>
      <c r="D22" s="34"/>
      <c r="E22" s="35" t="s">
        <v>143</v>
      </c>
      <c r="F22" s="33">
        <v>880</v>
      </c>
      <c r="G22" s="3"/>
      <c r="H22" s="3">
        <v>5718</v>
      </c>
      <c r="I22" s="157" t="s">
        <v>147</v>
      </c>
      <c r="L22" s="1"/>
    </row>
    <row r="23" spans="2:12" s="2" customFormat="1" ht="17.100000000000001" customHeight="1">
      <c r="B23" s="36"/>
      <c r="C23" s="33"/>
      <c r="D23" s="34" t="s">
        <v>146</v>
      </c>
      <c r="E23" s="35"/>
      <c r="F23" s="33"/>
      <c r="G23" s="3"/>
      <c r="H23" s="3"/>
      <c r="I23" s="157"/>
      <c r="L23" s="1"/>
    </row>
    <row r="24" spans="2:12" s="2" customFormat="1" ht="17.100000000000001" customHeight="1" thickBot="1">
      <c r="B24" s="151"/>
      <c r="C24" s="152"/>
      <c r="D24" s="153"/>
      <c r="E24" s="154"/>
      <c r="F24" s="152"/>
      <c r="G24" s="155"/>
      <c r="H24" s="155"/>
      <c r="I24" s="157"/>
      <c r="L24" s="1"/>
    </row>
    <row r="25" spans="2:12" s="2" customFormat="1" ht="17.100000000000001" customHeight="1">
      <c r="B25" s="156">
        <v>45107</v>
      </c>
      <c r="C25" s="149">
        <v>4</v>
      </c>
      <c r="D25" s="37" t="s">
        <v>148</v>
      </c>
      <c r="E25" s="38"/>
      <c r="F25" s="143" t="s">
        <v>145</v>
      </c>
      <c r="G25" s="150">
        <v>1.17</v>
      </c>
      <c r="H25" s="150"/>
      <c r="I25" s="157" t="s">
        <v>147</v>
      </c>
    </row>
    <row r="26" spans="2:12" s="2" customFormat="1" ht="17.100000000000001" customHeight="1">
      <c r="B26" s="156"/>
      <c r="C26" s="149"/>
      <c r="D26" s="37"/>
      <c r="E26" s="38" t="s">
        <v>142</v>
      </c>
      <c r="F26" s="143" t="s">
        <v>144</v>
      </c>
      <c r="G26" s="150"/>
      <c r="H26" s="150">
        <v>0.01</v>
      </c>
      <c r="I26" s="157" t="s">
        <v>147</v>
      </c>
    </row>
    <row r="27" spans="2:12" s="2" customFormat="1" ht="17.100000000000001" customHeight="1">
      <c r="B27" s="36"/>
      <c r="C27" s="33"/>
      <c r="D27" s="34"/>
      <c r="E27" s="35" t="s">
        <v>150</v>
      </c>
      <c r="F27" s="146" t="s">
        <v>149</v>
      </c>
      <c r="G27" s="3"/>
      <c r="H27" s="3">
        <v>1.1599999999999999</v>
      </c>
      <c r="I27" s="157" t="s">
        <v>147</v>
      </c>
    </row>
    <row r="28" spans="2:12" s="2" customFormat="1" ht="17.100000000000001" customHeight="1">
      <c r="B28" s="36"/>
      <c r="C28" s="33"/>
      <c r="D28" s="34" t="s">
        <v>151</v>
      </c>
      <c r="E28" s="35"/>
      <c r="F28" s="33"/>
      <c r="G28" s="3"/>
      <c r="H28" s="3"/>
    </row>
    <row r="29" spans="2:12" s="2" customFormat="1" ht="17.100000000000001" customHeight="1" thickBot="1">
      <c r="B29" s="151"/>
      <c r="C29" s="152"/>
      <c r="D29" s="153"/>
      <c r="E29" s="154"/>
      <c r="F29" s="152"/>
      <c r="G29" s="155"/>
      <c r="H29" s="155"/>
    </row>
    <row r="30" spans="2:12" s="2" customFormat="1" ht="17.100000000000001" customHeight="1">
      <c r="B30" s="148"/>
      <c r="C30" s="149"/>
      <c r="D30" s="37"/>
      <c r="E30" s="38"/>
      <c r="F30" s="149"/>
      <c r="G30" s="150"/>
      <c r="H30" s="150"/>
    </row>
    <row r="31" spans="2:12" s="2" customFormat="1" ht="17.100000000000001" customHeight="1">
      <c r="B31" s="36"/>
      <c r="C31" s="33"/>
      <c r="D31" s="34"/>
      <c r="E31" s="35"/>
      <c r="F31" s="33"/>
      <c r="G31" s="3"/>
      <c r="H31" s="3"/>
    </row>
    <row r="32" spans="2:12" s="2" customFormat="1" ht="17.100000000000001" customHeight="1">
      <c r="B32" s="36"/>
      <c r="C32" s="33"/>
      <c r="D32" s="34"/>
      <c r="E32" s="35"/>
      <c r="F32" s="33"/>
      <c r="G32" s="3"/>
      <c r="H32" s="3"/>
    </row>
    <row r="33" spans="2:8" s="2" customFormat="1" ht="17.100000000000001" customHeight="1">
      <c r="B33" s="36"/>
      <c r="C33" s="33"/>
      <c r="D33" s="34"/>
      <c r="E33" s="35"/>
      <c r="F33" s="33"/>
      <c r="G33" s="3"/>
      <c r="H33" s="3"/>
    </row>
    <row r="34" spans="2:8" s="2" customFormat="1" ht="17.100000000000001" customHeight="1">
      <c r="B34" s="36"/>
      <c r="C34" s="33"/>
      <c r="D34" s="34"/>
      <c r="E34" s="35"/>
      <c r="F34" s="33"/>
      <c r="G34" s="3"/>
      <c r="H34" s="3"/>
    </row>
    <row r="35" spans="2:8" s="2" customFormat="1" ht="17.100000000000001" customHeight="1">
      <c r="B35" s="36"/>
      <c r="C35" s="33"/>
      <c r="D35" s="34"/>
      <c r="E35" s="35"/>
      <c r="F35" s="33"/>
      <c r="G35" s="3"/>
      <c r="H35" s="3"/>
    </row>
    <row r="36" spans="2:8" s="2" customFormat="1" ht="17.100000000000001" customHeight="1">
      <c r="B36" s="36"/>
      <c r="C36" s="33"/>
      <c r="D36" s="34"/>
      <c r="E36" s="35"/>
      <c r="F36" s="33"/>
      <c r="G36" s="3"/>
      <c r="H36" s="3"/>
    </row>
    <row r="37" spans="2:8" s="2" customFormat="1" ht="17.100000000000001" customHeight="1">
      <c r="B37" s="36"/>
      <c r="C37" s="33"/>
      <c r="D37" s="34"/>
      <c r="E37" s="35"/>
      <c r="F37" s="33"/>
      <c r="G37" s="3"/>
      <c r="H37" s="3"/>
    </row>
    <row r="38" spans="2:8" s="2" customFormat="1" ht="17.100000000000001" customHeight="1">
      <c r="B38" s="32"/>
      <c r="C38" s="33"/>
      <c r="D38" s="34"/>
      <c r="E38" s="35"/>
      <c r="F38" s="36"/>
      <c r="G38" s="3"/>
      <c r="H38" s="3"/>
    </row>
    <row r="39" spans="2:8" s="2" customFormat="1" ht="17.100000000000001" customHeight="1">
      <c r="B39" s="32"/>
      <c r="C39" s="33"/>
      <c r="D39" s="34"/>
      <c r="E39" s="35"/>
      <c r="F39" s="36"/>
      <c r="G39" s="3"/>
      <c r="H39" s="3"/>
    </row>
    <row r="40" spans="2:8" s="2" customFormat="1" ht="17.100000000000001" customHeight="1">
      <c r="B40" s="32"/>
      <c r="C40" s="33"/>
      <c r="D40" s="34"/>
      <c r="E40" s="35"/>
      <c r="F40" s="36"/>
      <c r="G40" s="3"/>
      <c r="H40" s="3"/>
    </row>
    <row r="41" spans="2:8" s="2" customFormat="1" ht="17.100000000000001" customHeight="1">
      <c r="B41" s="32"/>
      <c r="C41" s="33"/>
      <c r="D41" s="34"/>
      <c r="E41" s="35"/>
      <c r="F41" s="36"/>
      <c r="G41" s="3"/>
      <c r="H41" s="3"/>
    </row>
    <row r="42" spans="2:8" s="2" customFormat="1" ht="17.100000000000001" customHeight="1">
      <c r="B42" s="32"/>
      <c r="C42" s="33"/>
      <c r="D42" s="34"/>
      <c r="E42" s="35"/>
      <c r="F42" s="36"/>
      <c r="G42" s="3"/>
      <c r="H42" s="3"/>
    </row>
    <row r="43" spans="2:8" s="2" customFormat="1" ht="17.100000000000001" customHeight="1">
      <c r="B43" s="32"/>
      <c r="C43" s="33"/>
      <c r="D43" s="34"/>
      <c r="E43" s="35"/>
      <c r="F43" s="36"/>
      <c r="G43" s="3"/>
      <c r="H43" s="3"/>
    </row>
    <row r="44" spans="2:8" s="2" customFormat="1" ht="17.100000000000001" customHeight="1">
      <c r="B44" s="32"/>
      <c r="C44" s="33"/>
      <c r="D44" s="34"/>
      <c r="E44" s="35"/>
      <c r="F44" s="36"/>
      <c r="G44" s="3"/>
      <c r="H44" s="3"/>
    </row>
    <row r="45" spans="2:8" s="2" customFormat="1" ht="17.100000000000001" customHeight="1">
      <c r="B45" s="32"/>
      <c r="C45" s="33"/>
      <c r="D45" s="34"/>
      <c r="E45" s="35"/>
      <c r="F45" s="36"/>
      <c r="G45" s="3"/>
      <c r="H45" s="3"/>
    </row>
    <row r="46" spans="2:8" s="2" customFormat="1" ht="17.100000000000001" customHeight="1">
      <c r="B46" s="32"/>
      <c r="C46" s="33"/>
      <c r="D46" s="34"/>
      <c r="E46" s="35"/>
      <c r="F46" s="36"/>
      <c r="G46" s="3"/>
      <c r="H46" s="3"/>
    </row>
    <row r="47" spans="2:8" s="2" customFormat="1" ht="17.100000000000001" customHeight="1">
      <c r="B47" s="32"/>
      <c r="C47" s="33"/>
      <c r="D47" s="34"/>
      <c r="E47" s="35"/>
      <c r="F47" s="36"/>
      <c r="G47" s="3"/>
      <c r="H47" s="3"/>
    </row>
    <row r="48" spans="2:8" s="2" customFormat="1" ht="17.100000000000001" customHeight="1">
      <c r="B48" s="32"/>
      <c r="C48" s="33"/>
      <c r="D48" s="34"/>
      <c r="E48" s="35"/>
      <c r="F48" s="36"/>
      <c r="G48" s="3"/>
      <c r="H48" s="3"/>
    </row>
    <row r="49" spans="2:9" s="2" customFormat="1" ht="17.100000000000001" customHeight="1">
      <c r="B49" s="32"/>
      <c r="C49" s="33"/>
      <c r="D49" s="34"/>
      <c r="E49" s="35"/>
      <c r="F49" s="36"/>
      <c r="G49" s="3"/>
      <c r="H49" s="3"/>
    </row>
    <row r="50" spans="2:9" s="2" customFormat="1" ht="17.100000000000001" customHeight="1">
      <c r="B50" s="32"/>
      <c r="C50" s="33"/>
      <c r="D50" s="34"/>
      <c r="E50" s="35"/>
      <c r="F50" s="36"/>
      <c r="G50" s="3"/>
      <c r="H50" s="3"/>
    </row>
    <row r="51" spans="2:9" s="2" customFormat="1" ht="17.100000000000001" customHeight="1">
      <c r="B51" s="32"/>
      <c r="C51" s="33"/>
      <c r="D51" s="34"/>
      <c r="E51" s="35"/>
      <c r="F51" s="36"/>
      <c r="G51" s="3"/>
      <c r="H51" s="3"/>
    </row>
    <row r="52" spans="2:9" s="2" customFormat="1" ht="17.100000000000001" customHeight="1">
      <c r="B52" s="32"/>
      <c r="C52" s="33"/>
      <c r="D52" s="34"/>
      <c r="E52" s="35"/>
      <c r="F52" s="36"/>
      <c r="G52" s="3"/>
      <c r="H52" s="3"/>
    </row>
    <row r="53" spans="2:9" s="2" customFormat="1" ht="17.100000000000001" customHeight="1">
      <c r="B53" s="32"/>
      <c r="C53" s="33"/>
      <c r="D53" s="34"/>
      <c r="E53" s="35"/>
      <c r="F53" s="36"/>
      <c r="G53" s="3"/>
      <c r="H53" s="3"/>
    </row>
    <row r="54" spans="2:9" s="2" customFormat="1" ht="17.100000000000001" customHeight="1">
      <c r="B54" s="36"/>
      <c r="C54" s="33"/>
      <c r="D54" s="34"/>
      <c r="E54" s="35"/>
      <c r="F54" s="36"/>
      <c r="G54" s="3"/>
      <c r="H54" s="3"/>
    </row>
    <row r="55" spans="2:9" s="2" customFormat="1" ht="17.100000000000001" customHeight="1">
      <c r="B55" s="36"/>
      <c r="C55" s="33"/>
      <c r="D55" s="34"/>
      <c r="E55" s="35"/>
      <c r="F55" s="36"/>
      <c r="G55" s="3"/>
      <c r="H55" s="3"/>
    </row>
    <row r="56" spans="2:9" s="2" customFormat="1" ht="17.100000000000001" customHeight="1">
      <c r="B56" s="36"/>
      <c r="C56" s="33"/>
      <c r="D56" s="34"/>
      <c r="E56" s="35"/>
      <c r="F56" s="33"/>
      <c r="G56" s="3"/>
      <c r="H56" s="3"/>
    </row>
    <row r="57" spans="2:9" s="2" customFormat="1" ht="17.100000000000001" customHeight="1">
      <c r="B57" s="36"/>
      <c r="C57" s="33"/>
      <c r="D57" s="34"/>
      <c r="E57" s="35"/>
      <c r="F57" s="33"/>
      <c r="G57" s="3"/>
      <c r="H57" s="3"/>
    </row>
    <row r="58" spans="2:9" s="2" customFormat="1" ht="17.100000000000001" customHeight="1">
      <c r="B58" s="36"/>
      <c r="C58" s="33"/>
      <c r="D58" s="34"/>
      <c r="E58" s="35"/>
      <c r="F58" s="33"/>
      <c r="G58" s="3"/>
      <c r="H58" s="3"/>
    </row>
    <row r="59" spans="2:9" s="2" customFormat="1" ht="17.100000000000001" customHeight="1">
      <c r="B59" s="36"/>
      <c r="C59" s="33"/>
      <c r="D59" s="34"/>
      <c r="E59" s="35"/>
      <c r="F59" s="33"/>
      <c r="G59" s="3"/>
      <c r="H59" s="3"/>
      <c r="I59" s="1"/>
    </row>
    <row r="60" spans="2:9" s="2" customFormat="1" ht="17.100000000000001" customHeight="1">
      <c r="B60" s="36"/>
      <c r="C60" s="33"/>
      <c r="D60" s="34"/>
      <c r="E60" s="35"/>
      <c r="F60" s="33"/>
      <c r="G60" s="3"/>
      <c r="H60" s="3"/>
    </row>
    <row r="61" spans="2:9" s="2" customFormat="1" ht="17.100000000000001" customHeight="1">
      <c r="B61" s="36"/>
      <c r="C61" s="33"/>
      <c r="D61" s="34"/>
      <c r="E61" s="35"/>
      <c r="F61" s="33"/>
      <c r="G61" s="3"/>
      <c r="H61" s="3"/>
    </row>
    <row r="62" spans="2:9" s="2" customFormat="1" ht="17.100000000000001" customHeight="1">
      <c r="B62" s="36"/>
      <c r="C62" s="33"/>
      <c r="D62" s="34"/>
      <c r="E62" s="35"/>
      <c r="F62" s="33"/>
      <c r="G62" s="3"/>
      <c r="H62" s="3"/>
    </row>
    <row r="63" spans="2:9" s="2" customFormat="1" ht="17.100000000000001" customHeight="1">
      <c r="B63" s="32"/>
      <c r="C63" s="33"/>
      <c r="D63" s="34"/>
      <c r="E63" s="35"/>
      <c r="F63" s="33"/>
      <c r="G63" s="3"/>
      <c r="H63" s="3"/>
    </row>
    <row r="64" spans="2:9" s="2" customFormat="1" ht="17.100000000000001" customHeight="1">
      <c r="B64" s="36"/>
      <c r="C64" s="33"/>
      <c r="D64" s="39"/>
      <c r="E64" s="40"/>
      <c r="F64" s="33"/>
      <c r="G64" s="3"/>
      <c r="H64" s="3"/>
    </row>
    <row r="65" spans="2:9" s="2" customFormat="1" ht="17.100000000000001" customHeight="1">
      <c r="B65" s="36"/>
      <c r="C65" s="33"/>
      <c r="D65" s="34"/>
      <c r="E65" s="35"/>
      <c r="F65" s="33"/>
      <c r="G65" s="3"/>
      <c r="H65" s="3"/>
    </row>
    <row r="66" spans="2:9" s="2" customFormat="1" ht="17.100000000000001" customHeight="1">
      <c r="B66" s="36"/>
      <c r="C66" s="33"/>
      <c r="D66" s="34"/>
      <c r="E66" s="35"/>
      <c r="F66" s="33"/>
      <c r="G66" s="3"/>
      <c r="H66" s="3"/>
    </row>
    <row r="67" spans="2:9" s="2" customFormat="1" ht="17.100000000000001" customHeight="1">
      <c r="B67" s="36"/>
      <c r="C67" s="33"/>
      <c r="D67" s="37"/>
      <c r="E67" s="38"/>
      <c r="F67" s="33"/>
      <c r="G67" s="3"/>
      <c r="H67" s="3"/>
    </row>
    <row r="68" spans="2:9" s="2" customFormat="1" ht="17.100000000000001" customHeight="1">
      <c r="B68" s="36"/>
      <c r="C68" s="33"/>
      <c r="D68" s="37"/>
      <c r="E68" s="38"/>
      <c r="F68" s="33"/>
      <c r="G68" s="3"/>
      <c r="H68" s="3"/>
    </row>
    <row r="69" spans="2:9" s="2" customFormat="1" ht="17.100000000000001" customHeight="1">
      <c r="B69" s="36"/>
      <c r="C69" s="33"/>
      <c r="D69" s="34"/>
      <c r="E69" s="35"/>
      <c r="F69" s="41">
        <f>H69-G69</f>
        <v>0</v>
      </c>
      <c r="G69" s="42">
        <f>SUM(G7:G68)</f>
        <v>57189.42</v>
      </c>
      <c r="H69" s="42">
        <f>SUM(H7:H68)</f>
        <v>57189.420000000006</v>
      </c>
    </row>
    <row r="70" spans="2:9">
      <c r="D70" s="4"/>
      <c r="I70" s="6"/>
    </row>
    <row r="71" spans="2:9">
      <c r="D71" s="4"/>
      <c r="I71" s="6"/>
    </row>
    <row r="72" spans="2:9">
      <c r="D72" s="4"/>
      <c r="I72" s="6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20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59"/>
  <sheetViews>
    <sheetView topLeftCell="A9" workbookViewId="0">
      <selection activeCell="K27" sqref="K27"/>
    </sheetView>
  </sheetViews>
  <sheetFormatPr defaultRowHeight="14.25"/>
  <cols>
    <col min="1" max="1" width="5.7109375" style="4" customWidth="1"/>
    <col min="2" max="2" width="15.7109375" style="4" customWidth="1"/>
    <col min="3" max="3" width="36.140625" style="4" customWidth="1"/>
    <col min="4" max="4" width="8.5703125" style="6" customWidth="1"/>
    <col min="5" max="7" width="9.7109375" style="6" customWidth="1"/>
    <col min="8" max="8" width="10.7109375" style="6" customWidth="1"/>
    <col min="9" max="9" width="10.5703125" style="4" customWidth="1"/>
    <col min="10" max="10" width="31.28515625" style="4" customWidth="1"/>
    <col min="11" max="14" width="9.7109375" style="4" customWidth="1"/>
    <col min="15" max="15" width="11.5703125" style="4" bestFit="1" customWidth="1"/>
    <col min="16" max="16" width="10.140625" style="4" customWidth="1"/>
    <col min="17" max="17" width="11.28515625" style="4" bestFit="1" customWidth="1"/>
    <col min="18" max="18" width="11.5703125" style="4" customWidth="1"/>
    <col min="19" max="16384" width="9.140625" style="4"/>
  </cols>
  <sheetData>
    <row r="1" spans="2:16" ht="61.5" customHeight="1">
      <c r="B1" s="5" t="s">
        <v>5</v>
      </c>
      <c r="G1"/>
      <c r="O1" s="7"/>
    </row>
    <row r="2" spans="2:16" s="8" customFormat="1" ht="30">
      <c r="B2" s="9" t="s">
        <v>6</v>
      </c>
      <c r="C2" s="90" t="str">
        <f>'Job Summary'!D2:D4</f>
        <v>G &amp; D RIGO SUPERANNUATION FUND</v>
      </c>
      <c r="D2" s="10" t="s">
        <v>7</v>
      </c>
      <c r="E2" s="11"/>
      <c r="F2" s="182" t="str">
        <f>'Job Summary'!F2:G4</f>
        <v>SHARNEE</v>
      </c>
      <c r="G2" s="183"/>
      <c r="H2" s="12"/>
    </row>
    <row r="3" spans="2:16" s="13" customFormat="1" ht="30" customHeight="1">
      <c r="B3" s="9" t="s">
        <v>8</v>
      </c>
      <c r="C3" s="91" t="str">
        <f>'Query Sheet'!D3</f>
        <v>RIGOSF</v>
      </c>
      <c r="D3" s="184" t="s">
        <v>9</v>
      </c>
      <c r="E3" s="185"/>
      <c r="F3" s="186">
        <f>'Query Sheet'!F3</f>
        <v>0</v>
      </c>
      <c r="G3" s="183"/>
      <c r="H3" s="14"/>
    </row>
    <row r="4" spans="2:16" s="13" customFormat="1" ht="30.75" customHeight="1">
      <c r="B4" s="9" t="s">
        <v>10</v>
      </c>
      <c r="C4" s="92" t="str">
        <f>'Query Sheet'!D4</f>
        <v>30 June 2023</v>
      </c>
      <c r="D4" s="187" t="s">
        <v>11</v>
      </c>
      <c r="E4" s="185"/>
      <c r="F4" s="186" t="str">
        <f>'Query Sheet'!F4</f>
        <v>NL</v>
      </c>
      <c r="G4" s="183"/>
      <c r="H4" s="14"/>
    </row>
    <row r="5" spans="2:16" s="13" customFormat="1" ht="23.25" customHeight="1">
      <c r="B5" s="15"/>
      <c r="C5" s="16"/>
      <c r="D5" s="172"/>
      <c r="E5" s="173"/>
      <c r="F5" s="174"/>
      <c r="G5" s="175"/>
      <c r="H5" s="14"/>
    </row>
    <row r="6" spans="2:16" s="18" customFormat="1" ht="15">
      <c r="C6" s="13"/>
      <c r="D6" s="14"/>
      <c r="E6" s="19"/>
      <c r="F6" s="20"/>
      <c r="G6" s="20"/>
      <c r="H6" s="20"/>
    </row>
    <row r="7" spans="2:16" ht="15">
      <c r="B7" s="21" t="s">
        <v>12</v>
      </c>
      <c r="D7" s="4"/>
      <c r="E7" s="4"/>
      <c r="I7" s="6"/>
      <c r="J7" s="21" t="s">
        <v>64</v>
      </c>
      <c r="K7" s="22" t="s">
        <v>71</v>
      </c>
      <c r="L7" s="6"/>
      <c r="M7" s="6"/>
      <c r="N7" s="6"/>
      <c r="O7" s="107"/>
      <c r="P7" s="6"/>
    </row>
    <row r="8" spans="2:16" ht="15">
      <c r="B8" s="21"/>
      <c r="D8" s="4"/>
      <c r="E8" s="4"/>
      <c r="I8" s="6"/>
      <c r="J8" s="6"/>
      <c r="K8" s="6"/>
      <c r="L8" s="6"/>
      <c r="M8" s="6"/>
      <c r="N8" s="6"/>
      <c r="O8" s="108"/>
      <c r="P8" s="6"/>
    </row>
    <row r="9" spans="2:16" ht="15">
      <c r="B9" s="21" t="s">
        <v>2</v>
      </c>
      <c r="C9" s="21" t="s">
        <v>13</v>
      </c>
      <c r="D9" s="82" t="s">
        <v>80</v>
      </c>
      <c r="E9" s="82" t="s">
        <v>81</v>
      </c>
      <c r="F9" s="82" t="s">
        <v>82</v>
      </c>
      <c r="G9" s="82" t="s">
        <v>83</v>
      </c>
      <c r="H9" s="23" t="s">
        <v>14</v>
      </c>
      <c r="J9" s="4" t="s">
        <v>65</v>
      </c>
      <c r="K9" s="27">
        <f>H11</f>
        <v>162607</v>
      </c>
    </row>
    <row r="10" spans="2:16" ht="15">
      <c r="H10" s="24"/>
      <c r="J10" s="4" t="s">
        <v>66</v>
      </c>
      <c r="K10" s="27">
        <f>H29</f>
        <v>14780</v>
      </c>
    </row>
    <row r="11" spans="2:16" ht="15.75" thickBot="1">
      <c r="B11" s="4" t="s">
        <v>15</v>
      </c>
      <c r="C11" s="4" t="s">
        <v>16</v>
      </c>
      <c r="D11" s="81">
        <v>44556</v>
      </c>
      <c r="E11" s="81">
        <v>40229</v>
      </c>
      <c r="F11" s="81">
        <v>37629</v>
      </c>
      <c r="G11" s="81">
        <v>40193</v>
      </c>
      <c r="H11" s="26">
        <f>SUM(D11:G11)</f>
        <v>162607</v>
      </c>
      <c r="J11" s="4" t="s">
        <v>67</v>
      </c>
      <c r="K11" s="80">
        <f>K9-K10</f>
        <v>147827</v>
      </c>
    </row>
    <row r="12" spans="2:16" ht="15.75" thickTop="1">
      <c r="D12" s="25"/>
      <c r="E12" s="25"/>
      <c r="F12" s="110"/>
      <c r="G12" s="25"/>
      <c r="H12" s="26"/>
      <c r="K12" s="111"/>
    </row>
    <row r="13" spans="2:16" ht="15">
      <c r="B13" s="4" t="s">
        <v>17</v>
      </c>
      <c r="C13" s="4" t="s">
        <v>18</v>
      </c>
      <c r="D13" s="81"/>
      <c r="E13" s="81"/>
      <c r="F13" s="81"/>
      <c r="G13" s="81"/>
      <c r="H13" s="26">
        <f>SUM(D13:G13)</f>
        <v>0</v>
      </c>
      <c r="K13" s="27"/>
    </row>
    <row r="14" spans="2:16" ht="15">
      <c r="D14" s="25"/>
      <c r="E14" s="25"/>
      <c r="F14" s="25"/>
      <c r="G14" s="25"/>
      <c r="H14" s="26"/>
      <c r="J14" s="4" t="s">
        <v>68</v>
      </c>
      <c r="K14" s="27"/>
    </row>
    <row r="15" spans="2:16" ht="15">
      <c r="B15" s="4" t="s">
        <v>19</v>
      </c>
      <c r="C15" s="4" t="s">
        <v>20</v>
      </c>
      <c r="D15" s="81"/>
      <c r="E15" s="81"/>
      <c r="F15" s="81"/>
      <c r="G15" s="81"/>
      <c r="H15" s="26">
        <f>SUM(D15:G15)</f>
        <v>0</v>
      </c>
      <c r="J15" s="4" t="s">
        <v>79</v>
      </c>
      <c r="K15" s="27">
        <v>147824.95999999999</v>
      </c>
    </row>
    <row r="16" spans="2:16" ht="15">
      <c r="D16" s="25"/>
      <c r="E16" s="25"/>
      <c r="F16" s="25"/>
      <c r="G16" s="25"/>
      <c r="H16" s="26"/>
      <c r="K16" s="27">
        <v>0</v>
      </c>
    </row>
    <row r="17" spans="2:11" ht="15">
      <c r="B17" s="4" t="s">
        <v>21</v>
      </c>
      <c r="C17" s="4" t="s">
        <v>22</v>
      </c>
      <c r="D17" s="81"/>
      <c r="E17" s="81"/>
      <c r="F17" s="81"/>
      <c r="G17" s="81"/>
      <c r="H17" s="26">
        <f>SUM(D17:G17)</f>
        <v>0</v>
      </c>
      <c r="K17" s="27">
        <v>0</v>
      </c>
    </row>
    <row r="18" spans="2:11" ht="15">
      <c r="D18" s="25"/>
      <c r="E18" s="25"/>
      <c r="F18" s="25"/>
      <c r="G18" s="25"/>
      <c r="H18" s="26"/>
      <c r="K18" s="27">
        <v>0</v>
      </c>
    </row>
    <row r="19" spans="2:11" ht="15.75" thickBot="1">
      <c r="B19" s="4" t="s">
        <v>23</v>
      </c>
      <c r="C19" s="4" t="s">
        <v>24</v>
      </c>
      <c r="D19" s="81"/>
      <c r="E19" s="81"/>
      <c r="F19" s="81"/>
      <c r="G19" s="81"/>
      <c r="H19" s="26">
        <f>SUM(D19:G19)</f>
        <v>0</v>
      </c>
      <c r="J19" s="4" t="s">
        <v>69</v>
      </c>
      <c r="K19" s="80">
        <f>SUM(K15:K18)</f>
        <v>147824.95999999999</v>
      </c>
    </row>
    <row r="20" spans="2:11" ht="15.75" thickTop="1">
      <c r="D20" s="25"/>
      <c r="E20" s="25"/>
      <c r="F20" s="25"/>
      <c r="G20" s="25"/>
      <c r="H20" s="26"/>
      <c r="K20" s="27"/>
    </row>
    <row r="21" spans="2:11" ht="15">
      <c r="B21" s="4" t="s">
        <v>25</v>
      </c>
      <c r="C21" s="4" t="s">
        <v>26</v>
      </c>
      <c r="D21" s="81"/>
      <c r="E21" s="81"/>
      <c r="F21" s="81"/>
      <c r="G21" s="81"/>
      <c r="H21" s="26">
        <f>SUM(D21:G21)</f>
        <v>0</v>
      </c>
      <c r="J21" s="4" t="s">
        <v>70</v>
      </c>
      <c r="K21" s="27">
        <f>K11-K19</f>
        <v>2.0400000000081491</v>
      </c>
    </row>
    <row r="22" spans="2:11" ht="15">
      <c r="D22" s="25"/>
      <c r="E22" s="25"/>
      <c r="F22" s="25"/>
      <c r="G22" s="25"/>
      <c r="H22" s="26"/>
      <c r="K22" s="119">
        <f>K21/K11</f>
        <v>1.3799914765287457E-5</v>
      </c>
    </row>
    <row r="23" spans="2:11" ht="15">
      <c r="B23" s="4" t="s">
        <v>27</v>
      </c>
      <c r="C23" s="4" t="s">
        <v>28</v>
      </c>
      <c r="D23" s="81"/>
      <c r="E23" s="81"/>
      <c r="F23" s="81"/>
      <c r="G23" s="81"/>
      <c r="H23" s="26">
        <f>SUM(D23:G23)</f>
        <v>0</v>
      </c>
    </row>
    <row r="24" spans="2:11" ht="15">
      <c r="D24" s="25"/>
      <c r="E24" s="25"/>
      <c r="F24" s="25"/>
      <c r="G24" s="25"/>
      <c r="H24" s="26"/>
    </row>
    <row r="25" spans="2:11" ht="15">
      <c r="B25" s="4" t="s">
        <v>29</v>
      </c>
      <c r="C25" s="4" t="s">
        <v>30</v>
      </c>
      <c r="D25" s="81">
        <v>4000</v>
      </c>
      <c r="E25" s="81">
        <v>4000</v>
      </c>
      <c r="F25" s="81">
        <v>4000</v>
      </c>
      <c r="G25" s="81">
        <v>4000</v>
      </c>
      <c r="H25" s="115">
        <f>SUM(D25:G25)</f>
        <v>16000</v>
      </c>
    </row>
    <row r="26" spans="2:11" ht="15">
      <c r="D26" s="25"/>
      <c r="E26" s="25"/>
      <c r="F26" s="25"/>
      <c r="G26" s="25"/>
      <c r="H26" s="26"/>
    </row>
    <row r="27" spans="2:11" ht="15">
      <c r="B27" s="4" t="s">
        <v>31</v>
      </c>
      <c r="C27" s="4" t="s">
        <v>32</v>
      </c>
      <c r="D27" s="81"/>
      <c r="E27" s="81"/>
      <c r="F27" s="81"/>
      <c r="G27" s="81"/>
      <c r="H27" s="26">
        <f>SUM(D27:G27)</f>
        <v>0</v>
      </c>
    </row>
    <row r="28" spans="2:11" ht="15">
      <c r="D28" s="25"/>
      <c r="E28" s="25"/>
      <c r="F28" s="25"/>
      <c r="G28" s="25"/>
      <c r="H28" s="26"/>
    </row>
    <row r="29" spans="2:11" ht="15">
      <c r="B29" s="4" t="s">
        <v>33</v>
      </c>
      <c r="C29" s="4" t="s">
        <v>34</v>
      </c>
      <c r="D29" s="81">
        <v>4050</v>
      </c>
      <c r="E29" s="81">
        <v>3657</v>
      </c>
      <c r="F29" s="81">
        <v>3420</v>
      </c>
      <c r="G29" s="81">
        <v>3653</v>
      </c>
      <c r="H29" s="26">
        <f>SUM(D29:G29)</f>
        <v>14780</v>
      </c>
    </row>
    <row r="30" spans="2:11">
      <c r="D30" s="25"/>
      <c r="E30" s="25"/>
      <c r="F30" s="25"/>
      <c r="G30" s="25"/>
      <c r="H30" s="112">
        <v>13459.02</v>
      </c>
    </row>
    <row r="31" spans="2:11" ht="15">
      <c r="B31" s="4" t="s">
        <v>35</v>
      </c>
      <c r="C31" s="4" t="s">
        <v>36</v>
      </c>
      <c r="D31" s="81">
        <v>0</v>
      </c>
      <c r="E31" s="81">
        <v>3312</v>
      </c>
      <c r="F31" s="81">
        <v>0</v>
      </c>
      <c r="G31" s="81">
        <v>1935</v>
      </c>
      <c r="H31" s="26">
        <f>SUM(D31:G31)</f>
        <v>5247</v>
      </c>
    </row>
    <row r="32" spans="2:11">
      <c r="D32" s="25"/>
      <c r="E32" s="112"/>
      <c r="F32" s="25"/>
      <c r="G32" s="25"/>
      <c r="H32" s="112">
        <v>6673.48</v>
      </c>
    </row>
    <row r="33" spans="2:16" ht="15">
      <c r="C33" s="4" t="s">
        <v>72</v>
      </c>
      <c r="D33" s="81"/>
      <c r="E33" s="81"/>
      <c r="F33" s="81"/>
      <c r="G33" s="81"/>
      <c r="H33" s="26">
        <f>SUM(D33:G33)</f>
        <v>0</v>
      </c>
    </row>
    <row r="34" spans="2:16" ht="15">
      <c r="D34" s="25"/>
      <c r="E34" s="25"/>
      <c r="F34" s="25"/>
      <c r="G34" s="25"/>
      <c r="H34" s="26"/>
    </row>
    <row r="35" spans="2:16" s="21" customFormat="1" ht="15">
      <c r="B35" s="28">
        <v>9</v>
      </c>
      <c r="C35" s="21" t="s">
        <v>37</v>
      </c>
      <c r="D35" s="26">
        <f>D29+D25+D27+D23-D31-D33</f>
        <v>8050</v>
      </c>
      <c r="E35" s="26">
        <f>E29+E25+E27+E23-E31-E33</f>
        <v>4345</v>
      </c>
      <c r="F35" s="26">
        <f>F29+F25+F27+F23-F31-F33</f>
        <v>7420</v>
      </c>
      <c r="G35" s="115">
        <f>G29+G25+G27+G23-G31-G33</f>
        <v>5718</v>
      </c>
      <c r="H35" s="26">
        <f>SUM(D35:G35)</f>
        <v>25533</v>
      </c>
    </row>
    <row r="36" spans="2:16" ht="15">
      <c r="D36" s="4"/>
      <c r="E36" s="117"/>
      <c r="H36" s="113"/>
      <c r="I36" s="6"/>
      <c r="J36" s="6"/>
      <c r="K36" s="6"/>
      <c r="L36" s="6"/>
      <c r="M36" s="6"/>
      <c r="N36" s="6"/>
      <c r="O36" s="6"/>
      <c r="P36" s="24"/>
    </row>
    <row r="37" spans="2:16" ht="15">
      <c r="L37" s="21"/>
      <c r="O37" s="121"/>
    </row>
    <row r="38" spans="2:16" ht="15.75" thickBot="1">
      <c r="G38" s="120">
        <f>G35+G37</f>
        <v>5718</v>
      </c>
      <c r="H38" s="118" t="s">
        <v>102</v>
      </c>
      <c r="I38" s="114"/>
      <c r="J38" s="114"/>
      <c r="N38" s="21"/>
      <c r="O38" s="121"/>
    </row>
    <row r="39" spans="2:16" ht="15.75" thickTop="1">
      <c r="O39" s="121"/>
      <c r="P39" s="21"/>
    </row>
    <row r="40" spans="2:16" ht="15">
      <c r="O40" s="121"/>
      <c r="P40" s="21"/>
    </row>
    <row r="41" spans="2:16" ht="15">
      <c r="O41" s="121"/>
      <c r="P41" s="21"/>
    </row>
    <row r="42" spans="2:16" ht="15">
      <c r="J42" s="116"/>
      <c r="O42" s="121"/>
      <c r="P42" s="21"/>
    </row>
    <row r="43" spans="2:16" ht="15">
      <c r="J43" s="116"/>
      <c r="O43" s="121"/>
      <c r="P43" s="21"/>
    </row>
    <row r="44" spans="2:16" ht="15">
      <c r="J44" s="116"/>
      <c r="P44" s="21"/>
    </row>
    <row r="45" spans="2:16">
      <c r="J45" s="116"/>
    </row>
    <row r="46" spans="2:16" ht="15">
      <c r="J46" s="116"/>
      <c r="P46" s="21"/>
    </row>
    <row r="47" spans="2:16" ht="15">
      <c r="J47" s="116"/>
      <c r="P47" s="21"/>
    </row>
    <row r="48" spans="2:16" ht="15">
      <c r="J48" s="116"/>
      <c r="P48" s="21"/>
    </row>
    <row r="49" spans="4:16" ht="15">
      <c r="J49" s="116"/>
      <c r="P49" s="21"/>
    </row>
    <row r="50" spans="4:16" ht="15">
      <c r="D50" s="4"/>
      <c r="E50" s="4"/>
      <c r="F50" s="4"/>
      <c r="G50" s="4"/>
      <c r="H50" s="4"/>
      <c r="P50" s="21"/>
    </row>
    <row r="51" spans="4:16" ht="15">
      <c r="D51" s="4"/>
      <c r="E51" s="4"/>
      <c r="F51" s="4"/>
      <c r="G51" s="4"/>
      <c r="H51" s="4"/>
      <c r="P51" s="21"/>
    </row>
    <row r="52" spans="4:16" ht="15">
      <c r="D52" s="4"/>
      <c r="E52" s="4"/>
      <c r="F52" s="4"/>
      <c r="G52" s="4"/>
      <c r="H52" s="4"/>
      <c r="P52" s="21"/>
    </row>
    <row r="53" spans="4:16" ht="15">
      <c r="D53" s="4"/>
      <c r="E53" s="4"/>
      <c r="F53" s="4"/>
      <c r="G53" s="4"/>
      <c r="H53" s="4"/>
      <c r="P53" s="21"/>
    </row>
    <row r="54" spans="4:16" ht="15">
      <c r="D54" s="4"/>
      <c r="E54" s="4"/>
      <c r="F54" s="4"/>
      <c r="G54" s="4"/>
      <c r="H54" s="4"/>
      <c r="P54" s="21"/>
    </row>
    <row r="55" spans="4:16" ht="15">
      <c r="D55" s="4"/>
      <c r="E55" s="4"/>
      <c r="F55" s="4"/>
      <c r="G55" s="4"/>
      <c r="H55" s="4"/>
      <c r="P55" s="21"/>
    </row>
    <row r="56" spans="4:16" ht="15">
      <c r="D56" s="4"/>
      <c r="E56" s="4"/>
      <c r="F56" s="4"/>
      <c r="G56" s="4"/>
      <c r="H56" s="4"/>
      <c r="P56" s="21"/>
    </row>
    <row r="57" spans="4:16" ht="15">
      <c r="D57" s="4"/>
      <c r="E57" s="4"/>
      <c r="F57" s="4"/>
      <c r="G57" s="4"/>
      <c r="H57" s="4"/>
      <c r="P57" s="21"/>
    </row>
    <row r="58" spans="4:16" ht="15">
      <c r="D58" s="4"/>
      <c r="E58" s="4"/>
      <c r="F58" s="4"/>
      <c r="G58" s="4"/>
      <c r="H58" s="4"/>
      <c r="P58" s="21"/>
    </row>
    <row r="59" spans="4:16" ht="15">
      <c r="D59" s="4"/>
      <c r="E59" s="4"/>
      <c r="F59" s="4"/>
      <c r="G59" s="4"/>
      <c r="H59" s="4"/>
      <c r="P59" s="21"/>
    </row>
  </sheetData>
  <mergeCells count="7">
    <mergeCell ref="D5:E5"/>
    <mergeCell ref="F5:G5"/>
    <mergeCell ref="F2:G2"/>
    <mergeCell ref="D3:E3"/>
    <mergeCell ref="F3:G3"/>
    <mergeCell ref="D4:E4"/>
    <mergeCell ref="F4:G4"/>
  </mergeCells>
  <hyperlinks>
    <hyperlink ref="G38" r:id="rId1" display="840 00 Account.pdf" xr:uid="{160A982E-B64E-493F-A0B4-5471BD566759}"/>
  </hyperlinks>
  <pageMargins left="0.7" right="0.7" top="0.75" bottom="0.75" header="0.3" footer="0.3"/>
  <pageSetup paperSize="9" scale="67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F49-3150-4095-963B-FF4DD5A32D9E}">
  <sheetPr>
    <pageSetUpPr fitToPage="1"/>
  </sheetPr>
  <dimension ref="A1:F31"/>
  <sheetViews>
    <sheetView workbookViewId="0">
      <selection activeCell="B38" sqref="B38"/>
    </sheetView>
  </sheetViews>
  <sheetFormatPr defaultRowHeight="12.75"/>
  <cols>
    <col min="1" max="1" width="19.42578125" customWidth="1"/>
    <col min="2" max="2" width="45" bestFit="1" customWidth="1"/>
    <col min="3" max="3" width="14.85546875" customWidth="1"/>
    <col min="4" max="4" width="13.140625" customWidth="1"/>
    <col min="5" max="5" width="12.140625" customWidth="1"/>
    <col min="6" max="6" width="12.85546875" bestFit="1" customWidth="1"/>
  </cols>
  <sheetData>
    <row r="1" spans="1:6" ht="20.25">
      <c r="A1" s="5" t="s">
        <v>5</v>
      </c>
      <c r="B1" s="4"/>
      <c r="C1" s="6"/>
      <c r="D1" s="6"/>
      <c r="E1" s="6"/>
    </row>
    <row r="2" spans="1:6" ht="37.5" customHeight="1">
      <c r="A2" s="9" t="s">
        <v>6</v>
      </c>
      <c r="B2" s="90" t="str">
        <f>'Job Summary'!D2:D4</f>
        <v>G &amp; D RIGO SUPERANNUATION FUND</v>
      </c>
      <c r="C2" s="10" t="s">
        <v>7</v>
      </c>
      <c r="D2" s="11"/>
      <c r="E2" s="182" t="e">
        <f>'Job Summary'!F2:G4</f>
        <v>#VALUE!</v>
      </c>
      <c r="F2" s="183"/>
    </row>
    <row r="3" spans="1:6" ht="37.5" customHeight="1">
      <c r="A3" s="9" t="s">
        <v>8</v>
      </c>
      <c r="B3" s="91" t="str">
        <f>'Query Sheet'!D3</f>
        <v>RIGOSF</v>
      </c>
      <c r="C3" s="184" t="s">
        <v>9</v>
      </c>
      <c r="D3" s="185"/>
      <c r="E3" s="186">
        <f>'Query Sheet'!F3</f>
        <v>0</v>
      </c>
      <c r="F3" s="183"/>
    </row>
    <row r="4" spans="1:6" ht="37.5" customHeight="1">
      <c r="A4" s="9" t="s">
        <v>10</v>
      </c>
      <c r="B4" s="92" t="str">
        <f>'Query Sheet'!D4</f>
        <v>30 June 2023</v>
      </c>
      <c r="C4" s="187" t="s">
        <v>11</v>
      </c>
      <c r="D4" s="185"/>
      <c r="E4" s="186" t="str">
        <f>'Query Sheet'!F4</f>
        <v>NL</v>
      </c>
      <c r="F4" s="183"/>
    </row>
    <row r="6" spans="1:6" ht="15">
      <c r="A6" s="15" t="s">
        <v>92</v>
      </c>
    </row>
    <row r="7" spans="1:6">
      <c r="C7" s="139" t="s">
        <v>96</v>
      </c>
      <c r="D7" s="139" t="s">
        <v>94</v>
      </c>
      <c r="E7" s="139" t="s">
        <v>97</v>
      </c>
    </row>
    <row r="8" spans="1:6" ht="15">
      <c r="A8" s="15"/>
      <c r="B8" t="s">
        <v>93</v>
      </c>
      <c r="C8" s="125"/>
      <c r="D8" s="125"/>
      <c r="E8" s="125"/>
      <c r="F8" s="125">
        <v>2636944.29</v>
      </c>
    </row>
    <row r="9" spans="1:6">
      <c r="C9" s="125"/>
      <c r="D9" s="125"/>
      <c r="E9" s="125"/>
      <c r="F9" s="134">
        <f>F8+C9+D9+E9</f>
        <v>2636944.29</v>
      </c>
    </row>
    <row r="10" spans="1:6">
      <c r="B10" t="s">
        <v>95</v>
      </c>
      <c r="C10" s="125">
        <v>2074.46</v>
      </c>
      <c r="D10" s="125"/>
      <c r="E10" s="125"/>
      <c r="F10" s="134">
        <f t="shared" ref="F10:F17" si="0">F9+C10+D10+E10</f>
        <v>2639018.75</v>
      </c>
    </row>
    <row r="11" spans="1:6">
      <c r="B11" t="s">
        <v>98</v>
      </c>
      <c r="C11" s="125"/>
      <c r="D11" s="125">
        <v>16289.91</v>
      </c>
      <c r="E11" s="125"/>
      <c r="F11" s="134">
        <f t="shared" si="0"/>
        <v>2655308.66</v>
      </c>
    </row>
    <row r="12" spans="1:6">
      <c r="B12" t="s">
        <v>98</v>
      </c>
      <c r="C12" s="125"/>
      <c r="D12" s="125"/>
      <c r="E12" s="125"/>
      <c r="F12" s="134">
        <f t="shared" si="0"/>
        <v>2655308.66</v>
      </c>
    </row>
    <row r="13" spans="1:6">
      <c r="B13" t="s">
        <v>97</v>
      </c>
      <c r="C13" s="125"/>
      <c r="D13" s="125"/>
      <c r="E13" s="125">
        <v>10206.81</v>
      </c>
      <c r="F13" s="134">
        <f t="shared" si="0"/>
        <v>2665515.4700000002</v>
      </c>
    </row>
    <row r="14" spans="1:6">
      <c r="B14" t="s">
        <v>95</v>
      </c>
      <c r="C14" s="125">
        <v>2013.48</v>
      </c>
      <c r="D14" s="125"/>
      <c r="E14" s="125"/>
      <c r="F14" s="134">
        <f t="shared" si="0"/>
        <v>2667528.9500000002</v>
      </c>
    </row>
    <row r="15" spans="1:6">
      <c r="B15" t="s">
        <v>98</v>
      </c>
      <c r="C15" s="125"/>
      <c r="D15" s="125">
        <v>25665.4</v>
      </c>
      <c r="E15" s="125"/>
      <c r="F15" s="134">
        <f t="shared" si="0"/>
        <v>2693194.35</v>
      </c>
    </row>
    <row r="16" spans="1:6">
      <c r="B16" t="s">
        <v>98</v>
      </c>
      <c r="C16" s="125"/>
      <c r="D16" s="125"/>
      <c r="E16" s="125"/>
      <c r="F16" s="134">
        <f t="shared" si="0"/>
        <v>2693194.35</v>
      </c>
    </row>
    <row r="17" spans="2:6">
      <c r="B17" t="s">
        <v>97</v>
      </c>
      <c r="C17" s="125"/>
      <c r="D17" s="125"/>
      <c r="E17" s="125">
        <v>58067</v>
      </c>
      <c r="F17" s="134">
        <f t="shared" si="0"/>
        <v>2751261.35</v>
      </c>
    </row>
    <row r="18" spans="2:6" ht="13.5" thickBot="1">
      <c r="C18" s="128">
        <f>SUM(C10:C17)</f>
        <v>4087.94</v>
      </c>
      <c r="D18" s="128">
        <f t="shared" ref="D18:E18" si="1">SUM(D10:D17)</f>
        <v>41955.31</v>
      </c>
      <c r="E18" s="128">
        <f t="shared" si="1"/>
        <v>68273.81</v>
      </c>
    </row>
    <row r="19" spans="2:6" ht="13.5" thickTop="1">
      <c r="C19" s="125"/>
      <c r="D19" s="125"/>
      <c r="E19" s="125"/>
    </row>
    <row r="20" spans="2:6">
      <c r="C20" s="125"/>
      <c r="D20" s="125"/>
      <c r="E20" s="125"/>
    </row>
    <row r="21" spans="2:6">
      <c r="C21" s="138" t="s">
        <v>99</v>
      </c>
      <c r="D21" s="125"/>
      <c r="E21" s="125"/>
    </row>
    <row r="22" spans="2:6">
      <c r="B22" s="122" t="s">
        <v>99</v>
      </c>
      <c r="C22" s="125">
        <v>14132.26</v>
      </c>
      <c r="D22" s="125"/>
      <c r="E22" s="125"/>
    </row>
    <row r="23" spans="2:6">
      <c r="B23" s="122" t="s">
        <v>95</v>
      </c>
      <c r="C23" s="135">
        <f>-C10</f>
        <v>-2074.46</v>
      </c>
      <c r="D23" s="125"/>
      <c r="E23" s="125"/>
    </row>
    <row r="24" spans="2:6">
      <c r="B24" s="122" t="s">
        <v>100</v>
      </c>
      <c r="C24" s="125">
        <f>SUM(C22:C23)</f>
        <v>12057.8</v>
      </c>
      <c r="D24" s="125"/>
      <c r="E24" s="125"/>
    </row>
    <row r="25" spans="2:6">
      <c r="C25" s="125"/>
      <c r="D25" s="125"/>
      <c r="E25" s="125"/>
    </row>
    <row r="26" spans="2:6">
      <c r="B26" s="122" t="s">
        <v>99</v>
      </c>
      <c r="C26" s="125">
        <v>13302.67</v>
      </c>
      <c r="D26" s="125"/>
      <c r="E26" s="125"/>
    </row>
    <row r="27" spans="2:6">
      <c r="B27" s="122" t="s">
        <v>95</v>
      </c>
      <c r="C27" s="136">
        <f>-C14</f>
        <v>-2013.48</v>
      </c>
    </row>
    <row r="28" spans="2:6">
      <c r="B28" s="122" t="s">
        <v>100</v>
      </c>
      <c r="C28" s="134">
        <f>SUM(C26:C27)</f>
        <v>11289.19</v>
      </c>
    </row>
    <row r="30" spans="2:6" ht="13.5" thickBot="1">
      <c r="B30" s="122" t="s">
        <v>101</v>
      </c>
      <c r="C30" s="137">
        <f>C24+C28</f>
        <v>23346.989999999998</v>
      </c>
    </row>
    <row r="31" spans="2:6" ht="13.5" thickTop="1"/>
  </sheetData>
  <mergeCells count="5">
    <mergeCell ref="E2:F2"/>
    <mergeCell ref="C3:D3"/>
    <mergeCell ref="E3:F3"/>
    <mergeCell ref="C4:D4"/>
    <mergeCell ref="E4:F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7C5D1-8C4D-49C6-AFE0-D1E4B2BB0B4B}">
  <sheetPr>
    <pageSetUpPr fitToPage="1"/>
  </sheetPr>
  <dimension ref="B1:H73"/>
  <sheetViews>
    <sheetView tabSelected="1" workbookViewId="0">
      <selection activeCell="I62" sqref="I62"/>
    </sheetView>
  </sheetViews>
  <sheetFormatPr defaultRowHeight="12.75"/>
  <cols>
    <col min="2" max="2" width="19.42578125" customWidth="1"/>
    <col min="3" max="3" width="45" bestFit="1" customWidth="1"/>
    <col min="4" max="4" width="11.42578125" customWidth="1"/>
    <col min="5" max="5" width="9.28515625" bestFit="1" customWidth="1"/>
    <col min="6" max="6" width="10.28515625" bestFit="1" customWidth="1"/>
    <col min="7" max="7" width="6" bestFit="1" customWidth="1"/>
  </cols>
  <sheetData>
    <row r="1" spans="2:7" ht="20.25">
      <c r="B1" s="5" t="s">
        <v>5</v>
      </c>
      <c r="C1" s="4"/>
      <c r="D1" s="6"/>
      <c r="E1" s="6"/>
      <c r="F1" s="6"/>
    </row>
    <row r="2" spans="2:7" ht="37.5" customHeight="1">
      <c r="B2" s="9" t="s">
        <v>6</v>
      </c>
      <c r="C2" s="90" t="str">
        <f>'Job Summary'!D2:D4</f>
        <v>G &amp; D RIGO SUPERANNUATION FUND</v>
      </c>
      <c r="D2" s="10" t="s">
        <v>7</v>
      </c>
      <c r="E2" s="11"/>
      <c r="F2" s="182" t="str">
        <f>'Job Summary'!F2:G4</f>
        <v>SHARNEE</v>
      </c>
      <c r="G2" s="183"/>
    </row>
    <row r="3" spans="2:7" ht="37.5" customHeight="1">
      <c r="B3" s="9" t="s">
        <v>8</v>
      </c>
      <c r="C3" s="91" t="str">
        <f>'Query Sheet'!D3</f>
        <v>RIGOSF</v>
      </c>
      <c r="D3" s="184" t="s">
        <v>9</v>
      </c>
      <c r="E3" s="185"/>
      <c r="F3" s="186">
        <f>'Query Sheet'!F3</f>
        <v>0</v>
      </c>
      <c r="G3" s="183"/>
    </row>
    <row r="4" spans="2:7" ht="37.5" customHeight="1">
      <c r="B4" s="9" t="s">
        <v>10</v>
      </c>
      <c r="C4" s="92" t="str">
        <f>'Query Sheet'!D4</f>
        <v>30 June 2023</v>
      </c>
      <c r="D4" s="187" t="s">
        <v>11</v>
      </c>
      <c r="E4" s="185"/>
      <c r="F4" s="186" t="str">
        <f>'Query Sheet'!F4</f>
        <v>NL</v>
      </c>
      <c r="G4" s="183"/>
    </row>
    <row r="6" spans="2:7" ht="15">
      <c r="B6" s="15" t="s">
        <v>129</v>
      </c>
    </row>
    <row r="9" spans="2:7">
      <c r="B9" s="126" t="s">
        <v>0</v>
      </c>
      <c r="C9" s="127" t="s">
        <v>1</v>
      </c>
      <c r="D9" s="127" t="s">
        <v>84</v>
      </c>
      <c r="E9" s="127" t="s">
        <v>85</v>
      </c>
      <c r="F9" s="127" t="s">
        <v>86</v>
      </c>
    </row>
    <row r="10" spans="2:7">
      <c r="B10" s="124">
        <v>44665</v>
      </c>
      <c r="C10" s="122" t="s">
        <v>117</v>
      </c>
      <c r="D10" s="125">
        <v>435.07</v>
      </c>
      <c r="E10" s="125">
        <f t="shared" ref="E10:E33" si="0">D10/11</f>
        <v>39.551818181818184</v>
      </c>
      <c r="F10" s="125">
        <f t="shared" ref="F10" si="1">D10-E10</f>
        <v>395.5181818181818</v>
      </c>
    </row>
    <row r="11" spans="2:7">
      <c r="B11" s="124">
        <v>44665</v>
      </c>
      <c r="C11" s="122" t="s">
        <v>89</v>
      </c>
      <c r="D11" s="125">
        <v>996.64</v>
      </c>
      <c r="E11" s="125">
        <f t="shared" si="0"/>
        <v>90.603636363636369</v>
      </c>
      <c r="F11" s="125">
        <f t="shared" ref="F11" si="2">D11-E11</f>
        <v>906.0363636363636</v>
      </c>
    </row>
    <row r="12" spans="2:7">
      <c r="B12" s="124">
        <v>44670</v>
      </c>
      <c r="C12" s="122" t="s">
        <v>112</v>
      </c>
      <c r="D12" s="125">
        <v>129</v>
      </c>
      <c r="E12" s="125">
        <f t="shared" si="0"/>
        <v>11.727272727272727</v>
      </c>
      <c r="F12" s="125">
        <f t="shared" ref="F12" si="3">D12-E12</f>
        <v>117.27272727272728</v>
      </c>
    </row>
    <row r="13" spans="2:7">
      <c r="B13" s="124">
        <v>44687</v>
      </c>
      <c r="C13" s="122" t="s">
        <v>118</v>
      </c>
      <c r="D13" s="125">
        <v>3762</v>
      </c>
      <c r="E13" s="125">
        <f t="shared" si="0"/>
        <v>342</v>
      </c>
      <c r="F13" s="125">
        <f t="shared" ref="F13" si="4">D13-E13</f>
        <v>3420</v>
      </c>
    </row>
    <row r="14" spans="2:7">
      <c r="B14" s="124">
        <v>44690</v>
      </c>
      <c r="C14" s="122" t="s">
        <v>89</v>
      </c>
      <c r="D14" s="125">
        <v>30.45</v>
      </c>
      <c r="E14" s="125">
        <f t="shared" si="0"/>
        <v>2.7681818181818181</v>
      </c>
      <c r="F14" s="125">
        <f t="shared" ref="F14:F22" si="5">D14-E14</f>
        <v>27.68181818181818</v>
      </c>
    </row>
    <row r="15" spans="2:7">
      <c r="B15" s="124">
        <v>44830</v>
      </c>
      <c r="C15" s="122" t="s">
        <v>115</v>
      </c>
      <c r="D15" s="125">
        <v>2343.25</v>
      </c>
      <c r="E15" s="125">
        <f t="shared" si="0"/>
        <v>213.02272727272728</v>
      </c>
      <c r="F15" s="125">
        <f t="shared" si="5"/>
        <v>2130.2272727272725</v>
      </c>
    </row>
    <row r="16" spans="2:7">
      <c r="B16" s="124">
        <v>44833</v>
      </c>
      <c r="C16" s="122" t="s">
        <v>112</v>
      </c>
      <c r="D16" s="125">
        <v>788.4</v>
      </c>
      <c r="E16" s="125">
        <f t="shared" si="0"/>
        <v>71.672727272727272</v>
      </c>
      <c r="F16" s="125">
        <f t="shared" si="5"/>
        <v>716.72727272727275</v>
      </c>
    </row>
    <row r="17" spans="2:6">
      <c r="B17" s="124">
        <v>44838</v>
      </c>
      <c r="C17" s="122" t="s">
        <v>116</v>
      </c>
      <c r="D17" s="125">
        <v>295.99</v>
      </c>
      <c r="E17" s="125">
        <f t="shared" si="0"/>
        <v>26.90818181818182</v>
      </c>
      <c r="F17" s="125">
        <f t="shared" si="5"/>
        <v>269.08181818181816</v>
      </c>
    </row>
    <row r="18" spans="2:6">
      <c r="B18" s="124">
        <v>44838</v>
      </c>
      <c r="C18" s="122" t="s">
        <v>89</v>
      </c>
      <c r="D18" s="125">
        <v>413.7</v>
      </c>
      <c r="E18" s="125">
        <f t="shared" si="0"/>
        <v>37.609090909090909</v>
      </c>
      <c r="F18" s="125">
        <f t="shared" si="5"/>
        <v>376.09090909090907</v>
      </c>
    </row>
    <row r="19" spans="2:6">
      <c r="B19" s="124">
        <v>44838</v>
      </c>
      <c r="C19" s="122" t="s">
        <v>108</v>
      </c>
      <c r="D19" s="125">
        <v>511.01</v>
      </c>
      <c r="E19" s="125">
        <f t="shared" si="0"/>
        <v>46.455454545454543</v>
      </c>
      <c r="F19" s="125">
        <f t="shared" si="5"/>
        <v>464.55454545454546</v>
      </c>
    </row>
    <row r="20" spans="2:6">
      <c r="B20" s="124">
        <v>44845</v>
      </c>
      <c r="C20" s="122" t="s">
        <v>108</v>
      </c>
      <c r="D20" s="125">
        <v>1208</v>
      </c>
      <c r="E20" s="125">
        <f t="shared" si="0"/>
        <v>109.81818181818181</v>
      </c>
      <c r="F20" s="125">
        <f t="shared" si="5"/>
        <v>1098.1818181818182</v>
      </c>
    </row>
    <row r="21" spans="2:6">
      <c r="B21" s="124">
        <v>44845</v>
      </c>
      <c r="C21" s="122" t="s">
        <v>90</v>
      </c>
      <c r="D21" s="125">
        <v>588</v>
      </c>
      <c r="E21" s="125">
        <f t="shared" si="0"/>
        <v>53.454545454545453</v>
      </c>
      <c r="F21" s="125">
        <f t="shared" si="5"/>
        <v>534.5454545454545</v>
      </c>
    </row>
    <row r="22" spans="2:6">
      <c r="B22" s="124">
        <v>44845</v>
      </c>
      <c r="C22" s="122" t="s">
        <v>106</v>
      </c>
      <c r="D22" s="125">
        <v>2034.96</v>
      </c>
      <c r="E22" s="125">
        <f t="shared" si="0"/>
        <v>184.99636363636364</v>
      </c>
      <c r="F22" s="125">
        <f t="shared" si="5"/>
        <v>1849.9636363636364</v>
      </c>
    </row>
    <row r="23" spans="2:6">
      <c r="B23" s="124">
        <v>44845</v>
      </c>
      <c r="C23" s="122" t="s">
        <v>113</v>
      </c>
      <c r="D23" s="125">
        <v>-264.88</v>
      </c>
      <c r="E23" s="125">
        <f t="shared" si="0"/>
        <v>-24.08</v>
      </c>
      <c r="F23" s="125">
        <f t="shared" ref="F23:F32" si="6">D23-E23</f>
        <v>-240.8</v>
      </c>
    </row>
    <row r="24" spans="2:6">
      <c r="B24" s="124">
        <v>44847</v>
      </c>
      <c r="C24" s="122" t="s">
        <v>114</v>
      </c>
      <c r="D24" s="131">
        <v>140.03</v>
      </c>
      <c r="E24" s="125">
        <f t="shared" si="0"/>
        <v>12.73</v>
      </c>
      <c r="F24" s="125">
        <f t="shared" si="6"/>
        <v>127.3</v>
      </c>
    </row>
    <row r="25" spans="2:6">
      <c r="B25" s="124">
        <v>44847</v>
      </c>
      <c r="C25" s="122" t="s">
        <v>114</v>
      </c>
      <c r="D25" s="125">
        <v>833.05</v>
      </c>
      <c r="E25" s="125">
        <f t="shared" si="0"/>
        <v>75.731818181818184</v>
      </c>
      <c r="F25" s="125">
        <f t="shared" si="6"/>
        <v>757.31818181818176</v>
      </c>
    </row>
    <row r="26" spans="2:6">
      <c r="B26" s="124">
        <v>44852</v>
      </c>
      <c r="C26" s="122" t="s">
        <v>111</v>
      </c>
      <c r="D26" s="125">
        <v>1215.26</v>
      </c>
      <c r="E26" s="125">
        <f t="shared" si="0"/>
        <v>110.47818181818182</v>
      </c>
      <c r="F26" s="125">
        <f t="shared" si="6"/>
        <v>1104.7818181818182</v>
      </c>
    </row>
    <row r="27" spans="2:6">
      <c r="B27" s="124">
        <v>44854</v>
      </c>
      <c r="C27" s="122" t="s">
        <v>106</v>
      </c>
      <c r="D27" s="125">
        <v>1310.3699999999999</v>
      </c>
      <c r="E27" s="125">
        <f t="shared" si="0"/>
        <v>119.12454545454544</v>
      </c>
      <c r="F27" s="125">
        <f t="shared" si="6"/>
        <v>1191.2454545454545</v>
      </c>
    </row>
    <row r="28" spans="2:6">
      <c r="B28" s="124">
        <v>44855</v>
      </c>
      <c r="C28" s="122" t="s">
        <v>110</v>
      </c>
      <c r="D28" s="125">
        <v>35</v>
      </c>
      <c r="E28" s="125">
        <f>D28/11</f>
        <v>3.1818181818181817</v>
      </c>
      <c r="F28" s="125">
        <f t="shared" si="6"/>
        <v>31.81818181818182</v>
      </c>
    </row>
    <row r="29" spans="2:6">
      <c r="B29" s="124">
        <v>44858</v>
      </c>
      <c r="C29" s="122" t="s">
        <v>107</v>
      </c>
      <c r="D29" s="131">
        <v>137.5</v>
      </c>
      <c r="E29" s="125">
        <f>D29/11</f>
        <v>12.5</v>
      </c>
      <c r="F29" s="125">
        <f t="shared" si="6"/>
        <v>125</v>
      </c>
    </row>
    <row r="30" spans="2:6">
      <c r="B30" s="124">
        <v>44858</v>
      </c>
      <c r="C30" s="122" t="s">
        <v>88</v>
      </c>
      <c r="D30" s="125">
        <v>33.9</v>
      </c>
      <c r="E30" s="125">
        <f>D30/11</f>
        <v>3.0818181818181816</v>
      </c>
      <c r="F30" s="125">
        <f t="shared" si="6"/>
        <v>30.818181818181817</v>
      </c>
    </row>
    <row r="31" spans="2:6">
      <c r="B31" s="124">
        <v>44859</v>
      </c>
      <c r="C31" s="122" t="s">
        <v>130</v>
      </c>
      <c r="D31" s="125">
        <v>250</v>
      </c>
      <c r="E31" s="125">
        <f>D31/11</f>
        <v>22.727272727272727</v>
      </c>
      <c r="F31" s="125">
        <f t="shared" si="6"/>
        <v>227.27272727272728</v>
      </c>
    </row>
    <row r="32" spans="2:6">
      <c r="B32" s="124">
        <v>44866</v>
      </c>
      <c r="C32" s="122" t="s">
        <v>109</v>
      </c>
      <c r="D32" s="125">
        <v>45.44</v>
      </c>
      <c r="E32" s="125">
        <f>D32/11</f>
        <v>4.1309090909090909</v>
      </c>
      <c r="F32" s="125">
        <f t="shared" si="6"/>
        <v>41.309090909090905</v>
      </c>
    </row>
    <row r="33" spans="2:7">
      <c r="B33" s="124">
        <v>44868</v>
      </c>
      <c r="C33" s="122" t="s">
        <v>108</v>
      </c>
      <c r="D33" s="129">
        <v>1274</v>
      </c>
      <c r="E33" s="125">
        <f t="shared" si="0"/>
        <v>115.81818181818181</v>
      </c>
      <c r="F33" s="125">
        <f t="shared" ref="F33" si="7">D33-E33</f>
        <v>1158.1818181818182</v>
      </c>
    </row>
    <row r="34" spans="2:7">
      <c r="B34" s="124">
        <v>44872</v>
      </c>
      <c r="C34" t="s">
        <v>106</v>
      </c>
      <c r="D34" s="125">
        <v>1409.78</v>
      </c>
      <c r="E34" s="125">
        <f>D34/11</f>
        <v>128.16181818181818</v>
      </c>
      <c r="F34" s="125">
        <f>D34-E34</f>
        <v>1281.6181818181817</v>
      </c>
    </row>
    <row r="35" spans="2:7">
      <c r="B35" s="124">
        <v>44882</v>
      </c>
      <c r="C35" s="122" t="s">
        <v>104</v>
      </c>
      <c r="D35" s="125">
        <v>4935</v>
      </c>
      <c r="E35" s="125">
        <f>D35/11</f>
        <v>448.63636363636363</v>
      </c>
      <c r="F35" s="125">
        <f>D35-E35</f>
        <v>4486.363636363636</v>
      </c>
    </row>
    <row r="36" spans="2:7">
      <c r="B36" s="124">
        <v>44893</v>
      </c>
      <c r="C36" s="122" t="s">
        <v>105</v>
      </c>
      <c r="D36" s="125">
        <v>1197.9000000000001</v>
      </c>
      <c r="E36" s="125">
        <f t="shared" ref="E36:E37" si="8">D36/11</f>
        <v>108.9</v>
      </c>
      <c r="F36" s="140">
        <f>D36-E36</f>
        <v>1089</v>
      </c>
      <c r="G36" s="141" t="s">
        <v>131</v>
      </c>
    </row>
    <row r="37" spans="2:7">
      <c r="B37" s="124">
        <v>44894</v>
      </c>
      <c r="C37" s="122" t="s">
        <v>119</v>
      </c>
      <c r="D37" s="125">
        <v>2936.61</v>
      </c>
      <c r="E37" s="125">
        <f t="shared" si="8"/>
        <v>266.96454545454549</v>
      </c>
      <c r="F37" s="125">
        <f>D37-E37</f>
        <v>2669.6454545454544</v>
      </c>
    </row>
    <row r="38" spans="2:7">
      <c r="B38" s="124"/>
      <c r="C38" s="122" t="s">
        <v>120</v>
      </c>
      <c r="D38" s="125">
        <f>29051.2-29025.43</f>
        <v>25.770000000000437</v>
      </c>
      <c r="E38" s="125">
        <f>2641.02-2638.68</f>
        <v>2.3400000000001455</v>
      </c>
      <c r="F38" s="125">
        <f>D38-E38</f>
        <v>23.430000000000291</v>
      </c>
    </row>
    <row r="39" spans="2:7" ht="13.5" thickBot="1">
      <c r="B39" s="132">
        <v>44903</v>
      </c>
      <c r="C39" s="123" t="s">
        <v>87</v>
      </c>
      <c r="D39" s="133">
        <f>SUM(D10:D38)</f>
        <v>29051.200000000004</v>
      </c>
      <c r="E39" s="133">
        <f t="shared" ref="E39:F39" si="9">SUM(E10:E38)</f>
        <v>2641.0154545454552</v>
      </c>
      <c r="F39" s="133">
        <f t="shared" si="9"/>
        <v>26410.184545454551</v>
      </c>
    </row>
    <row r="40" spans="2:7" ht="13.5" thickTop="1">
      <c r="D40" s="125"/>
      <c r="E40" s="125"/>
      <c r="F40" s="125"/>
    </row>
    <row r="41" spans="2:7">
      <c r="D41" s="125"/>
      <c r="E41" s="130"/>
      <c r="F41" s="125"/>
    </row>
    <row r="42" spans="2:7">
      <c r="D42" s="125"/>
      <c r="E42" s="130"/>
      <c r="F42" s="125"/>
    </row>
    <row r="43" spans="2:7">
      <c r="D43" s="125"/>
      <c r="E43" s="125"/>
      <c r="F43" s="125"/>
    </row>
    <row r="44" spans="2:7">
      <c r="D44" s="125"/>
      <c r="E44" s="125"/>
      <c r="F44" s="125"/>
    </row>
    <row r="45" spans="2:7">
      <c r="D45" s="125"/>
      <c r="E45" s="125"/>
      <c r="F45" s="125"/>
    </row>
    <row r="46" spans="2:7">
      <c r="B46" s="126" t="s">
        <v>0</v>
      </c>
      <c r="C46" s="127" t="s">
        <v>1</v>
      </c>
      <c r="D46" s="127" t="s">
        <v>84</v>
      </c>
      <c r="E46" s="127" t="s">
        <v>85</v>
      </c>
      <c r="F46" s="127" t="s">
        <v>86</v>
      </c>
    </row>
    <row r="47" spans="2:7">
      <c r="B47" s="124">
        <v>44896</v>
      </c>
      <c r="C47" s="122" t="s">
        <v>91</v>
      </c>
      <c r="D47" s="125">
        <v>602.79999999999995</v>
      </c>
      <c r="E47" s="125">
        <f>D47/11</f>
        <v>54.8</v>
      </c>
      <c r="F47" s="131">
        <f>D47-E47</f>
        <v>548</v>
      </c>
    </row>
    <row r="48" spans="2:7">
      <c r="B48" s="124">
        <v>44902</v>
      </c>
      <c r="C48" s="122" t="s">
        <v>124</v>
      </c>
      <c r="D48" s="125">
        <v>6650</v>
      </c>
      <c r="E48" s="125">
        <f t="shared" ref="E48:E53" si="10">D48/11</f>
        <v>604.5454545454545</v>
      </c>
      <c r="F48" s="131">
        <f t="shared" ref="F48:F53" si="11">D48-E48</f>
        <v>6045.454545454546</v>
      </c>
    </row>
    <row r="49" spans="2:8">
      <c r="B49" s="124">
        <v>44909</v>
      </c>
      <c r="C49" s="122" t="s">
        <v>122</v>
      </c>
      <c r="D49" s="125">
        <v>427.9</v>
      </c>
      <c r="E49" s="125">
        <f t="shared" si="10"/>
        <v>38.9</v>
      </c>
      <c r="F49" s="140">
        <f t="shared" si="11"/>
        <v>389</v>
      </c>
      <c r="G49" s="141" t="s">
        <v>131</v>
      </c>
    </row>
    <row r="50" spans="2:8">
      <c r="B50" s="124">
        <v>44912</v>
      </c>
      <c r="C50" s="122" t="s">
        <v>121</v>
      </c>
      <c r="D50" s="125">
        <v>4935</v>
      </c>
      <c r="E50" s="125">
        <f t="shared" si="10"/>
        <v>448.63636363636363</v>
      </c>
      <c r="F50" s="131">
        <f t="shared" si="11"/>
        <v>4486.363636363636</v>
      </c>
    </row>
    <row r="51" spans="2:8">
      <c r="B51" s="124">
        <v>44917</v>
      </c>
      <c r="C51" s="122" t="s">
        <v>123</v>
      </c>
      <c r="D51" s="125">
        <v>1966.4</v>
      </c>
      <c r="E51" s="125">
        <f t="shared" si="10"/>
        <v>178.76363636363638</v>
      </c>
      <c r="F51" s="131">
        <f t="shared" si="11"/>
        <v>1787.6363636363637</v>
      </c>
    </row>
    <row r="52" spans="2:8">
      <c r="B52" s="124">
        <v>45064</v>
      </c>
      <c r="C52" s="122" t="s">
        <v>90</v>
      </c>
      <c r="D52" s="125">
        <v>665.22</v>
      </c>
      <c r="E52" s="125">
        <f t="shared" si="10"/>
        <v>60.474545454545456</v>
      </c>
      <c r="F52" s="131">
        <f t="shared" si="11"/>
        <v>604.74545454545455</v>
      </c>
    </row>
    <row r="53" spans="2:8">
      <c r="B53" s="124">
        <v>45065</v>
      </c>
      <c r="C53" s="122" t="s">
        <v>126</v>
      </c>
      <c r="D53" s="125">
        <v>2020.31</v>
      </c>
      <c r="E53" s="125">
        <f t="shared" si="10"/>
        <v>183.66454545454545</v>
      </c>
      <c r="F53" s="131">
        <f t="shared" si="11"/>
        <v>1836.6454545454544</v>
      </c>
    </row>
    <row r="54" spans="2:8">
      <c r="B54" s="124">
        <v>45066</v>
      </c>
      <c r="C54" s="122" t="s">
        <v>125</v>
      </c>
      <c r="D54" s="125">
        <v>780</v>
      </c>
      <c r="E54" s="125">
        <f t="shared" ref="E54:E61" si="12">D54/11</f>
        <v>70.909090909090907</v>
      </c>
      <c r="F54" s="131">
        <f t="shared" ref="F54:F61" si="13">D54-E54</f>
        <v>709.09090909090912</v>
      </c>
    </row>
    <row r="55" spans="2:8">
      <c r="B55" s="124">
        <v>45069</v>
      </c>
      <c r="C55" s="122" t="s">
        <v>126</v>
      </c>
      <c r="D55" s="125">
        <v>1120</v>
      </c>
      <c r="E55" s="125">
        <f t="shared" si="12"/>
        <v>101.81818181818181</v>
      </c>
      <c r="F55" s="131">
        <f t="shared" si="13"/>
        <v>1018.1818181818182</v>
      </c>
    </row>
    <row r="56" spans="2:8">
      <c r="B56" s="124">
        <v>45072</v>
      </c>
      <c r="C56" s="122" t="s">
        <v>125</v>
      </c>
      <c r="D56" s="125">
        <v>1260</v>
      </c>
      <c r="E56" s="125">
        <f t="shared" si="12"/>
        <v>114.54545454545455</v>
      </c>
      <c r="F56" s="131">
        <f t="shared" si="13"/>
        <v>1145.4545454545455</v>
      </c>
    </row>
    <row r="57" spans="2:8">
      <c r="B57" s="124">
        <v>45075</v>
      </c>
      <c r="C57" s="122" t="s">
        <v>127</v>
      </c>
      <c r="D57" s="125">
        <v>1103.02</v>
      </c>
      <c r="E57" s="125">
        <f t="shared" si="12"/>
        <v>100.27454545454545</v>
      </c>
      <c r="F57" s="131">
        <f t="shared" si="13"/>
        <v>1002.7454545454545</v>
      </c>
    </row>
    <row r="58" spans="2:8">
      <c r="B58" s="124">
        <v>45075</v>
      </c>
      <c r="C58" s="122" t="s">
        <v>127</v>
      </c>
      <c r="D58" s="125">
        <v>1366.68</v>
      </c>
      <c r="E58" s="125">
        <f t="shared" si="12"/>
        <v>124.24363636363637</v>
      </c>
      <c r="F58" s="131">
        <f t="shared" si="13"/>
        <v>1242.4363636363637</v>
      </c>
    </row>
    <row r="59" spans="2:8">
      <c r="B59" s="124">
        <v>45079</v>
      </c>
      <c r="C59" s="122" t="s">
        <v>125</v>
      </c>
      <c r="D59" s="125">
        <v>1060</v>
      </c>
      <c r="E59" s="125">
        <f t="shared" si="12"/>
        <v>96.36363636363636</v>
      </c>
      <c r="F59" s="131">
        <f t="shared" si="13"/>
        <v>963.63636363636363</v>
      </c>
    </row>
    <row r="60" spans="2:8">
      <c r="B60" s="124">
        <v>45079</v>
      </c>
      <c r="C60" s="122" t="s">
        <v>128</v>
      </c>
      <c r="D60" s="125">
        <v>984.81</v>
      </c>
      <c r="E60" s="125">
        <f t="shared" si="12"/>
        <v>89.528181818181807</v>
      </c>
      <c r="F60" s="131">
        <f t="shared" si="13"/>
        <v>895.28181818181815</v>
      </c>
    </row>
    <row r="61" spans="2:8">
      <c r="B61" s="124">
        <v>45079</v>
      </c>
      <c r="C61" s="122" t="s">
        <v>89</v>
      </c>
      <c r="D61" s="125">
        <v>60.72</v>
      </c>
      <c r="E61" s="125">
        <f t="shared" si="12"/>
        <v>5.52</v>
      </c>
      <c r="F61" s="131">
        <f t="shared" si="13"/>
        <v>55.2</v>
      </c>
    </row>
    <row r="62" spans="2:8">
      <c r="B62" s="124"/>
      <c r="C62" s="122" t="s">
        <v>120</v>
      </c>
      <c r="D62" s="125">
        <f>20630.97-25002.86</f>
        <v>-4371.8899999999994</v>
      </c>
      <c r="E62" s="125">
        <f>1875.54-2272.99</f>
        <v>-397.44999999999982</v>
      </c>
      <c r="F62" s="125">
        <f>D62-E62</f>
        <v>-3974.4399999999996</v>
      </c>
    </row>
    <row r="63" spans="2:8" ht="13.5" thickBot="1">
      <c r="B63" s="132">
        <v>45085</v>
      </c>
      <c r="C63" s="123" t="s">
        <v>87</v>
      </c>
      <c r="D63" s="133">
        <f>SUM(D47:D62)</f>
        <v>20630.970000000005</v>
      </c>
      <c r="E63" s="133">
        <f t="shared" ref="E63:F63" si="14">SUM(E47:E62)</f>
        <v>1875.5372727272734</v>
      </c>
      <c r="F63" s="133">
        <f t="shared" si="14"/>
        <v>18755.432727272728</v>
      </c>
      <c r="H63" s="134"/>
    </row>
    <row r="64" spans="2:8" ht="13.5" thickTop="1">
      <c r="D64" s="125"/>
      <c r="E64" s="125"/>
      <c r="F64" s="125"/>
    </row>
    <row r="65" spans="4:6">
      <c r="D65" s="125"/>
      <c r="E65" s="130"/>
      <c r="F65" s="125"/>
    </row>
    <row r="66" spans="4:6">
      <c r="D66" s="125"/>
      <c r="E66" s="130"/>
      <c r="F66" s="125"/>
    </row>
    <row r="67" spans="4:6">
      <c r="D67" s="125"/>
      <c r="E67" s="130"/>
      <c r="F67" s="125"/>
    </row>
    <row r="69" spans="4:6">
      <c r="D69" s="134"/>
    </row>
    <row r="70" spans="4:6">
      <c r="D70" s="134"/>
    </row>
    <row r="72" spans="4:6">
      <c r="D72" s="134"/>
    </row>
    <row r="73" spans="4:6">
      <c r="D73" s="134"/>
    </row>
  </sheetData>
  <sortState xmlns:xlrd2="http://schemas.microsoft.com/office/spreadsheetml/2017/richdata2" ref="B51:F61">
    <sortCondition ref="B51:B61"/>
  </sortState>
  <mergeCells count="5">
    <mergeCell ref="F3:G3"/>
    <mergeCell ref="D4:E4"/>
    <mergeCell ref="F4:G4"/>
    <mergeCell ref="F2:G2"/>
    <mergeCell ref="D3:E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Job Summary</vt:lpstr>
      <vt:lpstr>Query Sheet</vt:lpstr>
      <vt:lpstr>Review Sheet</vt:lpstr>
      <vt:lpstr>Journals</vt:lpstr>
      <vt:lpstr>BAS Summary (Qtrly)</vt:lpstr>
      <vt:lpstr>Colonial Rec</vt:lpstr>
      <vt:lpstr>Reimbursements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Hull</dc:creator>
  <cp:lastModifiedBy>Natasha Luke</cp:lastModifiedBy>
  <cp:lastPrinted>2023-11-10T00:10:27Z</cp:lastPrinted>
  <dcterms:created xsi:type="dcterms:W3CDTF">2007-07-10T00:47:50Z</dcterms:created>
  <dcterms:modified xsi:type="dcterms:W3CDTF">2024-02-05T11:19:58Z</dcterms:modified>
</cp:coreProperties>
</file>