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1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SVRDABDC01\Data\HandiSoft\HSoft\Doc\DocBase\Clients\KATZ\2022\Year End Workpapers\"/>
    </mc:Choice>
  </mc:AlternateContent>
  <xr:revisionPtr revIDLastSave="0" documentId="13_ncr:1_{F18924AD-D30C-4C8D-B34F-F076D4CBF04C}" xr6:coauthVersionLast="47" xr6:coauthVersionMax="47" xr10:uidLastSave="{00000000-0000-0000-0000-000000000000}"/>
  <bookViews>
    <workbookView xWindow="28680" yWindow="-120" windowWidth="29040" windowHeight="15840" tabRatio="826" activeTab="2" xr2:uid="{3D9786A4-A4E1-44B4-B810-8EFDE60BD7BA}"/>
  </bookViews>
  <sheets>
    <sheet name="Index" sheetId="1" r:id="rId1"/>
    <sheet name="Notes" sheetId="44" r:id="rId2"/>
    <sheet name="CHECK" sheetId="52" r:id="rId3"/>
    <sheet name="5.Balance Sheet" sheetId="2" r:id="rId4"/>
    <sheet name="5.P&amp;L" sheetId="3" r:id="rId5"/>
    <sheet name="7.1" sheetId="9" state="hidden" r:id="rId6"/>
    <sheet name="7.2" sheetId="11" state="hidden" r:id="rId7"/>
    <sheet name="7.3" sheetId="13" state="hidden" r:id="rId8"/>
    <sheet name="7.4" sheetId="14" state="hidden" r:id="rId9"/>
    <sheet name="7.5" sheetId="16" state="hidden" r:id="rId10"/>
    <sheet name="7.6" sheetId="15" state="hidden" r:id="rId11"/>
    <sheet name="7.7" sheetId="25" state="hidden" r:id="rId12"/>
    <sheet name="7.8" sheetId="33" state="hidden" r:id="rId13"/>
    <sheet name="10.Queries" sheetId="12" r:id="rId14"/>
    <sheet name="20." sheetId="4" r:id="rId15"/>
    <sheet name="23." sheetId="5" state="hidden" r:id="rId16"/>
    <sheet name="27." sheetId="6" state="hidden" r:id="rId17"/>
    <sheet name="29." sheetId="39" state="hidden" r:id="rId18"/>
    <sheet name="30." sheetId="24" state="hidden" r:id="rId19"/>
    <sheet name="30.1" sheetId="34" state="hidden" r:id="rId20"/>
    <sheet name="27" sheetId="48" r:id="rId21"/>
    <sheet name="36." sheetId="20" state="hidden" r:id="rId22"/>
    <sheet name="37." sheetId="41" state="hidden" r:id="rId23"/>
    <sheet name="38." sheetId="22" state="hidden" r:id="rId24"/>
    <sheet name="27.1" sheetId="54" r:id="rId25"/>
    <sheet name="27.2" sheetId="55" r:id="rId26"/>
    <sheet name="27.3" sheetId="56" r:id="rId27"/>
    <sheet name="33.1" sheetId="46" r:id="rId28"/>
    <sheet name="40." sheetId="42" state="hidden" r:id="rId29"/>
    <sheet name="50.Franking cdt" sheetId="23" state="hidden" r:id="rId30"/>
    <sheet name="50.1" sheetId="28" state="hidden" r:id="rId31"/>
    <sheet name="50.2" sheetId="29" state="hidden" r:id="rId32"/>
    <sheet name="52." sheetId="38" state="hidden" r:id="rId33"/>
    <sheet name="52.1" sheetId="17" state="hidden" r:id="rId34"/>
    <sheet name="64." sheetId="10" state="hidden" r:id="rId35"/>
    <sheet name="69." sheetId="26" state="hidden" r:id="rId36"/>
    <sheet name="69.1" sheetId="27" state="hidden" r:id="rId37"/>
    <sheet name="55" sheetId="53" r:id="rId38"/>
    <sheet name="Sheet5" sheetId="57" r:id="rId39"/>
    <sheet name="42.Distribution" sheetId="43" r:id="rId40"/>
    <sheet name="Member Comp" sheetId="49" r:id="rId41"/>
    <sheet name="TSB" sheetId="51" r:id="rId42"/>
    <sheet name="TBAR" sheetId="50" r:id="rId43"/>
    <sheet name="5.Previous Year analysis" sheetId="30" r:id="rId44"/>
    <sheet name="80.GJ" sheetId="32" state="hidden" r:id="rId45"/>
    <sheet name="80.1 gj" sheetId="35" state="hidden" r:id="rId46"/>
    <sheet name="80.2" sheetId="36" state="hidden" r:id="rId47"/>
  </sheets>
  <externalReferences>
    <externalReference r:id="rId48"/>
  </externalReferences>
  <definedNames>
    <definedName name="_xlnm._FilterDatabase" localSheetId="32" hidden="1">'52.'!$O$30:$O$812</definedName>
    <definedName name="Content" localSheetId="28">'40.'!#REF!</definedName>
    <definedName name="PageContent" localSheetId="28">'40.'!#REF!</definedName>
    <definedName name="_xlnm.Print_Area" localSheetId="0">Index!$A$2:$F$66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1" i="43" l="1"/>
  <c r="H32" i="43"/>
  <c r="G32" i="43"/>
  <c r="F32" i="43"/>
  <c r="E32" i="43"/>
  <c r="X55" i="48"/>
  <c r="H30" i="43"/>
  <c r="F30" i="43"/>
  <c r="E30" i="43"/>
  <c r="C22" i="43"/>
  <c r="C32" i="43"/>
  <c r="C23" i="43"/>
  <c r="E41" i="43"/>
  <c r="C41" i="43"/>
  <c r="C20" i="43"/>
  <c r="C12" i="43"/>
  <c r="C7" i="54"/>
  <c r="H4" i="48"/>
  <c r="D2" i="56"/>
  <c r="E2" i="56" s="1"/>
  <c r="B2" i="56"/>
  <c r="E2" i="55"/>
  <c r="H2" i="48"/>
  <c r="E2" i="48"/>
  <c r="C5" i="54"/>
  <c r="F4" i="43"/>
  <c r="E4" i="43"/>
  <c r="H7" i="49"/>
  <c r="D7" i="49"/>
  <c r="X51" i="48"/>
  <c r="E24" i="51"/>
  <c r="C24" i="51"/>
  <c r="E16" i="51"/>
  <c r="E29" i="51" s="1"/>
  <c r="C16" i="51"/>
  <c r="C29" i="51" s="1"/>
  <c r="D5" i="50"/>
  <c r="E5" i="50" s="1"/>
  <c r="E6" i="50" s="1"/>
  <c r="I13" i="49"/>
  <c r="H13" i="49"/>
  <c r="E13" i="49"/>
  <c r="D13" i="49"/>
  <c r="F10" i="49"/>
  <c r="F13" i="49" s="1"/>
  <c r="B10" i="49"/>
  <c r="B13" i="49" s="1"/>
  <c r="E14" i="49" l="1"/>
  <c r="E22" i="49"/>
  <c r="E26" i="49" s="1"/>
  <c r="E29" i="49" s="1"/>
  <c r="B18" i="49"/>
  <c r="D14" i="49"/>
  <c r="B14" i="49" s="1"/>
  <c r="F18" i="49"/>
  <c r="I14" i="49"/>
  <c r="I22" i="49" s="1"/>
  <c r="I26" i="49" s="1"/>
  <c r="I29" i="49" s="1"/>
  <c r="H14" i="49"/>
  <c r="F14" i="49" s="1"/>
  <c r="H22" i="49" l="1"/>
  <c r="D22" i="49"/>
  <c r="D26" i="49" l="1"/>
  <c r="D29" i="49" s="1"/>
  <c r="B22" i="49"/>
  <c r="B26" i="49" s="1"/>
  <c r="B29" i="49" s="1"/>
  <c r="E30" i="49" s="1"/>
  <c r="F22" i="49"/>
  <c r="F26" i="49" s="1"/>
  <c r="F29" i="49" s="1"/>
  <c r="I30" i="49" s="1"/>
  <c r="H26" i="49"/>
  <c r="H29" i="49" s="1"/>
  <c r="H30" i="49" s="1"/>
  <c r="F30" i="49" s="1"/>
  <c r="D30" i="49" l="1"/>
  <c r="B30" i="49" s="1"/>
  <c r="E14" i="43" l="1"/>
  <c r="F14" i="43"/>
  <c r="C10" i="43"/>
  <c r="H10" i="43"/>
  <c r="N12" i="46"/>
  <c r="M14" i="46"/>
  <c r="C21" i="43" l="1"/>
  <c r="N14" i="46" l="1"/>
  <c r="N4" i="46"/>
  <c r="N6" i="46"/>
  <c r="H12" i="43" l="1"/>
  <c r="H6" i="43"/>
  <c r="H14" i="43" l="1"/>
  <c r="F8" i="43"/>
  <c r="E8" i="43"/>
  <c r="E16" i="43" l="1"/>
  <c r="E17" i="43"/>
  <c r="E21" i="43"/>
  <c r="N24" i="46"/>
  <c r="S42" i="48"/>
  <c r="N18" i="46"/>
  <c r="N23" i="46" s="1"/>
  <c r="F21" i="43" l="1"/>
  <c r="H21" i="43" s="1"/>
  <c r="F17" i="43"/>
  <c r="H17" i="43" s="1"/>
  <c r="F16" i="43"/>
  <c r="H16" i="43" s="1"/>
  <c r="H10" i="38"/>
  <c r="L10" i="38"/>
  <c r="H13" i="38"/>
  <c r="L13" i="38"/>
  <c r="H16" i="38"/>
  <c r="L16" i="38"/>
  <c r="H19" i="38"/>
  <c r="L19" i="38"/>
  <c r="B21" i="38"/>
  <c r="B29" i="38" s="1"/>
  <c r="C21" i="38"/>
  <c r="C29" i="38" s="1"/>
  <c r="D21" i="38"/>
  <c r="D29" i="38" s="1"/>
  <c r="E21" i="38"/>
  <c r="E29" i="38" s="1"/>
  <c r="F21" i="38"/>
  <c r="G21" i="38"/>
  <c r="G26" i="38" s="1"/>
  <c r="G29" i="38" s="1"/>
  <c r="I21" i="38"/>
  <c r="I29" i="38" s="1"/>
  <c r="K21" i="38"/>
  <c r="K29" i="38" s="1"/>
  <c r="C24" i="43" l="1"/>
  <c r="C14" i="43"/>
  <c r="L21" i="38"/>
  <c r="F26" i="38"/>
  <c r="G31" i="38" s="1"/>
  <c r="G32" i="38"/>
  <c r="J21" i="38"/>
  <c r="J29" i="38" s="1"/>
  <c r="G34" i="38" l="1"/>
  <c r="F29" i="38"/>
  <c r="L29" i="3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DAB</author>
  </authors>
  <commentList>
    <comment ref="K7" authorId="0" shapeId="0" xr:uid="{78D168AC-EB1B-4D81-B35B-A7695E27C84E}">
      <text>
        <r>
          <rPr>
            <sz val="9"/>
            <color indexed="81"/>
            <rFont val="Tahoma"/>
            <family val="2"/>
          </rPr>
          <t>see tab 39.</t>
        </r>
      </text>
    </comment>
  </commentList>
</comments>
</file>

<file path=xl/sharedStrings.xml><?xml version="1.0" encoding="utf-8"?>
<sst xmlns="http://schemas.openxmlformats.org/spreadsheetml/2006/main" count="375" uniqueCount="290">
  <si>
    <t>ACCOUNTING WORK PAPER INDEX</t>
  </si>
  <si>
    <t>LIABILITIES:</t>
  </si>
  <si>
    <t>ASSETS:</t>
  </si>
  <si>
    <t>EQUITY:</t>
  </si>
  <si>
    <t>INCOME:</t>
  </si>
  <si>
    <t>EXPENSES:</t>
  </si>
  <si>
    <t>QUERIES AND CORRESPONDENCE</t>
  </si>
  <si>
    <t>FBT</t>
  </si>
  <si>
    <t>33-1</t>
  </si>
  <si>
    <t>38-1</t>
  </si>
  <si>
    <t>Trade Creditors</t>
  </si>
  <si>
    <t>Apollo Newcastle Pty Ltd</t>
  </si>
  <si>
    <t>414 Pacific Hwy</t>
  </si>
  <si>
    <t>Belmont 2280</t>
  </si>
  <si>
    <t/>
  </si>
  <si>
    <t>5-5000</t>
  </si>
  <si>
    <t>Trade Debtors</t>
  </si>
  <si>
    <t>2-1201</t>
  </si>
  <si>
    <t>ID#</t>
  </si>
  <si>
    <t>EFT</t>
  </si>
  <si>
    <t>Apollo Sydney/Insyte</t>
  </si>
  <si>
    <t>Mrs Sharon G Ronan</t>
  </si>
  <si>
    <t>M &amp; S Installations</t>
  </si>
  <si>
    <t>30/06/2016</t>
  </si>
  <si>
    <t>Total:</t>
  </si>
  <si>
    <t>Ausgrid</t>
  </si>
  <si>
    <t>Wages</t>
  </si>
  <si>
    <t>Beginning Balance:</t>
  </si>
  <si>
    <t>Name</t>
  </si>
  <si>
    <t>Total Due</t>
  </si>
  <si>
    <t>0 - 30</t>
  </si>
  <si>
    <t>31 - 60</t>
  </si>
  <si>
    <t>61 - 90</t>
  </si>
  <si>
    <t>90+</t>
  </si>
  <si>
    <t>Ageing Percent:</t>
  </si>
  <si>
    <t>Out of Balance Amount:</t>
  </si>
  <si>
    <t>AMEX</t>
  </si>
  <si>
    <t>C/C</t>
  </si>
  <si>
    <t>00001032</t>
  </si>
  <si>
    <t>00001167</t>
  </si>
  <si>
    <t>00001031</t>
  </si>
  <si>
    <t>00001072</t>
  </si>
  <si>
    <t>00001030</t>
  </si>
  <si>
    <t>00001141</t>
  </si>
  <si>
    <t>00001168</t>
  </si>
  <si>
    <t>00000992</t>
  </si>
  <si>
    <t>00000991</t>
  </si>
  <si>
    <t>00000993</t>
  </si>
  <si>
    <t>00001142</t>
  </si>
  <si>
    <t>Interest</t>
  </si>
  <si>
    <t>Message Media</t>
  </si>
  <si>
    <t>Konica</t>
  </si>
  <si>
    <t>iiNet</t>
  </si>
  <si>
    <t>Payables Reconciliation [Summary]</t>
  </si>
  <si>
    <t>Apollo Blinds Awing Shutters</t>
  </si>
  <si>
    <t>Apollo Sydney/2 Clixs</t>
  </si>
  <si>
    <t>ASIC</t>
  </si>
  <si>
    <t>Bremick Fasteners</t>
  </si>
  <si>
    <t>Certegy</t>
  </si>
  <si>
    <t>Commander</t>
  </si>
  <si>
    <t>DAB Financial</t>
  </si>
  <si>
    <t>Initial</t>
  </si>
  <si>
    <t>Media Placement Services</t>
  </si>
  <si>
    <t>Mobile Bookkeeping &amp; Secretarial Services</t>
  </si>
  <si>
    <t>Tip Top 'n' Tidy</t>
  </si>
  <si>
    <t>Payables Account:</t>
  </si>
  <si>
    <t>GST</t>
  </si>
  <si>
    <t>GENERAL</t>
  </si>
  <si>
    <t>WORK PAPER</t>
  </si>
  <si>
    <t>INDEX</t>
  </si>
  <si>
    <t>Planning/Background</t>
  </si>
  <si>
    <t>ITR</t>
  </si>
  <si>
    <t>Minutes</t>
  </si>
  <si>
    <t>Audit Report, Letter and Strategy</t>
  </si>
  <si>
    <t>Tax Reconciliation</t>
  </si>
  <si>
    <t>FINANCIAL STATEMENTS</t>
  </si>
  <si>
    <t>TRIAL BALANCE</t>
  </si>
  <si>
    <t>JOURNALS / LEDGERS</t>
  </si>
  <si>
    <t>Bank Statements and Bank Reconciliation - BUSINESS</t>
  </si>
  <si>
    <t>Bank Statements and Bank Reconciliation - SAVINGS</t>
  </si>
  <si>
    <t>Bank Statements - OTHERS</t>
  </si>
  <si>
    <t>Bad Debt</t>
  </si>
  <si>
    <t>Division 7A</t>
  </si>
  <si>
    <t>Stock</t>
  </si>
  <si>
    <t>Income in Advance</t>
  </si>
  <si>
    <t>Suspense</t>
  </si>
  <si>
    <t>Accruals</t>
  </si>
  <si>
    <t xml:space="preserve">ATO ICA </t>
  </si>
  <si>
    <t>ITA</t>
  </si>
  <si>
    <t>PAYGW Payable</t>
  </si>
  <si>
    <t>Super Payable</t>
  </si>
  <si>
    <t>Hire Purchase</t>
  </si>
  <si>
    <t>Chatel Mortgage</t>
  </si>
  <si>
    <t>PAYGI</t>
  </si>
  <si>
    <t>Intercompany Loan</t>
  </si>
  <si>
    <t>Issued Capital</t>
  </si>
  <si>
    <t>Retained Earnings / Distribution to Members (Superfund)</t>
  </si>
  <si>
    <t>Franking Account</t>
  </si>
  <si>
    <t>Trust Distribution</t>
  </si>
  <si>
    <t>BAS</t>
  </si>
  <si>
    <t>D / V Market Value</t>
  </si>
  <si>
    <t>Rental Income</t>
  </si>
  <si>
    <t>Super</t>
  </si>
  <si>
    <t>Credit Card</t>
  </si>
  <si>
    <t>MYOB Session Reports</t>
  </si>
  <si>
    <t>Invoices</t>
  </si>
  <si>
    <t>Previous Year Financial Statements</t>
  </si>
  <si>
    <t>Audit Report for Shares</t>
  </si>
  <si>
    <t>Work completed by:</t>
  </si>
  <si>
    <t>Reviewed by:</t>
  </si>
  <si>
    <t>Workpaper Instructions:</t>
  </si>
  <si>
    <t>Please link the index to each corresponding sheet</t>
  </si>
  <si>
    <t xml:space="preserve"> - Insert, Link, insert link, and choose 'place in this document'</t>
  </si>
  <si>
    <t>Please link any relevant files such as bank statements, where required.</t>
  </si>
  <si>
    <t xml:space="preserve"> - Insert, Link, insert link, and choose 'existing file or webpage'</t>
  </si>
  <si>
    <t>name</t>
  </si>
  <si>
    <t>date</t>
  </si>
  <si>
    <t>BALANCE SHEET</t>
  </si>
  <si>
    <t>Total Sales</t>
  </si>
  <si>
    <t>Sales GST free</t>
  </si>
  <si>
    <t>Capital purchases</t>
  </si>
  <si>
    <t xml:space="preserve">NC Purchases </t>
  </si>
  <si>
    <t>GST Collected</t>
  </si>
  <si>
    <t>GST paid</t>
  </si>
  <si>
    <t>PAYG</t>
  </si>
  <si>
    <t>G1</t>
  </si>
  <si>
    <t>G3</t>
  </si>
  <si>
    <t>G10</t>
  </si>
  <si>
    <t>G11</t>
  </si>
  <si>
    <t>G9</t>
  </si>
  <si>
    <t>G20</t>
  </si>
  <si>
    <t>W1</t>
  </si>
  <si>
    <t>W2</t>
  </si>
  <si>
    <t>Result</t>
  </si>
  <si>
    <t>Total</t>
  </si>
  <si>
    <t>AS PER MYOB (YEAR)</t>
  </si>
  <si>
    <t>Difference/Adjustment</t>
  </si>
  <si>
    <t>Method: Accrual</t>
  </si>
  <si>
    <t>Manmaze</t>
  </si>
  <si>
    <t>Jun 17 Quarter</t>
  </si>
  <si>
    <t>May 17</t>
  </si>
  <si>
    <t>Apr 17</t>
  </si>
  <si>
    <t>Mar 17 Quarter</t>
  </si>
  <si>
    <t>Feb 17</t>
  </si>
  <si>
    <t>Jan 17</t>
  </si>
  <si>
    <t>Dec 16 Quarter</t>
  </si>
  <si>
    <t>Nov 16</t>
  </si>
  <si>
    <t>Oct 16</t>
  </si>
  <si>
    <t>Sep 16 Quarter</t>
  </si>
  <si>
    <t>Aug 16</t>
  </si>
  <si>
    <t>Jul 16</t>
  </si>
  <si>
    <t>GST net activity</t>
  </si>
  <si>
    <t>Equity</t>
  </si>
  <si>
    <t>Income</t>
  </si>
  <si>
    <t>Expenses</t>
  </si>
  <si>
    <t>Rate %</t>
  </si>
  <si>
    <t>Profit</t>
  </si>
  <si>
    <t>Income Tax on contributions</t>
  </si>
  <si>
    <t>Income Tax remaining amount</t>
  </si>
  <si>
    <r>
      <t xml:space="preserve">Distribution - </t>
    </r>
    <r>
      <rPr>
        <b/>
        <i/>
        <sz val="10"/>
        <rFont val="Arial"/>
        <family val="2"/>
      </rPr>
      <t>Share of Profit</t>
    </r>
  </si>
  <si>
    <t>Total Income Tax</t>
  </si>
  <si>
    <t>P&amp;L</t>
  </si>
  <si>
    <t>Investments</t>
  </si>
  <si>
    <t>Losses to be applied</t>
  </si>
  <si>
    <t>Taxable Profit</t>
  </si>
  <si>
    <t>Tim</t>
  </si>
  <si>
    <t>Karen</t>
  </si>
  <si>
    <t>Net Profit after tax</t>
  </si>
  <si>
    <t>Total Taxble Profit before tax</t>
  </si>
  <si>
    <t>income</t>
  </si>
  <si>
    <t>As per P&amp;L</t>
  </si>
  <si>
    <t>for TAX</t>
  </si>
  <si>
    <t>interest</t>
  </si>
  <si>
    <t>dividend</t>
  </si>
  <si>
    <t>Employer contributions</t>
  </si>
  <si>
    <t>Gain/Loss in market value</t>
  </si>
  <si>
    <t>Unrealised Capital Gain/Loss</t>
  </si>
  <si>
    <t>capital gain</t>
  </si>
  <si>
    <t>.</t>
  </si>
  <si>
    <t>TOTAL INCOME</t>
  </si>
  <si>
    <t>expenses</t>
  </si>
  <si>
    <t>Profit / (loss)</t>
  </si>
  <si>
    <t>Prior year losses - tax</t>
  </si>
  <si>
    <t>Losses carried forward</t>
  </si>
  <si>
    <t>Capital losses - carried forward</t>
  </si>
  <si>
    <t>2020 Revaluation journal</t>
  </si>
  <si>
    <t>ATO Super Contribution</t>
  </si>
  <si>
    <t>Total Contribution @ 30.06.2021</t>
  </si>
  <si>
    <t>Katz 2021</t>
  </si>
  <si>
    <t>MEMBER COMPONENTS</t>
  </si>
  <si>
    <t xml:space="preserve">Service period start date </t>
  </si>
  <si>
    <t>Taxable</t>
  </si>
  <si>
    <t>Tax free</t>
  </si>
  <si>
    <t>Preserved</t>
  </si>
  <si>
    <t>Restricted non preserved</t>
  </si>
  <si>
    <t>Unresrtricted non preserved</t>
  </si>
  <si>
    <t>O/B</t>
  </si>
  <si>
    <t>Concessional Cont</t>
  </si>
  <si>
    <t>Non Concessional Cont</t>
  </si>
  <si>
    <t>Share of profit allocation</t>
  </si>
  <si>
    <t>C/B</t>
  </si>
  <si>
    <t>DOB</t>
  </si>
  <si>
    <t>AGE</t>
  </si>
  <si>
    <t>TIM</t>
  </si>
  <si>
    <t>KAREN</t>
  </si>
  <si>
    <t xml:space="preserve">O/B </t>
  </si>
  <si>
    <t>TBAR MOVEMENTS</t>
  </si>
  <si>
    <t>DATE</t>
  </si>
  <si>
    <t>EVENT</t>
  </si>
  <si>
    <t>DR</t>
  </si>
  <si>
    <t>CR</t>
  </si>
  <si>
    <t>TRANSFER BALANCE</t>
  </si>
  <si>
    <t>01/07/2022???</t>
  </si>
  <si>
    <t>Commence ABP</t>
  </si>
  <si>
    <t>Partial commutation</t>
  </si>
  <si>
    <t>Need to update when we are doing</t>
  </si>
  <si>
    <t>Have to report any movements to ATO</t>
  </si>
  <si>
    <t>TOTAL SUPERANNUATION BALANCE</t>
  </si>
  <si>
    <t>AS AT 30 JUNE 22</t>
  </si>
  <si>
    <t>If your total super balance is greater than or equal to the general transfer balance cap ( $1.7 million from 01 July 21) at the end of the previous financial year, your non-concessional contributions cap is nil.</t>
  </si>
  <si>
    <r>
      <t>Step 1</t>
    </r>
    <r>
      <rPr>
        <sz val="10.5"/>
        <rFont val="Arial"/>
        <family val="2"/>
      </rPr>
      <t xml:space="preserve"> – </t>
    </r>
    <r>
      <rPr>
        <b/>
        <sz val="10.5"/>
        <rFont val="Arial"/>
        <family val="2"/>
      </rPr>
      <t xml:space="preserve">Value of interests </t>
    </r>
    <r>
      <rPr>
        <b/>
        <u/>
        <sz val="10.5"/>
        <rFont val="Arial"/>
        <family val="2"/>
      </rPr>
      <t>not</t>
    </r>
    <r>
      <rPr>
        <b/>
        <sz val="10.5"/>
        <rFont val="Arial"/>
        <family val="2"/>
      </rPr>
      <t xml:space="preserve"> in the retirement phase</t>
    </r>
  </si>
  <si>
    <r>
      <t>·</t>
    </r>
    <r>
      <rPr>
        <sz val="7"/>
        <rFont val="Times New Roman"/>
        <family val="1"/>
      </rPr>
      <t xml:space="preserve">       </t>
    </r>
    <r>
      <rPr>
        <sz val="10.5"/>
        <rFont val="Arial"/>
        <family val="2"/>
      </rPr>
      <t>Accumulation entitlements</t>
    </r>
  </si>
  <si>
    <r>
      <t>·</t>
    </r>
    <r>
      <rPr>
        <sz val="7"/>
        <rFont val="Times New Roman"/>
        <family val="1"/>
      </rPr>
      <t xml:space="preserve">       </t>
    </r>
    <r>
      <rPr>
        <b/>
        <i/>
        <sz val="10.5"/>
        <rFont val="Arial"/>
        <family val="2"/>
      </rPr>
      <t>Add:</t>
    </r>
    <r>
      <rPr>
        <sz val="10.5"/>
        <rFont val="Arial"/>
        <family val="2"/>
      </rPr>
      <t xml:space="preserve"> TRIS entitlements</t>
    </r>
  </si>
  <si>
    <r>
      <t>·</t>
    </r>
    <r>
      <rPr>
        <sz val="7"/>
        <rFont val="Times New Roman"/>
        <family val="1"/>
      </rPr>
      <t xml:space="preserve">       </t>
    </r>
    <r>
      <rPr>
        <b/>
        <i/>
        <sz val="10.5"/>
        <rFont val="Arial"/>
        <family val="2"/>
      </rPr>
      <t>Add:</t>
    </r>
    <r>
      <rPr>
        <sz val="10.5"/>
        <rFont val="Arial"/>
        <family val="2"/>
      </rPr>
      <t xml:space="preserve"> Other superannuation interests</t>
    </r>
  </si>
  <si>
    <t>ADD: Adjusted/modified balance of any ‘transfer balance account’</t>
  </si>
  <si>
    <r>
      <t>·</t>
    </r>
    <r>
      <rPr>
        <sz val="7"/>
        <rFont val="Times New Roman"/>
        <family val="1"/>
      </rPr>
      <t xml:space="preserve">       </t>
    </r>
    <r>
      <rPr>
        <sz val="10.5"/>
        <rFont val="Arial"/>
        <family val="2"/>
      </rPr>
      <t>Actual balance of ‘transfer balance account’</t>
    </r>
  </si>
  <si>
    <r>
      <t>·</t>
    </r>
    <r>
      <rPr>
        <sz val="7"/>
        <rFont val="Times New Roman"/>
        <family val="1"/>
      </rPr>
      <t xml:space="preserve">       </t>
    </r>
    <r>
      <rPr>
        <b/>
        <i/>
        <sz val="10.5"/>
        <rFont val="Arial"/>
        <family val="2"/>
      </rPr>
      <t>Less:</t>
    </r>
    <r>
      <rPr>
        <sz val="10.5"/>
        <rFont val="Arial"/>
        <family val="2"/>
      </rPr>
      <t xml:space="preserve"> disregarded credits </t>
    </r>
    <r>
      <rPr>
        <sz val="10"/>
        <rFont val="Wingdings"/>
        <charset val="2"/>
      </rPr>
      <t></t>
    </r>
  </si>
  <si>
    <r>
      <t>·</t>
    </r>
    <r>
      <rPr>
        <sz val="7"/>
        <rFont val="Times New Roman"/>
        <family val="1"/>
      </rPr>
      <t xml:space="preserve">       </t>
    </r>
    <r>
      <rPr>
        <b/>
        <i/>
        <sz val="10.5"/>
        <rFont val="Arial"/>
        <family val="2"/>
      </rPr>
      <t>Add:</t>
    </r>
    <r>
      <rPr>
        <sz val="10.5"/>
        <rFont val="Arial"/>
        <family val="2"/>
      </rPr>
      <t xml:space="preserve"> disregarded debits </t>
    </r>
    <r>
      <rPr>
        <sz val="10"/>
        <rFont val="Wingdings"/>
        <charset val="2"/>
      </rPr>
      <t></t>
    </r>
  </si>
  <si>
    <r>
      <t>·</t>
    </r>
    <r>
      <rPr>
        <sz val="7"/>
        <rFont val="Times New Roman"/>
        <family val="1"/>
      </rPr>
      <t xml:space="preserve">       </t>
    </r>
    <r>
      <rPr>
        <b/>
        <i/>
        <sz val="10.5"/>
        <rFont val="Arial"/>
        <family val="2"/>
      </rPr>
      <t>Add:</t>
    </r>
    <r>
      <rPr>
        <sz val="10.5"/>
        <rFont val="Arial"/>
        <family val="2"/>
      </rPr>
      <t xml:space="preserve"> actual value of retirement phase pensions (e.g., ABPs) as at 30 June </t>
    </r>
    <r>
      <rPr>
        <sz val="10"/>
        <rFont val="Wingdings"/>
        <charset val="2"/>
      </rPr>
      <t></t>
    </r>
  </si>
  <si>
    <r>
      <t>Add:</t>
    </r>
    <r>
      <rPr>
        <sz val="12"/>
        <rFont val="Cambria"/>
        <family val="1"/>
      </rPr>
      <t xml:space="preserve"> structured settlement contributions</t>
    </r>
  </si>
  <si>
    <r>
      <t>Step 3</t>
    </r>
    <r>
      <rPr>
        <sz val="10.5"/>
        <rFont val="Arial"/>
        <family val="2"/>
      </rPr>
      <t xml:space="preserve"> – </t>
    </r>
    <r>
      <rPr>
        <b/>
        <i/>
        <sz val="10.5"/>
        <rFont val="Arial"/>
        <family val="2"/>
      </rPr>
      <t>Add:</t>
    </r>
    <r>
      <rPr>
        <b/>
        <sz val="10.5"/>
        <rFont val="Arial"/>
        <family val="2"/>
      </rPr>
      <t xml:space="preserve"> Roll-overs of superannuation benefits not reflected at Step 1 or Step 2</t>
    </r>
    <r>
      <rPr>
        <sz val="10.5"/>
        <rFont val="Arial"/>
        <family val="2"/>
      </rPr>
      <t xml:space="preserve"> </t>
    </r>
  </si>
  <si>
    <r>
      <t>Step 4</t>
    </r>
    <r>
      <rPr>
        <sz val="10.5"/>
        <rFont val="Arial"/>
        <family val="2"/>
      </rPr>
      <t xml:space="preserve"> – </t>
    </r>
    <r>
      <rPr>
        <b/>
        <i/>
        <sz val="10.5"/>
        <rFont val="Arial"/>
        <family val="2"/>
      </rPr>
      <t xml:space="preserve">Add: </t>
    </r>
    <r>
      <rPr>
        <b/>
        <sz val="10.5"/>
        <rFont val="Arial"/>
        <family val="2"/>
      </rPr>
      <t xml:space="preserve">Member’s share of prescribed outstanding LRBAs </t>
    </r>
  </si>
  <si>
    <r>
      <t>Step 5</t>
    </r>
    <r>
      <rPr>
        <sz val="10.5"/>
        <rFont val="Arial"/>
        <family val="2"/>
      </rPr>
      <t xml:space="preserve"> – </t>
    </r>
    <r>
      <rPr>
        <b/>
        <i/>
        <sz val="10.5"/>
        <rFont val="Arial"/>
        <family val="2"/>
      </rPr>
      <t xml:space="preserve">Less: </t>
    </r>
    <r>
      <rPr>
        <b/>
        <sz val="10.5"/>
        <rFont val="Arial"/>
        <family val="2"/>
      </rPr>
      <t>Structured settlement contributions</t>
    </r>
    <r>
      <rPr>
        <sz val="10.5"/>
        <rFont val="Arial"/>
        <family val="2"/>
      </rPr>
      <t xml:space="preserve"> </t>
    </r>
  </si>
  <si>
    <t>Total superannuation balance</t>
  </si>
  <si>
    <t>Please check this is matching with ATO records</t>
  </si>
  <si>
    <r>
      <t></t>
    </r>
    <r>
      <rPr>
        <sz val="7"/>
        <rFont val="Times New Roman"/>
        <family val="1"/>
      </rPr>
      <t xml:space="preserve"> </t>
    </r>
    <r>
      <rPr>
        <b/>
        <i/>
        <sz val="9"/>
        <rFont val="Arial"/>
        <family val="2"/>
      </rPr>
      <t>Disregarded credits</t>
    </r>
    <r>
      <rPr>
        <i/>
        <sz val="9"/>
        <rFont val="Arial"/>
        <family val="2"/>
      </rPr>
      <t xml:space="preserve"> basically comprise the value of:</t>
    </r>
  </si>
  <si>
    <r>
      <t>·</t>
    </r>
    <r>
      <rPr>
        <sz val="7"/>
        <rFont val="Times New Roman"/>
        <family val="1"/>
      </rPr>
      <t xml:space="preserve">       </t>
    </r>
    <r>
      <rPr>
        <i/>
        <sz val="9"/>
        <rFont val="Arial"/>
        <family val="2"/>
      </rPr>
      <t>any ABPs (i.e., account-based retirement pensions) as at 30 June 2017; and</t>
    </r>
  </si>
  <si>
    <r>
      <t>·</t>
    </r>
    <r>
      <rPr>
        <sz val="7"/>
        <rFont val="Times New Roman"/>
        <family val="1"/>
      </rPr>
      <t xml:space="preserve">       </t>
    </r>
    <r>
      <rPr>
        <i/>
        <sz val="9"/>
        <rFont val="Arial"/>
        <family val="2"/>
      </rPr>
      <t xml:space="preserve">ABPs on commencement (for an income stream that commenced on or after 1 July 2017). </t>
    </r>
    <r>
      <rPr>
        <sz val="9"/>
        <rFont val="Arial"/>
        <family val="2"/>
      </rPr>
      <t xml:space="preserve"> </t>
    </r>
  </si>
  <si>
    <r>
      <t></t>
    </r>
    <r>
      <rPr>
        <sz val="7"/>
        <rFont val="Times New Roman"/>
        <family val="1"/>
      </rPr>
      <t xml:space="preserve"> </t>
    </r>
    <r>
      <rPr>
        <b/>
        <i/>
        <sz val="9"/>
        <rFont val="Arial"/>
        <family val="2"/>
      </rPr>
      <t xml:space="preserve">Disregarded debits </t>
    </r>
    <r>
      <rPr>
        <i/>
        <sz val="9"/>
        <rFont val="Arial"/>
        <family val="2"/>
      </rPr>
      <t>basically comprise debits that arise when:</t>
    </r>
  </si>
  <si>
    <r>
      <t>·</t>
    </r>
    <r>
      <rPr>
        <sz val="7"/>
        <rFont val="Times New Roman"/>
        <family val="1"/>
      </rPr>
      <t xml:space="preserve">       </t>
    </r>
    <r>
      <rPr>
        <i/>
        <sz val="9"/>
        <rFont val="Arial"/>
        <family val="2"/>
      </rPr>
      <t>an ABP is commuted;</t>
    </r>
  </si>
  <si>
    <r>
      <t>·</t>
    </r>
    <r>
      <rPr>
        <sz val="7"/>
        <rFont val="Times New Roman"/>
        <family val="1"/>
      </rPr>
      <t xml:space="preserve">       </t>
    </r>
    <r>
      <rPr>
        <i/>
        <sz val="9"/>
        <rFont val="Arial"/>
        <family val="2"/>
      </rPr>
      <t>the value of an ABP is reduced as a result of certain events occurring, such as fraud or dishonesty, payments under the Bankruptcy Act 1966, and family law payment splits (e.g., as part of a divorce);</t>
    </r>
  </si>
  <si>
    <r>
      <t>·</t>
    </r>
    <r>
      <rPr>
        <sz val="7"/>
        <rFont val="Times New Roman"/>
        <family val="1"/>
      </rPr>
      <t xml:space="preserve">       </t>
    </r>
    <r>
      <rPr>
        <i/>
        <sz val="9"/>
        <rFont val="Arial"/>
        <family val="2"/>
      </rPr>
      <t xml:space="preserve">an ABP fails to satisfy the prescribed pension standards (e.g., where a fund fails to pay the required minimum annual pension amount); and </t>
    </r>
  </si>
  <si>
    <r>
      <t>·</t>
    </r>
    <r>
      <rPr>
        <sz val="7"/>
        <rFont val="Times New Roman"/>
        <family val="1"/>
      </rPr>
      <t xml:space="preserve">       </t>
    </r>
    <r>
      <rPr>
        <i/>
        <sz val="9"/>
        <rFont val="Arial"/>
        <family val="2"/>
      </rPr>
      <t>a fund fails to comply with a commutation authority for a breach of the ‘general transfer balance cap’.</t>
    </r>
  </si>
  <si>
    <t>This is the total amount of superannuation benefits that would be payable to the individual if their account-based superannuation income stream had ceased at the relevant time (e.g., as at 30 June</t>
  </si>
  <si>
    <t>TAX TIP – More changes create even greater flexibility for super</t>
  </si>
  <si>
    <t>contributions from 1 July 2022</t>
  </si>
  <si>
    <t>More recently, further changes affecting the super contribution rules will create even greater</t>
  </si>
  <si>
    <t>flexibility with making contributions from 1 July 2022. These changes include:</t>
  </si>
  <si>
    <t>• the removal of the ‘work test’ in respect of certain voluntary contributions;</t>
  </si>
  <si>
    <t>• increasing the age limit from which the ‘bring forward rule’ for NCCs cannot be accessed from</t>
  </si>
  <si>
    <t>age 67 to age 75;</t>
  </si>
  <si>
    <t>• reducing the minimum age from which ‘downsizer contributions’ can be made (by an eligible</t>
  </si>
  <si>
    <t>individual) from age 65 to age 60; and</t>
  </si>
  <si>
    <t>Last year audit report for any issues or concern raised</t>
  </si>
  <si>
    <t>Investment strategy</t>
  </si>
  <si>
    <t>Death benefit nomination</t>
  </si>
  <si>
    <t>Preservation age reached</t>
  </si>
  <si>
    <t>Contributions</t>
  </si>
  <si>
    <t>Cost</t>
  </si>
  <si>
    <t>Liquidation payment received</t>
  </si>
  <si>
    <t xml:space="preserve">Gold stackers </t>
  </si>
  <si>
    <t>MV 01/07</t>
  </si>
  <si>
    <t>MV 30/06</t>
  </si>
  <si>
    <t xml:space="preserve">Q- Biotics </t>
  </si>
  <si>
    <t>Changes in MV</t>
  </si>
  <si>
    <t>Other</t>
  </si>
  <si>
    <t>Crypto - April 22</t>
  </si>
  <si>
    <t>Coins</t>
  </si>
  <si>
    <t>Lossess</t>
  </si>
  <si>
    <t>Loss B/F</t>
  </si>
  <si>
    <t>Capital loss</t>
  </si>
  <si>
    <t>Tax loss</t>
  </si>
  <si>
    <t>Current year loss</t>
  </si>
  <si>
    <t>Loss recouped</t>
  </si>
  <si>
    <t>Loss C/F</t>
  </si>
  <si>
    <t xml:space="preserve"> included Crypto currency investment</t>
  </si>
  <si>
    <t xml:space="preserve">Vaulted at Gold Bullion Australia Reserve </t>
  </si>
  <si>
    <t>The below one is extracted as at 29/05/223 and has gold and silver bought after 01/07/22</t>
  </si>
  <si>
    <t>as per client</t>
  </si>
  <si>
    <t>as it was recorded as unrealised loss back in 2017, now reversed and declared capital loss.</t>
  </si>
  <si>
    <t>Opening Blanace @ 01.07</t>
  </si>
  <si>
    <t xml:space="preserve">Employer Contribution for the year </t>
  </si>
  <si>
    <t>Unrealised cpital gian/(loss)</t>
  </si>
  <si>
    <t>Realised capital loss</t>
  </si>
  <si>
    <t xml:space="preserve">Other contribution for the year </t>
  </si>
  <si>
    <t>Total Equity @30.06</t>
  </si>
  <si>
    <t xml:space="preserve">Need to update </t>
  </si>
  <si>
    <t>need to update</t>
  </si>
  <si>
    <t xml:space="preserve">2021 audit report qualified due to coins stored at home. This has been fixed by Vualted in storage. </t>
  </si>
  <si>
    <t>Emily to check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</si>
</sst>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.00_);[Red]\(&quot;$&quot;#,##0.00\)"/>
    <numFmt numFmtId="165" formatCode="_-* #,##0_-;\-* #,##0_-;_-* &quot;-&quot;??_-;_-@_-"/>
    <numFmt numFmtId="166" formatCode="[$-F800]dddd\,\ mmmm\ dd\,\ yyyy"/>
  </numFmts>
  <fonts count="61" x14ac:knownFonts="1">
    <font>
      <sz val="10"/>
      <name val="Arial"/>
    </font>
    <font>
      <sz val="8"/>
      <name val="Arial"/>
      <family val="2"/>
    </font>
    <font>
      <b/>
      <u/>
      <sz val="14"/>
      <name val="Arial"/>
      <family val="2"/>
    </font>
    <font>
      <sz val="10"/>
      <name val="Arial"/>
      <family val="2"/>
    </font>
    <font>
      <sz val="14"/>
      <name val="Arial"/>
      <family val="2"/>
    </font>
    <font>
      <sz val="8"/>
      <name val="Arial"/>
      <family val="2"/>
    </font>
    <font>
      <b/>
      <sz val="10"/>
      <color indexed="16"/>
      <name val="Times New Roman"/>
      <family val="1"/>
    </font>
    <font>
      <b/>
      <sz val="8"/>
      <color indexed="16"/>
      <name val="Times New Roman"/>
      <family val="1"/>
    </font>
    <font>
      <i/>
      <sz val="9"/>
      <name val="Times New Roman"/>
      <family val="1"/>
    </font>
    <font>
      <i/>
      <sz val="8"/>
      <name val="Times New Roman"/>
      <family val="1"/>
    </font>
    <font>
      <b/>
      <sz val="16"/>
      <color indexed="16"/>
      <name val="Times New Roman"/>
      <family val="1"/>
    </font>
    <font>
      <b/>
      <sz val="9"/>
      <color indexed="16"/>
      <name val="Times New Roman"/>
      <family val="1"/>
    </font>
    <font>
      <b/>
      <sz val="10"/>
      <color indexed="9"/>
      <name val="Times New Roman"/>
      <family val="1"/>
    </font>
    <font>
      <sz val="9"/>
      <name val="Arial"/>
      <family val="2"/>
    </font>
    <font>
      <sz val="8"/>
      <color indexed="56"/>
      <name val="Arial"/>
      <family val="2"/>
    </font>
    <font>
      <b/>
      <sz val="10"/>
      <name val="Arial"/>
      <family val="2"/>
    </font>
    <font>
      <sz val="8"/>
      <color indexed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name val="Arial"/>
      <family val="2"/>
    </font>
    <font>
      <u/>
      <sz val="10"/>
      <color theme="10"/>
      <name val="Arial"/>
      <family val="2"/>
    </font>
    <font>
      <b/>
      <sz val="11"/>
      <color indexed="8"/>
      <name val="Calibri"/>
      <family val="2"/>
    </font>
    <font>
      <b/>
      <sz val="10"/>
      <color theme="1"/>
      <name val="Arial"/>
      <family val="2"/>
    </font>
    <font>
      <b/>
      <sz val="8"/>
      <name val="Arial"/>
      <family val="2"/>
    </font>
    <font>
      <b/>
      <i/>
      <sz val="10"/>
      <color theme="1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sz val="11"/>
      <name val="Arial"/>
      <family val="2"/>
    </font>
    <font>
      <sz val="9"/>
      <color rgb="FFFF0000"/>
      <name val="Arial"/>
      <family val="2"/>
    </font>
    <font>
      <sz val="10"/>
      <color rgb="FFFF0000"/>
      <name val="Arial"/>
      <family val="2"/>
    </font>
    <font>
      <b/>
      <sz val="10.5"/>
      <name val="Arial"/>
      <family val="2"/>
    </font>
    <font>
      <sz val="10.5"/>
      <name val="Arial"/>
      <family val="2"/>
    </font>
    <font>
      <b/>
      <u/>
      <sz val="10.5"/>
      <name val="Arial"/>
      <family val="2"/>
    </font>
    <font>
      <sz val="9"/>
      <name val="Symbol"/>
      <family val="1"/>
      <charset val="2"/>
    </font>
    <font>
      <sz val="7"/>
      <name val="Times New Roman"/>
      <family val="1"/>
    </font>
    <font>
      <b/>
      <i/>
      <sz val="10.5"/>
      <name val="Arial"/>
      <family val="2"/>
    </font>
    <font>
      <sz val="10"/>
      <name val="Wingdings"/>
      <charset val="2"/>
    </font>
    <font>
      <b/>
      <i/>
      <sz val="12"/>
      <name val="Cambria"/>
      <family val="1"/>
    </font>
    <font>
      <sz val="12"/>
      <name val="Cambria"/>
      <family val="1"/>
    </font>
    <font>
      <b/>
      <i/>
      <sz val="9"/>
      <name val="Arial"/>
      <family val="2"/>
    </font>
    <font>
      <i/>
      <sz val="9"/>
      <name val="Arial"/>
      <family val="2"/>
    </font>
    <font>
      <i/>
      <sz val="9"/>
      <name val="Cambria"/>
      <family val="1"/>
    </font>
    <font>
      <sz val="10"/>
      <name val="Arial"/>
      <family val="2"/>
    </font>
  </fonts>
  <fills count="4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44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3">
    <xf numFmtId="0" fontId="0" fillId="0" borderId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9" fillId="29" borderId="0" applyNumberFormat="0" applyBorder="0" applyAlignment="0" applyProtection="0"/>
    <xf numFmtId="0" fontId="20" fillId="30" borderId="11" applyNumberFormat="0" applyAlignment="0" applyProtection="0"/>
    <xf numFmtId="0" fontId="21" fillId="31" borderId="12" applyNumberFormat="0" applyAlignment="0" applyProtection="0"/>
    <xf numFmtId="0" fontId="22" fillId="0" borderId="0" applyNumberFormat="0" applyFill="0" applyBorder="0" applyAlignment="0" applyProtection="0"/>
    <xf numFmtId="0" fontId="23" fillId="32" borderId="0" applyNumberFormat="0" applyBorder="0" applyAlignment="0" applyProtection="0"/>
    <xf numFmtId="0" fontId="24" fillId="0" borderId="13" applyNumberFormat="0" applyFill="0" applyAlignment="0" applyProtection="0"/>
    <xf numFmtId="0" fontId="25" fillId="0" borderId="14" applyNumberFormat="0" applyFill="0" applyAlignment="0" applyProtection="0"/>
    <xf numFmtId="0" fontId="26" fillId="0" borderId="15" applyNumberFormat="0" applyFill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8" fillId="33" borderId="11" applyNumberFormat="0" applyAlignment="0" applyProtection="0"/>
    <xf numFmtId="0" fontId="29" fillId="0" borderId="16" applyNumberFormat="0" applyFill="0" applyAlignment="0" applyProtection="0"/>
    <xf numFmtId="0" fontId="30" fillId="34" borderId="0" applyNumberFormat="0" applyBorder="0" applyAlignment="0" applyProtection="0"/>
    <xf numFmtId="0" fontId="17" fillId="0" borderId="0"/>
    <xf numFmtId="0" fontId="17" fillId="35" borderId="17" applyNumberFormat="0" applyFont="0" applyAlignment="0" applyProtection="0"/>
    <xf numFmtId="0" fontId="31" fillId="30" borderId="18" applyNumberFormat="0" applyAlignment="0" applyProtection="0"/>
    <xf numFmtId="0" fontId="32" fillId="0" borderId="0" applyNumberFormat="0" applyFill="0" applyBorder="0" applyAlignment="0" applyProtection="0"/>
    <xf numFmtId="0" fontId="33" fillId="0" borderId="19" applyNumberFormat="0" applyFill="0" applyAlignment="0" applyProtection="0"/>
    <xf numFmtId="0" fontId="3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3" fillId="0" borderId="0"/>
    <xf numFmtId="43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219">
    <xf numFmtId="0" fontId="0" fillId="0" borderId="0" xfId="0"/>
    <xf numFmtId="0" fontId="0" fillId="2" borderId="0" xfId="0" applyFill="1"/>
    <xf numFmtId="0" fontId="5" fillId="2" borderId="0" xfId="0" applyFont="1" applyFill="1" applyAlignment="1">
      <alignment horizontal="left"/>
    </xf>
    <xf numFmtId="0" fontId="5" fillId="2" borderId="0" xfId="0" applyFont="1" applyFill="1"/>
    <xf numFmtId="0" fontId="5" fillId="2" borderId="0" xfId="0" applyFont="1" applyFill="1" applyAlignment="1">
      <alignment horizontal="right"/>
    </xf>
    <xf numFmtId="0" fontId="0" fillId="3" borderId="1" xfId="0" applyFill="1" applyBorder="1"/>
    <xf numFmtId="0" fontId="5" fillId="3" borderId="1" xfId="0" applyFont="1" applyFill="1" applyBorder="1" applyAlignment="1">
      <alignment horizontal="centerContinuous"/>
    </xf>
    <xf numFmtId="49" fontId="6" fillId="3" borderId="1" xfId="0" applyNumberFormat="1" applyFont="1" applyFill="1" applyBorder="1" applyAlignment="1">
      <alignment horizontal="centerContinuous"/>
    </xf>
    <xf numFmtId="0" fontId="5" fillId="3" borderId="1" xfId="0" applyFont="1" applyFill="1" applyBorder="1"/>
    <xf numFmtId="0" fontId="7" fillId="3" borderId="2" xfId="0" applyFont="1" applyFill="1" applyBorder="1" applyAlignment="1">
      <alignment horizontal="right"/>
    </xf>
    <xf numFmtId="0" fontId="0" fillId="3" borderId="0" xfId="0" applyFill="1"/>
    <xf numFmtId="0" fontId="5" fillId="3" borderId="0" xfId="0" applyFont="1" applyFill="1" applyAlignment="1">
      <alignment horizontal="centerContinuous"/>
    </xf>
    <xf numFmtId="49" fontId="8" fillId="3" borderId="0" xfId="0" applyNumberFormat="1" applyFont="1" applyFill="1" applyAlignment="1">
      <alignment horizontal="centerContinuous"/>
    </xf>
    <xf numFmtId="0" fontId="5" fillId="3" borderId="0" xfId="0" applyFont="1" applyFill="1"/>
    <xf numFmtId="0" fontId="9" fillId="3" borderId="3" xfId="0" applyFont="1" applyFill="1" applyBorder="1" applyAlignment="1">
      <alignment horizontal="right"/>
    </xf>
    <xf numFmtId="49" fontId="10" fillId="3" borderId="0" xfId="0" applyNumberFormat="1" applyFont="1" applyFill="1" applyAlignment="1">
      <alignment horizontal="centerContinuous"/>
    </xf>
    <xf numFmtId="0" fontId="0" fillId="3" borderId="3" xfId="0" applyFill="1" applyBorder="1" applyAlignment="1">
      <alignment horizontal="right"/>
    </xf>
    <xf numFmtId="49" fontId="11" fillId="3" borderId="0" xfId="0" applyNumberFormat="1" applyFont="1" applyFill="1" applyAlignment="1">
      <alignment horizontal="centerContinuous"/>
    </xf>
    <xf numFmtId="0" fontId="5" fillId="3" borderId="3" xfId="0" applyFont="1" applyFill="1" applyBorder="1" applyAlignment="1">
      <alignment horizontal="right"/>
    </xf>
    <xf numFmtId="0" fontId="5" fillId="3" borderId="0" xfId="0" applyFont="1" applyFill="1" applyAlignment="1">
      <alignment horizontal="left"/>
    </xf>
    <xf numFmtId="49" fontId="12" fillId="4" borderId="4" xfId="0" applyNumberFormat="1" applyFont="1" applyFill="1" applyBorder="1" applyAlignment="1">
      <alignment horizontal="center"/>
    </xf>
    <xf numFmtId="49" fontId="12" fillId="4" borderId="0" xfId="0" applyNumberFormat="1" applyFont="1" applyFill="1" applyAlignment="1">
      <alignment horizontal="center"/>
    </xf>
    <xf numFmtId="49" fontId="14" fillId="4" borderId="5" xfId="0" applyNumberFormat="1" applyFont="1" applyFill="1" applyBorder="1"/>
    <xf numFmtId="0" fontId="14" fillId="4" borderId="6" xfId="0" applyFont="1" applyFill="1" applyBorder="1" applyAlignment="1">
      <alignment horizontal="left"/>
    </xf>
    <xf numFmtId="0" fontId="14" fillId="4" borderId="6" xfId="0" applyFont="1" applyFill="1" applyBorder="1"/>
    <xf numFmtId="0" fontId="14" fillId="4" borderId="6" xfId="0" applyFont="1" applyFill="1" applyBorder="1" applyAlignment="1">
      <alignment horizontal="right"/>
    </xf>
    <xf numFmtId="0" fontId="14" fillId="4" borderId="7" xfId="0" applyFont="1" applyFill="1" applyBorder="1" applyAlignment="1">
      <alignment horizontal="right"/>
    </xf>
    <xf numFmtId="0" fontId="5" fillId="0" borderId="0" xfId="0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164" fontId="0" fillId="0" borderId="0" xfId="0" applyNumberFormat="1"/>
    <xf numFmtId="0" fontId="6" fillId="3" borderId="1" xfId="0" applyFont="1" applyFill="1" applyBorder="1" applyAlignment="1">
      <alignment horizontal="centerContinuous"/>
    </xf>
    <xf numFmtId="0" fontId="8" fillId="3" borderId="0" xfId="0" applyFont="1" applyFill="1" applyAlignment="1">
      <alignment horizontal="centerContinuous"/>
    </xf>
    <xf numFmtId="0" fontId="10" fillId="3" borderId="0" xfId="0" applyFont="1" applyFill="1" applyAlignment="1">
      <alignment horizontal="centerContinuous"/>
    </xf>
    <xf numFmtId="0" fontId="11" fillId="3" borderId="0" xfId="0" applyFont="1" applyFill="1" applyAlignment="1">
      <alignment horizontal="centerContinuous"/>
    </xf>
    <xf numFmtId="49" fontId="13" fillId="2" borderId="4" xfId="0" applyNumberFormat="1" applyFont="1" applyFill="1" applyBorder="1" applyAlignment="1">
      <alignment horizontal="right" vertical="top" wrapText="1"/>
    </xf>
    <xf numFmtId="164" fontId="13" fillId="2" borderId="0" xfId="0" applyNumberFormat="1" applyFont="1" applyFill="1" applyAlignment="1">
      <alignment horizontal="right" vertical="top"/>
    </xf>
    <xf numFmtId="164" fontId="13" fillId="2" borderId="3" xfId="0" applyNumberFormat="1" applyFont="1" applyFill="1" applyBorder="1" applyAlignment="1">
      <alignment horizontal="right" vertical="top"/>
    </xf>
    <xf numFmtId="0" fontId="15" fillId="0" borderId="0" xfId="0" applyFont="1"/>
    <xf numFmtId="49" fontId="12" fillId="4" borderId="3" xfId="0" applyNumberFormat="1" applyFont="1" applyFill="1" applyBorder="1" applyAlignment="1">
      <alignment horizontal="center"/>
    </xf>
    <xf numFmtId="49" fontId="13" fillId="2" borderId="4" xfId="0" applyNumberFormat="1" applyFont="1" applyFill="1" applyBorder="1" applyAlignment="1">
      <alignment vertical="top" wrapText="1"/>
    </xf>
    <xf numFmtId="0" fontId="13" fillId="0" borderId="4" xfId="0" applyFont="1" applyBorder="1" applyAlignment="1">
      <alignment vertical="top" wrapText="1"/>
    </xf>
    <xf numFmtId="0" fontId="5" fillId="0" borderId="4" xfId="0" applyFont="1" applyBorder="1"/>
    <xf numFmtId="0" fontId="0" fillId="36" borderId="8" xfId="0" applyFill="1" applyBorder="1"/>
    <xf numFmtId="0" fontId="0" fillId="36" borderId="0" xfId="0" applyFill="1"/>
    <xf numFmtId="0" fontId="5" fillId="0" borderId="3" xfId="0" applyFont="1" applyBorder="1"/>
    <xf numFmtId="0" fontId="15" fillId="2" borderId="3" xfId="0" applyFont="1" applyFill="1" applyBorder="1" applyAlignment="1">
      <alignment horizontal="center"/>
    </xf>
    <xf numFmtId="0" fontId="15" fillId="2" borderId="4" xfId="0" applyFont="1" applyFill="1" applyBorder="1" applyAlignment="1">
      <alignment horizontal="center"/>
    </xf>
    <xf numFmtId="0" fontId="5" fillId="0" borderId="3" xfId="0" applyFont="1" applyBorder="1" applyAlignment="1">
      <alignment vertical="top" wrapText="1"/>
    </xf>
    <xf numFmtId="0" fontId="0" fillId="36" borderId="9" xfId="0" applyFill="1" applyBorder="1"/>
    <xf numFmtId="49" fontId="13" fillId="37" borderId="4" xfId="0" applyNumberFormat="1" applyFont="1" applyFill="1" applyBorder="1" applyAlignment="1">
      <alignment horizontal="right" vertical="top" wrapText="1"/>
    </xf>
    <xf numFmtId="0" fontId="16" fillId="3" borderId="0" xfId="0" applyFont="1" applyFill="1" applyAlignment="1">
      <alignment horizontal="right"/>
    </xf>
    <xf numFmtId="164" fontId="13" fillId="38" borderId="0" xfId="0" applyNumberFormat="1" applyFont="1" applyFill="1" applyAlignment="1">
      <alignment horizontal="right" vertical="top"/>
    </xf>
    <xf numFmtId="0" fontId="0" fillId="0" borderId="10" xfId="0" applyBorder="1"/>
    <xf numFmtId="0" fontId="2" fillId="0" borderId="10" xfId="0" applyFont="1" applyBorder="1"/>
    <xf numFmtId="0" fontId="2" fillId="0" borderId="10" xfId="0" applyFont="1" applyBorder="1" applyAlignment="1">
      <alignment horizontal="center"/>
    </xf>
    <xf numFmtId="15" fontId="2" fillId="0" borderId="10" xfId="0" applyNumberFormat="1" applyFont="1" applyBorder="1"/>
    <xf numFmtId="0" fontId="15" fillId="0" borderId="10" xfId="0" applyFont="1" applyBorder="1" applyAlignment="1">
      <alignment horizontal="center"/>
    </xf>
    <xf numFmtId="0" fontId="3" fillId="0" borderId="10" xfId="0" applyFont="1" applyBorder="1"/>
    <xf numFmtId="0" fontId="0" fillId="0" borderId="10" xfId="0" applyBorder="1" applyAlignment="1">
      <alignment horizontal="right"/>
    </xf>
    <xf numFmtId="0" fontId="35" fillId="0" borderId="10" xfId="0" applyFont="1" applyBorder="1"/>
    <xf numFmtId="0" fontId="4" fillId="0" borderId="0" xfId="0" applyFont="1"/>
    <xf numFmtId="0" fontId="35" fillId="0" borderId="0" xfId="0" applyFont="1"/>
    <xf numFmtId="0" fontId="3" fillId="0" borderId="0" xfId="0" applyFont="1"/>
    <xf numFmtId="0" fontId="4" fillId="0" borderId="20" xfId="0" applyFont="1" applyBorder="1"/>
    <xf numFmtId="15" fontId="35" fillId="0" borderId="10" xfId="0" applyNumberFormat="1" applyFont="1" applyBorder="1"/>
    <xf numFmtId="0" fontId="37" fillId="0" borderId="0" xfId="0" applyFont="1"/>
    <xf numFmtId="0" fontId="38" fillId="0" borderId="0" xfId="0" applyFont="1"/>
    <xf numFmtId="0" fontId="36" fillId="0" borderId="0" xfId="44" applyAlignment="1"/>
    <xf numFmtId="0" fontId="36" fillId="0" borderId="0" xfId="44"/>
    <xf numFmtId="0" fontId="36" fillId="0" borderId="0" xfId="44" applyFill="1"/>
    <xf numFmtId="165" fontId="3" fillId="0" borderId="0" xfId="45" applyNumberFormat="1" applyFont="1" applyBorder="1" applyAlignment="1">
      <alignment horizontal="center"/>
    </xf>
    <xf numFmtId="165" fontId="3" fillId="0" borderId="0" xfId="45" applyNumberFormat="1" applyFont="1" applyFill="1" applyBorder="1" applyAlignment="1">
      <alignment horizontal="center" vertical="center"/>
    </xf>
    <xf numFmtId="165" fontId="1" fillId="0" borderId="0" xfId="45" applyNumberFormat="1" applyFont="1" applyBorder="1" applyAlignment="1">
      <alignment horizontal="center" vertical="center"/>
    </xf>
    <xf numFmtId="165" fontId="39" fillId="0" borderId="0" xfId="45" applyNumberFormat="1" applyFont="1" applyBorder="1" applyAlignment="1">
      <alignment horizontal="center" wrapText="1"/>
    </xf>
    <xf numFmtId="165" fontId="15" fillId="0" borderId="0" xfId="45" applyNumberFormat="1" applyFont="1" applyBorder="1" applyAlignment="1">
      <alignment horizontal="center"/>
    </xf>
    <xf numFmtId="165" fontId="15" fillId="0" borderId="0" xfId="45" applyNumberFormat="1" applyFont="1" applyFill="1" applyBorder="1" applyAlignment="1">
      <alignment vertical="center"/>
    </xf>
    <xf numFmtId="165" fontId="39" fillId="0" borderId="0" xfId="45" applyNumberFormat="1" applyFont="1" applyBorder="1" applyAlignment="1">
      <alignment horizontal="center" vertical="center"/>
    </xf>
    <xf numFmtId="165" fontId="3" fillId="0" borderId="0" xfId="45" applyNumberFormat="1" applyFont="1"/>
    <xf numFmtId="0" fontId="3" fillId="0" borderId="21" xfId="0" applyFont="1" applyBorder="1"/>
    <xf numFmtId="165" fontId="15" fillId="0" borderId="22" xfId="45" applyNumberFormat="1" applyFont="1" applyBorder="1" applyAlignment="1">
      <alignment horizontal="center"/>
    </xf>
    <xf numFmtId="165" fontId="15" fillId="0" borderId="22" xfId="45" applyNumberFormat="1" applyFont="1" applyFill="1" applyBorder="1" applyAlignment="1">
      <alignment horizontal="center" vertical="center"/>
    </xf>
    <xf numFmtId="0" fontId="15" fillId="0" borderId="22" xfId="0" applyFont="1" applyBorder="1" applyAlignment="1">
      <alignment horizontal="center"/>
    </xf>
    <xf numFmtId="165" fontId="39" fillId="0" borderId="23" xfId="45" applyNumberFormat="1" applyFont="1" applyBorder="1" applyAlignment="1">
      <alignment wrapText="1"/>
    </xf>
    <xf numFmtId="0" fontId="3" fillId="0" borderId="24" xfId="0" applyFont="1" applyBorder="1"/>
    <xf numFmtId="165" fontId="15" fillId="0" borderId="0" xfId="45" applyNumberFormat="1" applyFont="1" applyFill="1" applyBorder="1" applyAlignment="1">
      <alignment horizontal="center" vertical="center"/>
    </xf>
    <xf numFmtId="165" fontId="39" fillId="0" borderId="25" xfId="45" applyNumberFormat="1" applyFont="1" applyBorder="1" applyAlignment="1">
      <alignment wrapText="1"/>
    </xf>
    <xf numFmtId="17" fontId="3" fillId="0" borderId="24" xfId="0" applyNumberFormat="1" applyFont="1" applyBorder="1" applyAlignment="1">
      <alignment horizontal="left"/>
    </xf>
    <xf numFmtId="165" fontId="3" fillId="0" borderId="0" xfId="45" applyNumberFormat="1" applyFont="1" applyBorder="1"/>
    <xf numFmtId="165" fontId="15" fillId="0" borderId="0" xfId="45" applyNumberFormat="1" applyFont="1" applyBorder="1"/>
    <xf numFmtId="43" fontId="3" fillId="0" borderId="0" xfId="45" applyFont="1" applyBorder="1"/>
    <xf numFmtId="165" fontId="3" fillId="0" borderId="25" xfId="45" applyNumberFormat="1" applyFont="1" applyBorder="1"/>
    <xf numFmtId="0" fontId="15" fillId="39" borderId="26" xfId="0" applyFont="1" applyFill="1" applyBorder="1"/>
    <xf numFmtId="165" fontId="15" fillId="39" borderId="27" xfId="45" applyNumberFormat="1" applyFont="1" applyFill="1" applyBorder="1"/>
    <xf numFmtId="165" fontId="15" fillId="39" borderId="28" xfId="45" applyNumberFormat="1" applyFont="1" applyFill="1" applyBorder="1"/>
    <xf numFmtId="165" fontId="38" fillId="0" borderId="0" xfId="45" applyNumberFormat="1" applyFont="1" applyBorder="1"/>
    <xf numFmtId="0" fontId="40" fillId="0" borderId="0" xfId="0" applyFont="1"/>
    <xf numFmtId="165" fontId="40" fillId="0" borderId="0" xfId="45" applyNumberFormat="1" applyFont="1" applyBorder="1"/>
    <xf numFmtId="0" fontId="38" fillId="0" borderId="21" xfId="0" applyFont="1" applyBorder="1" applyAlignment="1">
      <alignment horizontal="center"/>
    </xf>
    <xf numFmtId="165" fontId="38" fillId="39" borderId="22" xfId="45" applyNumberFormat="1" applyFont="1" applyFill="1" applyBorder="1"/>
    <xf numFmtId="165" fontId="38" fillId="39" borderId="23" xfId="45" applyNumberFormat="1" applyFont="1" applyFill="1" applyBorder="1"/>
    <xf numFmtId="165" fontId="38" fillId="0" borderId="0" xfId="45" applyNumberFormat="1" applyFont="1"/>
    <xf numFmtId="0" fontId="13" fillId="0" borderId="0" xfId="0" applyFont="1"/>
    <xf numFmtId="43" fontId="3" fillId="0" borderId="0" xfId="0" applyNumberFormat="1" applyFont="1"/>
    <xf numFmtId="166" fontId="0" fillId="0" borderId="0" xfId="0" applyNumberFormat="1"/>
    <xf numFmtId="165" fontId="0" fillId="0" borderId="0" xfId="0" applyNumberFormat="1"/>
    <xf numFmtId="0" fontId="3" fillId="0" borderId="24" xfId="0" quotePrefix="1" applyFont="1" applyBorder="1"/>
    <xf numFmtId="17" fontId="3" fillId="0" borderId="24" xfId="0" quotePrefix="1" applyNumberFormat="1" applyFont="1" applyBorder="1"/>
    <xf numFmtId="165" fontId="3" fillId="0" borderId="25" xfId="45" applyNumberFormat="1" applyFont="1" applyFill="1" applyBorder="1"/>
    <xf numFmtId="165" fontId="3" fillId="0" borderId="0" xfId="45" applyNumberFormat="1" applyFont="1" applyFill="1" applyBorder="1"/>
    <xf numFmtId="17" fontId="3" fillId="0" borderId="24" xfId="0" quotePrefix="1" applyNumberFormat="1" applyFont="1" applyBorder="1" applyAlignment="1">
      <alignment horizontal="left"/>
    </xf>
    <xf numFmtId="0" fontId="15" fillId="0" borderId="0" xfId="0" applyFont="1" applyAlignment="1">
      <alignment horizontal="center"/>
    </xf>
    <xf numFmtId="165" fontId="15" fillId="0" borderId="22" xfId="45" applyNumberFormat="1" applyFont="1" applyBorder="1" applyAlignment="1">
      <alignment horizontal="center" wrapText="1"/>
    </xf>
    <xf numFmtId="0" fontId="36" fillId="0" borderId="10" xfId="44" applyBorder="1"/>
    <xf numFmtId="0" fontId="36" fillId="0" borderId="10" xfId="44" applyBorder="1" applyAlignment="1">
      <alignment horizontal="right"/>
    </xf>
    <xf numFmtId="14" fontId="0" fillId="0" borderId="0" xfId="0" applyNumberFormat="1"/>
    <xf numFmtId="43" fontId="0" fillId="0" borderId="0" xfId="48" applyFont="1"/>
    <xf numFmtId="43" fontId="0" fillId="0" borderId="8" xfId="48" applyFont="1" applyBorder="1"/>
    <xf numFmtId="43" fontId="0" fillId="0" borderId="0" xfId="0" applyNumberFormat="1"/>
    <xf numFmtId="43" fontId="3" fillId="0" borderId="0" xfId="48" applyFont="1"/>
    <xf numFmtId="43" fontId="15" fillId="0" borderId="0" xfId="0" applyNumberFormat="1" applyFont="1"/>
    <xf numFmtId="43" fontId="15" fillId="0" borderId="0" xfId="48" applyFont="1"/>
    <xf numFmtId="43" fontId="15" fillId="0" borderId="8" xfId="48" applyFont="1" applyBorder="1"/>
    <xf numFmtId="43" fontId="15" fillId="0" borderId="29" xfId="0" applyNumberFormat="1" applyFont="1" applyBorder="1"/>
    <xf numFmtId="43" fontId="15" fillId="0" borderId="29" xfId="48" applyFont="1" applyBorder="1"/>
    <xf numFmtId="0" fontId="44" fillId="0" borderId="0" xfId="0" applyFont="1" applyAlignment="1">
      <alignment horizontal="right"/>
    </xf>
    <xf numFmtId="43" fontId="0" fillId="0" borderId="30" xfId="48" applyFont="1" applyBorder="1"/>
    <xf numFmtId="0" fontId="43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15" fillId="40" borderId="0" xfId="0" applyFont="1" applyFill="1"/>
    <xf numFmtId="43" fontId="15" fillId="40" borderId="0" xfId="48" applyFont="1" applyFill="1"/>
    <xf numFmtId="0" fontId="1" fillId="2" borderId="0" xfId="0" applyFont="1" applyFill="1" applyAlignment="1">
      <alignment horizontal="justify"/>
    </xf>
    <xf numFmtId="0" fontId="1" fillId="0" borderId="0" xfId="0" applyFont="1"/>
    <xf numFmtId="0" fontId="1" fillId="0" borderId="0" xfId="0" applyFont="1" applyAlignment="1">
      <alignment horizontal="justify"/>
    </xf>
    <xf numFmtId="10" fontId="0" fillId="0" borderId="0" xfId="49" applyNumberFormat="1" applyFont="1"/>
    <xf numFmtId="10" fontId="15" fillId="0" borderId="0" xfId="49" applyNumberFormat="1" applyFont="1"/>
    <xf numFmtId="43" fontId="0" fillId="0" borderId="0" xfId="48" applyFont="1" applyBorder="1"/>
    <xf numFmtId="44" fontId="0" fillId="0" borderId="0" xfId="50" applyFont="1"/>
    <xf numFmtId="0" fontId="33" fillId="0" borderId="0" xfId="0" applyFont="1"/>
    <xf numFmtId="0" fontId="33" fillId="0" borderId="10" xfId="0" applyFont="1" applyBorder="1"/>
    <xf numFmtId="43" fontId="0" fillId="0" borderId="10" xfId="48" applyFont="1" applyBorder="1"/>
    <xf numFmtId="43" fontId="33" fillId="0" borderId="10" xfId="48" applyFont="1" applyBorder="1"/>
    <xf numFmtId="0" fontId="0" fillId="0" borderId="31" xfId="0" applyBorder="1"/>
    <xf numFmtId="0" fontId="0" fillId="0" borderId="32" xfId="0" applyBorder="1"/>
    <xf numFmtId="43" fontId="0" fillId="0" borderId="33" xfId="48" applyFont="1" applyBorder="1"/>
    <xf numFmtId="0" fontId="0" fillId="0" borderId="26" xfId="0" applyBorder="1"/>
    <xf numFmtId="0" fontId="0" fillId="0" borderId="27" xfId="0" applyBorder="1"/>
    <xf numFmtId="43" fontId="0" fillId="0" borderId="28" xfId="48" applyFont="1" applyBorder="1"/>
    <xf numFmtId="43" fontId="0" fillId="0" borderId="0" xfId="51" applyFont="1"/>
    <xf numFmtId="43" fontId="0" fillId="42" borderId="9" xfId="51" applyFont="1" applyFill="1" applyBorder="1"/>
    <xf numFmtId="43" fontId="3" fillId="0" borderId="0" xfId="51" applyFont="1"/>
    <xf numFmtId="43" fontId="0" fillId="0" borderId="34" xfId="51" applyFont="1" applyBorder="1"/>
    <xf numFmtId="9" fontId="0" fillId="0" borderId="27" xfId="51" applyNumberFormat="1" applyFont="1" applyBorder="1"/>
    <xf numFmtId="9" fontId="0" fillId="0" borderId="27" xfId="52" applyFont="1" applyBorder="1"/>
    <xf numFmtId="9" fontId="0" fillId="0" borderId="0" xfId="51" applyNumberFormat="1" applyFont="1" applyBorder="1"/>
    <xf numFmtId="9" fontId="0" fillId="0" borderId="0" xfId="52" applyFont="1" applyBorder="1"/>
    <xf numFmtId="43" fontId="0" fillId="0" borderId="0" xfId="51" applyFont="1" applyBorder="1"/>
    <xf numFmtId="43" fontId="0" fillId="42" borderId="0" xfId="51" applyFont="1" applyFill="1" applyBorder="1"/>
    <xf numFmtId="43" fontId="0" fillId="43" borderId="34" xfId="51" applyFont="1" applyFill="1" applyBorder="1"/>
    <xf numFmtId="9" fontId="0" fillId="0" borderId="0" xfId="51" applyNumberFormat="1" applyFont="1" applyFill="1" applyBorder="1" applyAlignment="1">
      <alignment horizontal="center"/>
    </xf>
    <xf numFmtId="43" fontId="15" fillId="0" borderId="0" xfId="51" applyFont="1"/>
    <xf numFmtId="43" fontId="0" fillId="41" borderId="0" xfId="51" applyFont="1" applyFill="1"/>
    <xf numFmtId="0" fontId="3" fillId="41" borderId="0" xfId="0" applyFont="1" applyFill="1"/>
    <xf numFmtId="0" fontId="46" fillId="0" borderId="0" xfId="0" applyFont="1" applyAlignment="1">
      <alignment horizontal="left" vertical="center"/>
    </xf>
    <xf numFmtId="0" fontId="47" fillId="0" borderId="0" xfId="0" applyFont="1"/>
    <xf numFmtId="0" fontId="48" fillId="0" borderId="35" xfId="0" applyFont="1" applyBorder="1" applyAlignment="1">
      <alignment horizontal="justify" vertical="center" wrapText="1"/>
    </xf>
    <xf numFmtId="43" fontId="0" fillId="0" borderId="36" xfId="51" applyFont="1" applyBorder="1"/>
    <xf numFmtId="43" fontId="0" fillId="0" borderId="33" xfId="51" applyFont="1" applyBorder="1"/>
    <xf numFmtId="0" fontId="51" fillId="0" borderId="37" xfId="0" applyFont="1" applyBorder="1" applyAlignment="1">
      <alignment horizontal="justify" vertical="center" wrapText="1"/>
    </xf>
    <xf numFmtId="43" fontId="0" fillId="0" borderId="38" xfId="51" applyFont="1" applyBorder="1"/>
    <xf numFmtId="43" fontId="0" fillId="0" borderId="25" xfId="51" applyFont="1" applyBorder="1"/>
    <xf numFmtId="0" fontId="51" fillId="0" borderId="39" xfId="0" applyFont="1" applyBorder="1" applyAlignment="1">
      <alignment horizontal="justify" vertical="center" wrapText="1"/>
    </xf>
    <xf numFmtId="43" fontId="0" fillId="0" borderId="40" xfId="51" applyFont="1" applyBorder="1"/>
    <xf numFmtId="0" fontId="48" fillId="0" borderId="31" xfId="0" applyFont="1" applyBorder="1" applyAlignment="1">
      <alignment horizontal="justify" vertical="center"/>
    </xf>
    <xf numFmtId="43" fontId="48" fillId="0" borderId="38" xfId="51" applyFont="1" applyBorder="1" applyAlignment="1">
      <alignment horizontal="justify" vertical="center"/>
    </xf>
    <xf numFmtId="0" fontId="51" fillId="0" borderId="24" xfId="0" applyFont="1" applyBorder="1" applyAlignment="1">
      <alignment horizontal="justify" vertical="center"/>
    </xf>
    <xf numFmtId="0" fontId="55" fillId="0" borderId="26" xfId="0" applyFont="1" applyBorder="1"/>
    <xf numFmtId="0" fontId="48" fillId="0" borderId="41" xfId="0" applyFont="1" applyBorder="1" applyAlignment="1">
      <alignment horizontal="justify" vertical="center" wrapText="1"/>
    </xf>
    <xf numFmtId="0" fontId="48" fillId="0" borderId="39" xfId="0" applyFont="1" applyBorder="1" applyAlignment="1">
      <alignment horizontal="justify" vertical="center" wrapText="1"/>
    </xf>
    <xf numFmtId="0" fontId="48" fillId="0" borderId="42" xfId="0" applyFont="1" applyBorder="1" applyAlignment="1">
      <alignment horizontal="justify" vertical="center" wrapText="1"/>
    </xf>
    <xf numFmtId="43" fontId="0" fillId="0" borderId="43" xfId="51" applyFont="1" applyBorder="1"/>
    <xf numFmtId="43" fontId="15" fillId="0" borderId="28" xfId="51" applyFont="1" applyBorder="1"/>
    <xf numFmtId="0" fontId="54" fillId="0" borderId="0" xfId="0" applyFont="1" applyAlignment="1">
      <alignment horizontal="justify" vertical="center"/>
    </xf>
    <xf numFmtId="0" fontId="51" fillId="0" borderId="0" xfId="0" applyFont="1" applyAlignment="1">
      <alignment horizontal="justify" vertical="center"/>
    </xf>
    <xf numFmtId="0" fontId="59" fillId="0" borderId="0" xfId="0" applyFont="1"/>
    <xf numFmtId="0" fontId="47" fillId="0" borderId="31" xfId="0" applyFont="1" applyBorder="1"/>
    <xf numFmtId="43" fontId="47" fillId="0" borderId="33" xfId="51" applyFont="1" applyBorder="1"/>
    <xf numFmtId="0" fontId="47" fillId="0" borderId="24" xfId="0" applyFont="1" applyBorder="1"/>
    <xf numFmtId="43" fontId="47" fillId="0" borderId="25" xfId="51" applyFont="1" applyBorder="1"/>
    <xf numFmtId="0" fontId="47" fillId="0" borderId="26" xfId="0" applyFont="1" applyBorder="1"/>
    <xf numFmtId="43" fontId="47" fillId="0" borderId="28" xfId="51" applyFont="1" applyBorder="1"/>
    <xf numFmtId="43" fontId="47" fillId="0" borderId="0" xfId="51" applyFont="1" applyBorder="1"/>
    <xf numFmtId="14" fontId="0" fillId="0" borderId="0" xfId="51" applyNumberFormat="1" applyFont="1" applyFill="1" applyBorder="1" applyAlignment="1">
      <alignment horizontal="center"/>
    </xf>
    <xf numFmtId="0" fontId="60" fillId="0" borderId="0" xfId="0" applyFont="1"/>
    <xf numFmtId="0" fontId="3" fillId="44" borderId="0" xfId="0" applyFont="1" applyFill="1" applyAlignment="1">
      <alignment horizontal="center"/>
    </xf>
    <xf numFmtId="0" fontId="0" fillId="44" borderId="0" xfId="0" applyFill="1" applyAlignment="1">
      <alignment horizontal="center"/>
    </xf>
    <xf numFmtId="14" fontId="0" fillId="44" borderId="0" xfId="51" applyNumberFormat="1" applyFont="1" applyFill="1" applyBorder="1" applyAlignment="1">
      <alignment horizontal="center"/>
    </xf>
    <xf numFmtId="0" fontId="15" fillId="44" borderId="0" xfId="0" applyFont="1" applyFill="1" applyAlignment="1">
      <alignment horizontal="center"/>
    </xf>
    <xf numFmtId="0" fontId="60" fillId="44" borderId="0" xfId="0" applyFont="1" applyFill="1" applyAlignment="1">
      <alignment horizontal="center"/>
    </xf>
    <xf numFmtId="43" fontId="0" fillId="36" borderId="0" xfId="48" applyFont="1" applyFill="1"/>
    <xf numFmtId="0" fontId="15" fillId="0" borderId="31" xfId="0" applyFont="1" applyBorder="1"/>
    <xf numFmtId="0" fontId="15" fillId="0" borderId="32" xfId="0" applyFont="1" applyBorder="1"/>
    <xf numFmtId="0" fontId="15" fillId="0" borderId="33" xfId="0" applyFont="1" applyBorder="1"/>
    <xf numFmtId="0" fontId="0" fillId="0" borderId="24" xfId="0" applyBorder="1"/>
    <xf numFmtId="165" fontId="0" fillId="0" borderId="0" xfId="48" applyNumberFormat="1" applyFont="1" applyBorder="1"/>
    <xf numFmtId="165" fontId="0" fillId="0" borderId="25" xfId="48" applyNumberFormat="1" applyFont="1" applyBorder="1"/>
    <xf numFmtId="165" fontId="0" fillId="0" borderId="27" xfId="48" applyNumberFormat="1" applyFont="1" applyBorder="1"/>
    <xf numFmtId="165" fontId="0" fillId="0" borderId="28" xfId="48" applyNumberFormat="1" applyFont="1" applyBorder="1"/>
    <xf numFmtId="0" fontId="45" fillId="0" borderId="0" xfId="0" applyFont="1" applyAlignment="1">
      <alignment horizontal="center"/>
    </xf>
    <xf numFmtId="9" fontId="0" fillId="41" borderId="0" xfId="51" applyNumberFormat="1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43" fontId="15" fillId="0" borderId="0" xfId="51" applyFont="1" applyAlignment="1">
      <alignment horizontal="center"/>
    </xf>
    <xf numFmtId="43" fontId="15" fillId="41" borderId="0" xfId="51" applyFont="1" applyFill="1" applyAlignment="1">
      <alignment horizontal="center"/>
    </xf>
    <xf numFmtId="43" fontId="3" fillId="41" borderId="21" xfId="51" applyFont="1" applyFill="1" applyBorder="1" applyAlignment="1">
      <alignment horizontal="center"/>
    </xf>
    <xf numFmtId="43" fontId="0" fillId="41" borderId="23" xfId="51" applyFont="1" applyFill="1" applyBorder="1" applyAlignment="1">
      <alignment horizontal="center"/>
    </xf>
    <xf numFmtId="43" fontId="0" fillId="0" borderId="34" xfId="48" applyFont="1" applyBorder="1"/>
    <xf numFmtId="0" fontId="15" fillId="0" borderId="24" xfId="0" applyFont="1" applyBorder="1"/>
    <xf numFmtId="165" fontId="15" fillId="0" borderId="0" xfId="48" applyNumberFormat="1" applyFont="1" applyBorder="1"/>
    <xf numFmtId="165" fontId="15" fillId="0" borderId="25" xfId="48" applyNumberFormat="1" applyFont="1" applyBorder="1"/>
  </cellXfs>
  <cellStyles count="5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48" builtinId="3"/>
    <cellStyle name="Comma 10" xfId="51" xr:uid="{6CAFCC81-734E-4452-B3AB-276D72697780}"/>
    <cellStyle name="Comma 2" xfId="45" xr:uid="{D85BDF61-6B82-4620-93C2-78E5676F984F}"/>
    <cellStyle name="Comma 3" xfId="46" xr:uid="{FDEA7DEA-0BA7-43B6-9B9E-86754C590B73}"/>
    <cellStyle name="Currency" xfId="50" builtinId="4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4" builtinId="8"/>
    <cellStyle name="Hyperlink 2" xfId="34" xr:uid="{00000000-0005-0000-0000-000021000000}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38" xr:uid="{00000000-0005-0000-0000-000026000000}"/>
    <cellStyle name="Normal 2 2" xfId="47" xr:uid="{FDE15292-4DE5-4FD6-9879-71461C9735AB}"/>
    <cellStyle name="Note 2" xfId="39" xr:uid="{00000000-0005-0000-0000-000027000000}"/>
    <cellStyle name="Output" xfId="40" builtinId="21" customBuiltin="1"/>
    <cellStyle name="Percent" xfId="49" builtinId="5"/>
    <cellStyle name="Percent 2" xfId="52" xr:uid="{44F0DD73-BF1D-4265-90E1-1DFA1ACEF48F}"/>
    <cellStyle name="Title" xfId="41" builtinId="15" customBuiltin="1"/>
    <cellStyle name="Total" xfId="42" builtinId="25" customBuiltin="1"/>
    <cellStyle name="Warning Text" xfId="43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5</xdr:col>
      <xdr:colOff>512123</xdr:colOff>
      <xdr:row>67</xdr:row>
      <xdr:rowOff>113950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06289A4-881F-6CCE-C8B2-E149DA79F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56692"/>
          <a:ext cx="6095238" cy="865714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0</xdr:rowOff>
    </xdr:from>
    <xdr:to>
      <xdr:col>10</xdr:col>
      <xdr:colOff>0</xdr:colOff>
      <xdr:row>21</xdr:row>
      <xdr:rowOff>38100</xdr:rowOff>
    </xdr:to>
    <xdr:pic>
      <xdr:nvPicPr>
        <xdr:cNvPr id="2" name="F23038BB-3C13-46C4-AD73-4BBB4249CD90">
          <a:extLst>
            <a:ext uri="{FF2B5EF4-FFF2-40B4-BE49-F238E27FC236}">
              <a16:creationId xmlns:a16="http://schemas.microsoft.com/office/drawing/2014/main" id="{1E82F2A4-850B-4DC4-6DE4-68ED0B9A7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9625"/>
          <a:ext cx="6096000" cy="2628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9</xdr:col>
      <xdr:colOff>589790</xdr:colOff>
      <xdr:row>50</xdr:row>
      <xdr:rowOff>56212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3B7C1C-DC6C-4042-88B1-092C12EFC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47700"/>
          <a:ext cx="6076190" cy="75047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104775</xdr:rowOff>
    </xdr:from>
    <xdr:to>
      <xdr:col>11</xdr:col>
      <xdr:colOff>220053</xdr:colOff>
      <xdr:row>37</xdr:row>
      <xdr:rowOff>19888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4ECF56-779E-46AA-9283-6B4018993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104775"/>
          <a:ext cx="7011378" cy="60015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10</xdr:col>
      <xdr:colOff>581949</xdr:colOff>
      <xdr:row>33</xdr:row>
      <xdr:rowOff>29314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5F1BBF-DB69-4FBD-B346-BD85449E4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85725"/>
          <a:ext cx="6620799" cy="52966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14</xdr:col>
      <xdr:colOff>389425</xdr:colOff>
      <xdr:row>56</xdr:row>
      <xdr:rowOff>46567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B6E9802-39E3-B7F9-DC45-80A95DC7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47700"/>
          <a:ext cx="8800000" cy="8466667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</xdr:row>
      <xdr:rowOff>0</xdr:rowOff>
    </xdr:from>
    <xdr:to>
      <xdr:col>26</xdr:col>
      <xdr:colOff>361120</xdr:colOff>
      <xdr:row>56</xdr:row>
      <xdr:rowOff>122757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60A07B0-6B91-D6BF-EC7E-82C0C7764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29775" y="647700"/>
          <a:ext cx="6638095" cy="85428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41</xdr:row>
      <xdr:rowOff>152400</xdr:rowOff>
    </xdr:from>
    <xdr:to>
      <xdr:col>14</xdr:col>
      <xdr:colOff>467996</xdr:colOff>
      <xdr:row>83</xdr:row>
      <xdr:rowOff>39033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2164B84-B3C4-4908-809A-2DE1F649C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5819775"/>
          <a:ext cx="9107171" cy="668748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22</xdr:col>
      <xdr:colOff>188769</xdr:colOff>
      <xdr:row>55</xdr:row>
      <xdr:rowOff>75219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098F3A-1545-5FEE-6759-8944D5981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161925"/>
          <a:ext cx="13847619" cy="78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14</xdr:col>
      <xdr:colOff>75145</xdr:colOff>
      <xdr:row>139</xdr:row>
      <xdr:rowOff>17975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69C3CE3-1BC5-B240-32A3-9F8CF359B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13925550"/>
          <a:ext cx="8438095" cy="86000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66</xdr:row>
      <xdr:rowOff>0</xdr:rowOff>
    </xdr:from>
    <xdr:to>
      <xdr:col>40</xdr:col>
      <xdr:colOff>322115</xdr:colOff>
      <xdr:row>110</xdr:row>
      <xdr:rowOff>141967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201446F-7887-1D73-579E-B751A9FC3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687175" y="10687050"/>
          <a:ext cx="13876190" cy="726666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9</xdr:col>
      <xdr:colOff>141963</xdr:colOff>
      <xdr:row>57</xdr:row>
      <xdr:rowOff>94287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ED4EC0-1690-AFE1-F80D-8AE63426C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19250"/>
          <a:ext cx="7295238" cy="770476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10</xdr:row>
      <xdr:rowOff>0</xdr:rowOff>
    </xdr:from>
    <xdr:to>
      <xdr:col>21</xdr:col>
      <xdr:colOff>113524</xdr:colOff>
      <xdr:row>61</xdr:row>
      <xdr:rowOff>94206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01D0A2-E88A-E175-EEE6-A10D06407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6275" y="1619250"/>
          <a:ext cx="6209524" cy="83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15</xdr:col>
      <xdr:colOff>370077</xdr:colOff>
      <xdr:row>101</xdr:row>
      <xdr:rowOff>56394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0D9E1F5-193C-C14C-C2DE-AFE6DC52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363200"/>
          <a:ext cx="11180952" cy="604761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10</xdr:col>
      <xdr:colOff>341830</xdr:colOff>
      <xdr:row>57</xdr:row>
      <xdr:rowOff>160852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3633F8-EB72-804C-69D4-466CA3686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71550"/>
          <a:ext cx="8561905" cy="85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10</xdr:col>
      <xdr:colOff>37068</xdr:colOff>
      <xdr:row>93</xdr:row>
      <xdr:rowOff>37427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E431B63-0813-2D69-8771-1B9DBEFCA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877425"/>
          <a:ext cx="8257143" cy="5380952"/>
        </a:xfrm>
        <a:prstGeom prst="rect">
          <a:avLst/>
        </a:prstGeom>
      </xdr:spPr>
    </xdr:pic>
    <xdr:clientData/>
  </xdr:twoCellAnchor>
  <xdr:twoCellAnchor editAs="oneCell">
    <xdr:from>
      <xdr:col>11</xdr:col>
      <xdr:colOff>85725</xdr:colOff>
      <xdr:row>6</xdr:row>
      <xdr:rowOff>76200</xdr:rowOff>
    </xdr:from>
    <xdr:to>
      <xdr:col>33</xdr:col>
      <xdr:colOff>550715</xdr:colOff>
      <xdr:row>51</xdr:row>
      <xdr:rowOff>56242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F98EF23-2B5D-2DAA-92B5-79DE23A4B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15400" y="1047750"/>
          <a:ext cx="13876190" cy="7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6</xdr:col>
      <xdr:colOff>332611</xdr:colOff>
      <xdr:row>153</xdr:row>
      <xdr:rowOff>27499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7DBB297-A535-B73C-1453-A2C4A0649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6192500"/>
          <a:ext cx="6114286" cy="86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6</xdr:col>
      <xdr:colOff>199277</xdr:colOff>
      <xdr:row>179</xdr:row>
      <xdr:rowOff>66201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C63ED1B-A499-F7B4-B9C1-6146A1327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5260300"/>
          <a:ext cx="5980952" cy="37904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7</xdr:col>
      <xdr:colOff>113540</xdr:colOff>
      <xdr:row>56</xdr:row>
      <xdr:rowOff>122838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07D64-585C-3AD1-2C55-F2F91AD1F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19250"/>
          <a:ext cx="6076190" cy="789523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9</xdr:row>
      <xdr:rowOff>0</xdr:rowOff>
    </xdr:from>
    <xdr:to>
      <xdr:col>32</xdr:col>
      <xdr:colOff>379124</xdr:colOff>
      <xdr:row>28</xdr:row>
      <xdr:rowOff>28187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4A0F9CF-112E-48E7-83EE-F96C822C6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96050" y="1457325"/>
          <a:ext cx="15009524" cy="3104762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</xdr:row>
      <xdr:rowOff>0</xdr:rowOff>
    </xdr:from>
    <xdr:to>
      <xdr:col>18</xdr:col>
      <xdr:colOff>332648</xdr:colOff>
      <xdr:row>84</xdr:row>
      <xdr:rowOff>37023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AA9F307-5D3C-27B2-B4F5-0C3FEF571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81850" y="5019675"/>
          <a:ext cx="5819048" cy="861904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523124</xdr:colOff>
      <xdr:row>33</xdr:row>
      <xdr:rowOff>18363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0DBE42-8554-4811-BF33-09E9EB945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09524" cy="549523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imaan\OneDrive\Desktop\Super%20Fund%20FY%202022%20workpapers.xlsx" TargetMode="External"/><Relationship Id="rId1" Type="http://schemas.openxmlformats.org/officeDocument/2006/relationships/externalLinkPath" Target="file:///C:\Users\imaan\OneDrive\Desktop\Super%20Fund%20FY%202022%20workpaper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dex"/>
      <sheetName val="Notes"/>
      <sheetName val="5.Balance Sheet"/>
      <sheetName val="5.P&amp;L"/>
      <sheetName val="7.1"/>
      <sheetName val="7.2"/>
      <sheetName val="7.3"/>
      <sheetName val="7.4"/>
      <sheetName val="7.5"/>
      <sheetName val="7.6"/>
      <sheetName val="7.7"/>
      <sheetName val="7.8"/>
      <sheetName val="10.Queries"/>
      <sheetName val="20."/>
      <sheetName val="23."/>
      <sheetName val="27."/>
      <sheetName val="29."/>
      <sheetName val="30."/>
      <sheetName val="30.1"/>
      <sheetName val="27"/>
      <sheetName val="36."/>
      <sheetName val="37."/>
      <sheetName val="38."/>
      <sheetName val="32"/>
      <sheetName val="33"/>
      <sheetName val="33.1"/>
      <sheetName val="40."/>
      <sheetName val="50.Franking cdt"/>
      <sheetName val="50.1"/>
      <sheetName val="50.2"/>
      <sheetName val="52."/>
      <sheetName val="52.1"/>
      <sheetName val="64."/>
      <sheetName val="69."/>
      <sheetName val="69.1"/>
      <sheetName val="42.Distribution"/>
      <sheetName val="Member components"/>
      <sheetName val="TSB"/>
      <sheetName val="TBAR"/>
      <sheetName val="80.GJ"/>
      <sheetName val="80.1 gj"/>
      <sheetName val="80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1">
          <cell r="A1" t="str">
            <v>WELDQUIP SF</v>
          </cell>
        </row>
        <row r="47">
          <cell r="G47">
            <v>1595056.75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81"/>
  <sheetViews>
    <sheetView topLeftCell="A29" workbookViewId="0">
      <selection activeCell="D64" sqref="D64"/>
    </sheetView>
  </sheetViews>
  <sheetFormatPr defaultRowHeight="12.75" x14ac:dyDescent="0.2"/>
  <cols>
    <col min="1" max="1" width="14.85546875" customWidth="1"/>
    <col min="2" max="2" width="38.7109375" customWidth="1"/>
    <col min="3" max="3" width="14.140625" customWidth="1"/>
    <col min="4" max="4" width="8.28515625" customWidth="1"/>
    <col min="5" max="5" width="30.28515625" customWidth="1"/>
    <col min="6" max="6" width="22.7109375" customWidth="1"/>
    <col min="7" max="7" width="24.42578125" customWidth="1"/>
    <col min="8" max="8" width="10.140625" bestFit="1" customWidth="1"/>
  </cols>
  <sheetData>
    <row r="1" spans="1:8" x14ac:dyDescent="0.2">
      <c r="G1" s="63" t="s">
        <v>115</v>
      </c>
      <c r="H1" s="63" t="s">
        <v>116</v>
      </c>
    </row>
    <row r="2" spans="1:8" ht="18" x14ac:dyDescent="0.25">
      <c r="A2" s="53"/>
      <c r="B2" s="54" t="s">
        <v>0</v>
      </c>
      <c r="C2" s="54"/>
      <c r="F2" s="65" t="s">
        <v>108</v>
      </c>
      <c r="G2" s="60"/>
      <c r="H2" s="115"/>
    </row>
    <row r="3" spans="1:8" ht="18" x14ac:dyDescent="0.25">
      <c r="A3" s="53"/>
      <c r="B3" s="55" t="s">
        <v>67</v>
      </c>
      <c r="C3" s="54"/>
      <c r="D3" s="64"/>
      <c r="E3" s="61"/>
      <c r="F3" s="60" t="s">
        <v>109</v>
      </c>
      <c r="G3" s="60"/>
    </row>
    <row r="4" spans="1:8" ht="18" x14ac:dyDescent="0.25">
      <c r="A4" s="53"/>
      <c r="B4" s="55"/>
      <c r="C4" s="54"/>
      <c r="D4" s="61"/>
      <c r="E4" s="61"/>
      <c r="F4" s="62"/>
      <c r="G4" s="62"/>
    </row>
    <row r="5" spans="1:8" ht="18" x14ac:dyDescent="0.25">
      <c r="A5" s="53"/>
      <c r="B5" s="56"/>
      <c r="C5" s="57" t="s">
        <v>68</v>
      </c>
      <c r="E5" s="38" t="s">
        <v>110</v>
      </c>
    </row>
    <row r="6" spans="1:8" x14ac:dyDescent="0.2">
      <c r="A6" s="53"/>
      <c r="B6" s="53"/>
      <c r="C6" s="57" t="s">
        <v>69</v>
      </c>
      <c r="E6" s="63" t="s">
        <v>111</v>
      </c>
    </row>
    <row r="7" spans="1:8" x14ac:dyDescent="0.2">
      <c r="A7" s="53"/>
      <c r="B7" s="53"/>
      <c r="C7" s="53"/>
      <c r="E7" s="63" t="s">
        <v>112</v>
      </c>
    </row>
    <row r="8" spans="1:8" x14ac:dyDescent="0.2">
      <c r="A8" s="53" t="s">
        <v>70</v>
      </c>
      <c r="B8" s="53"/>
      <c r="C8" s="53"/>
      <c r="E8" s="63" t="s">
        <v>113</v>
      </c>
    </row>
    <row r="9" spans="1:8" x14ac:dyDescent="0.2">
      <c r="A9" s="53"/>
      <c r="B9" s="53" t="s">
        <v>71</v>
      </c>
      <c r="C9" s="53">
        <v>1</v>
      </c>
      <c r="E9" s="63" t="s">
        <v>114</v>
      </c>
    </row>
    <row r="10" spans="1:8" x14ac:dyDescent="0.2">
      <c r="A10" s="53"/>
      <c r="B10" s="53" t="s">
        <v>72</v>
      </c>
      <c r="C10" s="53">
        <v>2</v>
      </c>
    </row>
    <row r="11" spans="1:8" x14ac:dyDescent="0.2">
      <c r="A11" s="53"/>
      <c r="B11" s="53" t="s">
        <v>73</v>
      </c>
      <c r="C11" s="53">
        <v>3</v>
      </c>
    </row>
    <row r="12" spans="1:8" x14ac:dyDescent="0.2">
      <c r="A12" s="53"/>
      <c r="B12" s="53" t="s">
        <v>74</v>
      </c>
      <c r="C12" s="53">
        <v>4</v>
      </c>
    </row>
    <row r="13" spans="1:8" x14ac:dyDescent="0.2">
      <c r="A13" s="53"/>
      <c r="B13" s="58" t="s">
        <v>75</v>
      </c>
      <c r="C13" s="53">
        <v>5</v>
      </c>
    </row>
    <row r="14" spans="1:8" x14ac:dyDescent="0.2">
      <c r="A14" s="53"/>
      <c r="B14" s="53"/>
      <c r="C14" s="53"/>
    </row>
    <row r="15" spans="1:8" x14ac:dyDescent="0.2">
      <c r="A15" s="53"/>
      <c r="B15" s="53" t="s">
        <v>76</v>
      </c>
      <c r="C15" s="53">
        <v>6</v>
      </c>
    </row>
    <row r="16" spans="1:8" x14ac:dyDescent="0.2">
      <c r="A16" s="53"/>
      <c r="B16" s="53"/>
      <c r="C16" s="53"/>
    </row>
    <row r="17" spans="1:3" x14ac:dyDescent="0.2">
      <c r="A17" s="53"/>
      <c r="B17" s="53" t="s">
        <v>77</v>
      </c>
      <c r="C17" s="53">
        <v>7</v>
      </c>
    </row>
    <row r="18" spans="1:3" x14ac:dyDescent="0.2">
      <c r="A18" s="53"/>
      <c r="B18" s="53"/>
      <c r="C18" s="53"/>
    </row>
    <row r="19" spans="1:3" x14ac:dyDescent="0.2">
      <c r="A19" s="53"/>
      <c r="B19" s="53" t="s">
        <v>66</v>
      </c>
      <c r="C19" s="53">
        <v>8</v>
      </c>
    </row>
    <row r="20" spans="1:3" x14ac:dyDescent="0.2">
      <c r="A20" s="53"/>
      <c r="B20" s="53"/>
      <c r="C20" s="53"/>
    </row>
    <row r="21" spans="1:3" x14ac:dyDescent="0.2">
      <c r="A21" s="53"/>
      <c r="B21" s="53" t="s">
        <v>6</v>
      </c>
      <c r="C21" s="113">
        <v>10</v>
      </c>
    </row>
    <row r="22" spans="1:3" x14ac:dyDescent="0.2">
      <c r="A22" s="53"/>
      <c r="B22" s="53"/>
      <c r="C22" s="53"/>
    </row>
    <row r="23" spans="1:3" x14ac:dyDescent="0.2">
      <c r="A23" s="53" t="s">
        <v>2</v>
      </c>
      <c r="B23" s="53"/>
      <c r="C23" s="53"/>
    </row>
    <row r="24" spans="1:3" x14ac:dyDescent="0.2">
      <c r="A24" s="53"/>
      <c r="B24" s="53" t="s">
        <v>78</v>
      </c>
      <c r="C24" s="113">
        <v>20</v>
      </c>
    </row>
    <row r="25" spans="1:3" x14ac:dyDescent="0.2">
      <c r="A25" s="53"/>
      <c r="B25" s="53" t="s">
        <v>79</v>
      </c>
      <c r="C25" s="53">
        <v>21</v>
      </c>
    </row>
    <row r="26" spans="1:3" x14ac:dyDescent="0.2">
      <c r="A26" s="53"/>
      <c r="B26" s="53" t="s">
        <v>80</v>
      </c>
      <c r="C26" s="53">
        <v>22</v>
      </c>
    </row>
    <row r="27" spans="1:3" x14ac:dyDescent="0.2">
      <c r="A27" s="53"/>
      <c r="B27" s="53" t="s">
        <v>16</v>
      </c>
      <c r="C27" s="113">
        <v>23</v>
      </c>
    </row>
    <row r="28" spans="1:3" x14ac:dyDescent="0.2">
      <c r="A28" s="53"/>
      <c r="B28" s="53" t="s">
        <v>81</v>
      </c>
      <c r="C28" s="53">
        <v>24</v>
      </c>
    </row>
    <row r="29" spans="1:3" x14ac:dyDescent="0.2">
      <c r="A29" s="53"/>
      <c r="B29" s="53" t="s">
        <v>82</v>
      </c>
      <c r="C29" s="53">
        <v>25</v>
      </c>
    </row>
    <row r="30" spans="1:3" x14ac:dyDescent="0.2">
      <c r="A30" s="53"/>
      <c r="B30" s="53" t="s">
        <v>83</v>
      </c>
      <c r="C30" s="53">
        <v>26</v>
      </c>
    </row>
    <row r="31" spans="1:3" x14ac:dyDescent="0.2">
      <c r="A31" s="53"/>
      <c r="B31" s="53" t="s">
        <v>162</v>
      </c>
      <c r="C31" s="113">
        <v>27</v>
      </c>
    </row>
    <row r="32" spans="1:3" x14ac:dyDescent="0.2">
      <c r="A32" s="53"/>
      <c r="B32" s="53" t="s">
        <v>84</v>
      </c>
      <c r="C32" s="53">
        <v>28</v>
      </c>
    </row>
    <row r="33" spans="1:3" x14ac:dyDescent="0.2">
      <c r="A33" s="53"/>
      <c r="B33" s="53" t="s">
        <v>85</v>
      </c>
      <c r="C33" s="113">
        <v>29</v>
      </c>
    </row>
    <row r="34" spans="1:3" x14ac:dyDescent="0.2">
      <c r="A34" s="53"/>
      <c r="B34" s="53"/>
      <c r="C34" s="53"/>
    </row>
    <row r="35" spans="1:3" x14ac:dyDescent="0.2">
      <c r="A35" s="53" t="s">
        <v>1</v>
      </c>
      <c r="B35" s="53"/>
      <c r="C35" s="53"/>
    </row>
    <row r="36" spans="1:3" x14ac:dyDescent="0.2">
      <c r="A36" s="53"/>
      <c r="B36" s="53" t="s">
        <v>10</v>
      </c>
      <c r="C36" s="113">
        <v>30</v>
      </c>
    </row>
    <row r="37" spans="1:3" x14ac:dyDescent="0.2">
      <c r="A37" s="53"/>
      <c r="B37" s="53" t="s">
        <v>86</v>
      </c>
      <c r="C37" s="113">
        <v>31</v>
      </c>
    </row>
    <row r="38" spans="1:3" x14ac:dyDescent="0.2">
      <c r="A38" s="53"/>
      <c r="B38" s="53"/>
      <c r="C38" s="53">
        <v>32</v>
      </c>
    </row>
    <row r="39" spans="1:3" x14ac:dyDescent="0.2">
      <c r="A39" s="53"/>
      <c r="B39" s="53" t="s">
        <v>87</v>
      </c>
      <c r="C39" s="113">
        <v>33</v>
      </c>
    </row>
    <row r="40" spans="1:3" x14ac:dyDescent="0.2">
      <c r="A40" s="53"/>
      <c r="B40" s="53" t="s">
        <v>88</v>
      </c>
      <c r="C40" s="114" t="s">
        <v>8</v>
      </c>
    </row>
    <row r="41" spans="1:3" x14ac:dyDescent="0.2">
      <c r="A41" s="53"/>
      <c r="B41" s="53"/>
      <c r="C41" s="53">
        <v>35</v>
      </c>
    </row>
    <row r="42" spans="1:3" x14ac:dyDescent="0.2">
      <c r="A42" s="53"/>
      <c r="B42" s="53" t="s">
        <v>89</v>
      </c>
      <c r="C42" s="113">
        <v>36</v>
      </c>
    </row>
    <row r="43" spans="1:3" x14ac:dyDescent="0.2">
      <c r="A43" s="53"/>
      <c r="B43" s="53" t="s">
        <v>90</v>
      </c>
      <c r="C43" s="113">
        <v>37</v>
      </c>
    </row>
    <row r="44" spans="1:3" x14ac:dyDescent="0.2">
      <c r="A44" s="53"/>
      <c r="B44" s="53"/>
      <c r="C44" s="53"/>
    </row>
    <row r="45" spans="1:3" x14ac:dyDescent="0.2">
      <c r="A45" s="53"/>
      <c r="B45" s="53" t="s">
        <v>91</v>
      </c>
      <c r="C45" s="113">
        <v>38</v>
      </c>
    </row>
    <row r="46" spans="1:3" x14ac:dyDescent="0.2">
      <c r="A46" s="53"/>
      <c r="B46" s="53" t="s">
        <v>92</v>
      </c>
      <c r="C46" s="59" t="s">
        <v>9</v>
      </c>
    </row>
    <row r="47" spans="1:3" x14ac:dyDescent="0.2">
      <c r="A47" s="53"/>
      <c r="B47" s="53" t="s">
        <v>93</v>
      </c>
      <c r="C47" s="114">
        <v>39</v>
      </c>
    </row>
    <row r="48" spans="1:3" x14ac:dyDescent="0.2">
      <c r="A48" s="53"/>
      <c r="B48" s="53" t="s">
        <v>94</v>
      </c>
      <c r="C48" s="113">
        <v>40</v>
      </c>
    </row>
    <row r="49" spans="1:3" x14ac:dyDescent="0.2">
      <c r="A49" s="53"/>
      <c r="B49" s="53"/>
      <c r="C49" s="53"/>
    </row>
    <row r="50" spans="1:3" x14ac:dyDescent="0.2">
      <c r="A50" s="58" t="s">
        <v>3</v>
      </c>
      <c r="B50" s="53"/>
      <c r="C50" s="53"/>
    </row>
    <row r="51" spans="1:3" x14ac:dyDescent="0.2">
      <c r="A51" s="53"/>
      <c r="B51" s="53" t="s">
        <v>95</v>
      </c>
      <c r="C51" s="53">
        <v>41</v>
      </c>
    </row>
    <row r="52" spans="1:3" x14ac:dyDescent="0.2">
      <c r="A52" s="53"/>
      <c r="B52" s="53" t="s">
        <v>96</v>
      </c>
      <c r="C52" s="53">
        <v>42</v>
      </c>
    </row>
    <row r="53" spans="1:3" x14ac:dyDescent="0.2">
      <c r="A53" s="53"/>
      <c r="B53" s="58" t="s">
        <v>97</v>
      </c>
      <c r="C53" s="53">
        <v>45</v>
      </c>
    </row>
    <row r="54" spans="1:3" x14ac:dyDescent="0.2">
      <c r="A54" s="58" t="s">
        <v>4</v>
      </c>
      <c r="B54" s="53"/>
      <c r="C54" s="53"/>
    </row>
    <row r="55" spans="1:3" x14ac:dyDescent="0.2">
      <c r="A55" s="53"/>
      <c r="B55" s="53" t="s">
        <v>7</v>
      </c>
      <c r="C55" s="113">
        <v>50</v>
      </c>
    </row>
    <row r="56" spans="1:3" x14ac:dyDescent="0.2">
      <c r="A56" s="53"/>
      <c r="B56" s="53" t="s">
        <v>98</v>
      </c>
      <c r="C56" s="53">
        <v>51</v>
      </c>
    </row>
    <row r="57" spans="1:3" x14ac:dyDescent="0.2">
      <c r="A57" s="53"/>
      <c r="B57" s="53" t="s">
        <v>99</v>
      </c>
      <c r="C57" s="113">
        <v>52</v>
      </c>
    </row>
    <row r="58" spans="1:3" x14ac:dyDescent="0.2">
      <c r="A58" s="53"/>
      <c r="B58" s="53" t="s">
        <v>100</v>
      </c>
      <c r="C58" s="53">
        <v>53</v>
      </c>
    </row>
    <row r="59" spans="1:3" x14ac:dyDescent="0.2">
      <c r="A59" s="53"/>
      <c r="B59" s="53" t="s">
        <v>101</v>
      </c>
      <c r="C59" s="53">
        <v>54</v>
      </c>
    </row>
    <row r="60" spans="1:3" x14ac:dyDescent="0.2">
      <c r="A60" s="53"/>
      <c r="B60" s="53" t="s">
        <v>257</v>
      </c>
      <c r="C60" s="53">
        <v>55</v>
      </c>
    </row>
    <row r="61" spans="1:3" x14ac:dyDescent="0.2">
      <c r="A61" s="58" t="s">
        <v>5</v>
      </c>
      <c r="B61" s="53"/>
      <c r="C61" s="53"/>
    </row>
    <row r="62" spans="1:3" x14ac:dyDescent="0.2">
      <c r="A62" s="53"/>
      <c r="B62" s="53" t="s">
        <v>26</v>
      </c>
      <c r="C62" s="113">
        <v>64</v>
      </c>
    </row>
    <row r="63" spans="1:3" x14ac:dyDescent="0.2">
      <c r="A63" s="53"/>
      <c r="B63" s="53" t="s">
        <v>49</v>
      </c>
      <c r="C63" s="53">
        <v>61</v>
      </c>
    </row>
    <row r="64" spans="1:3" x14ac:dyDescent="0.2">
      <c r="A64" s="53"/>
      <c r="B64" s="58" t="s">
        <v>265</v>
      </c>
      <c r="C64" s="53">
        <v>62</v>
      </c>
    </row>
    <row r="65" spans="1:3" x14ac:dyDescent="0.2">
      <c r="A65" s="53"/>
      <c r="B65" s="58" t="s">
        <v>102</v>
      </c>
      <c r="C65" s="53">
        <v>64</v>
      </c>
    </row>
    <row r="66" spans="1:3" x14ac:dyDescent="0.2">
      <c r="A66" s="53"/>
      <c r="B66" s="53"/>
      <c r="C66" s="53"/>
    </row>
    <row r="67" spans="1:3" x14ac:dyDescent="0.2">
      <c r="A67" s="53"/>
      <c r="B67" s="58" t="s">
        <v>103</v>
      </c>
      <c r="C67" s="70">
        <v>69</v>
      </c>
    </row>
    <row r="68" spans="1:3" x14ac:dyDescent="0.2">
      <c r="A68" s="53"/>
      <c r="B68" s="53"/>
      <c r="C68" s="53"/>
    </row>
    <row r="69" spans="1:3" x14ac:dyDescent="0.2">
      <c r="A69" s="53"/>
      <c r="B69" s="58" t="s">
        <v>104</v>
      </c>
      <c r="C69" s="70">
        <v>80</v>
      </c>
    </row>
    <row r="70" spans="1:3" x14ac:dyDescent="0.2">
      <c r="A70" s="53"/>
      <c r="B70" s="53"/>
      <c r="C70" s="53"/>
    </row>
    <row r="71" spans="1:3" x14ac:dyDescent="0.2">
      <c r="A71" s="53"/>
      <c r="B71" s="58" t="s">
        <v>105</v>
      </c>
      <c r="C71" s="53">
        <v>90</v>
      </c>
    </row>
    <row r="72" spans="1:3" x14ac:dyDescent="0.2">
      <c r="A72" s="53"/>
      <c r="B72" s="58" t="s">
        <v>106</v>
      </c>
      <c r="C72" s="53">
        <v>91</v>
      </c>
    </row>
    <row r="73" spans="1:3" x14ac:dyDescent="0.2">
      <c r="A73" s="53"/>
      <c r="B73" s="58" t="s">
        <v>107</v>
      </c>
      <c r="C73" s="53">
        <v>92</v>
      </c>
    </row>
    <row r="74" spans="1:3" x14ac:dyDescent="0.2">
      <c r="A74" s="53"/>
      <c r="B74" s="53"/>
      <c r="C74" s="53">
        <v>63</v>
      </c>
    </row>
    <row r="75" spans="1:3" x14ac:dyDescent="0.2">
      <c r="A75" s="53"/>
      <c r="B75" s="53"/>
      <c r="C75" s="53">
        <v>64</v>
      </c>
    </row>
    <row r="76" spans="1:3" x14ac:dyDescent="0.2">
      <c r="A76" s="53"/>
      <c r="B76" s="53"/>
      <c r="C76" s="53">
        <v>65</v>
      </c>
    </row>
    <row r="77" spans="1:3" x14ac:dyDescent="0.2">
      <c r="A77" s="53"/>
      <c r="B77" s="53"/>
      <c r="C77" s="53">
        <v>66</v>
      </c>
    </row>
    <row r="78" spans="1:3" x14ac:dyDescent="0.2">
      <c r="A78" s="53"/>
      <c r="B78" s="53"/>
      <c r="C78" s="53">
        <v>67</v>
      </c>
    </row>
    <row r="79" spans="1:3" x14ac:dyDescent="0.2">
      <c r="A79" s="53"/>
      <c r="B79" s="53"/>
      <c r="C79" s="53">
        <v>68</v>
      </c>
    </row>
    <row r="80" spans="1:3" x14ac:dyDescent="0.2">
      <c r="A80" s="53"/>
      <c r="B80" s="53"/>
      <c r="C80" s="53">
        <v>69</v>
      </c>
    </row>
    <row r="81" spans="1:3" x14ac:dyDescent="0.2">
      <c r="A81" s="53"/>
      <c r="B81" s="53"/>
      <c r="C81" s="53">
        <v>80</v>
      </c>
    </row>
  </sheetData>
  <phoneticPr fontId="1" type="noConversion"/>
  <hyperlinks>
    <hyperlink ref="C21" location="'10.Queries'!A1" display="'10.Queries'!A1" xr:uid="{CD78376A-168D-4E68-9283-DF2B50062578}"/>
    <hyperlink ref="C27" location="'23.'!A1" display="'23.'!A1" xr:uid="{186668D0-4194-4F86-8AC3-461BD254B21D}"/>
    <hyperlink ref="C24" location="'20.'!A1" display="'20.'!A1" xr:uid="{C1C332CA-1DF4-41A6-B6C8-06508D71C82B}"/>
    <hyperlink ref="C31" location="'27.'!A1" display="'27.'!A1" xr:uid="{40F6AE23-86E1-4FCB-8629-E8703812CD3D}"/>
    <hyperlink ref="C33" location="'29.'!A1" display="'29.'!A1" xr:uid="{BB48B202-A0EC-47F8-B91A-A68A1CF2AF74}"/>
    <hyperlink ref="C36" location="'30.'!A1" display="'30.'!A1" xr:uid="{1C5BA690-F61A-41DF-B82D-B855FC58EED4}"/>
    <hyperlink ref="C37" location="'31.'!A1" display="'31.'!A1" xr:uid="{376E9464-385D-4DE3-8B48-A90FAD29FE0E}"/>
    <hyperlink ref="C39" location="'33.'!A1" display="'33.'!A1" xr:uid="{E0069F6C-22E2-4FB5-97D9-EF1A4EB119E7}"/>
    <hyperlink ref="C40" location="'33.1'!A1" display="33-1" xr:uid="{E742592C-41A1-46E4-A2BE-6A875DF22156}"/>
    <hyperlink ref="C42" location="'36.'!A1" display="'36.'!A1" xr:uid="{72E81E7B-005D-45B8-A73E-A5B431B04236}"/>
    <hyperlink ref="C43" location="'37.'!A1" display="'37.'!A1" xr:uid="{00A93FA8-933C-4583-AA0E-BC14B367EC60}"/>
    <hyperlink ref="C45" location="'38.'!A1" display="'38.'!A1" xr:uid="{0144DB1A-04DB-4B37-ACC3-687B14930D85}"/>
    <hyperlink ref="C47" location="'39.'!A1" display="'39.'!A1" xr:uid="{508CB2D6-494F-41FA-9F24-E8405D898F79}"/>
    <hyperlink ref="C48" location="'40.'!A1" display="'40.'!A1" xr:uid="{ADEDBCAE-14F2-4118-833C-C502D75F84B8}"/>
    <hyperlink ref="C55" location="'50.Franking cdt'!A1" display="'50.Franking cdt'!A1" xr:uid="{17E0526E-43E8-406B-96A1-9C3043B1AB4B}"/>
    <hyperlink ref="C57" location="'52.'!A1" display="'52.'!A1" xr:uid="{7D0A1593-97F9-4829-802D-C765C409F374}"/>
    <hyperlink ref="C62" location="'64.'!A1" display="'64.'!A1" xr:uid="{D21BE44F-F46D-4A2E-AC37-01CCDFDBD65E}"/>
    <hyperlink ref="C67" location="'69.'!A1" display="'69.'!A1" xr:uid="{C97C401A-7C76-4665-A0E0-49F7C335ADBC}"/>
    <hyperlink ref="C69" location="'80.GJ'!A1" display="'80.GJ'!A1" xr:uid="{E0084BEE-DEDB-4F5C-B364-5FA675BAE0A2}"/>
  </hyperlinks>
  <printOptions gridLines="1"/>
  <pageMargins left="0.74803149606299213" right="0.74803149606299213" top="0.98425196850393704" bottom="0.98425196850393704" header="0.51181102362204722" footer="0.51181102362204722"/>
  <pageSetup scale="70" orientation="portrait" r:id="rId1"/>
  <headerFooter alignWithMargins="0">
    <oddFooter>&amp;L&amp;8&amp;Z&amp;F  _&amp;A
&amp;D   &amp;T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"/>
  <sheetViews>
    <sheetView workbookViewId="0"/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"/>
  <sheetViews>
    <sheetView workbookViewId="0"/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31"/>
  <sheetViews>
    <sheetView workbookViewId="0"/>
  </sheetViews>
  <sheetFormatPr defaultRowHeight="12.75" x14ac:dyDescent="0.2"/>
  <cols>
    <col min="1" max="1" width="10.85546875" style="27" customWidth="1"/>
  </cols>
  <sheetData>
    <row r="1" spans="1:1" ht="13.5" thickBot="1" x14ac:dyDescent="0.25">
      <c r="A1" s="1"/>
    </row>
    <row r="2" spans="1:1" ht="13.5" thickTop="1" x14ac:dyDescent="0.2">
      <c r="A2" s="5"/>
    </row>
    <row r="3" spans="1:1" x14ac:dyDescent="0.2">
      <c r="A3" s="10"/>
    </row>
    <row r="4" spans="1:1" x14ac:dyDescent="0.2">
      <c r="A4" s="10"/>
    </row>
    <row r="5" spans="1:1" x14ac:dyDescent="0.2">
      <c r="A5" s="10"/>
    </row>
    <row r="6" spans="1:1" x14ac:dyDescent="0.2">
      <c r="A6" s="10"/>
    </row>
    <row r="7" spans="1:1" x14ac:dyDescent="0.2">
      <c r="A7" s="13"/>
    </row>
    <row r="8" spans="1:1" x14ac:dyDescent="0.2">
      <c r="A8" s="13"/>
    </row>
    <row r="9" spans="1:1" x14ac:dyDescent="0.2">
      <c r="A9" s="13"/>
    </row>
    <row r="10" spans="1:1" x14ac:dyDescent="0.2">
      <c r="A10" s="20" t="s">
        <v>18</v>
      </c>
    </row>
    <row r="11" spans="1:1" x14ac:dyDescent="0.2">
      <c r="A11" s="35" t="s">
        <v>17</v>
      </c>
    </row>
    <row r="12" spans="1:1" ht="24" x14ac:dyDescent="0.2">
      <c r="A12" s="50" t="s">
        <v>27</v>
      </c>
    </row>
    <row r="13" spans="1:1" x14ac:dyDescent="0.2">
      <c r="A13" s="35" t="s">
        <v>14</v>
      </c>
    </row>
    <row r="14" spans="1:1" ht="15" customHeight="1" x14ac:dyDescent="0.2">
      <c r="A14" s="35" t="s">
        <v>14</v>
      </c>
    </row>
    <row r="15" spans="1:1" ht="15" customHeight="1" x14ac:dyDescent="0.2">
      <c r="A15" s="35" t="s">
        <v>14</v>
      </c>
    </row>
    <row r="16" spans="1:1" ht="15" customHeight="1" x14ac:dyDescent="0.2">
      <c r="A16" s="35" t="s">
        <v>14</v>
      </c>
    </row>
    <row r="17" spans="1:1" ht="15" customHeight="1" x14ac:dyDescent="0.2">
      <c r="A17" s="35" t="s">
        <v>14</v>
      </c>
    </row>
    <row r="18" spans="1:1" ht="15" customHeight="1" x14ac:dyDescent="0.2">
      <c r="A18" s="35" t="s">
        <v>14</v>
      </c>
    </row>
    <row r="19" spans="1:1" ht="15" customHeight="1" x14ac:dyDescent="0.2">
      <c r="A19" s="35" t="s">
        <v>14</v>
      </c>
    </row>
    <row r="20" spans="1:1" ht="15" customHeight="1" x14ac:dyDescent="0.2">
      <c r="A20" s="35" t="s">
        <v>14</v>
      </c>
    </row>
    <row r="21" spans="1:1" ht="15" customHeight="1" thickBot="1" x14ac:dyDescent="0.25">
      <c r="A21" s="22"/>
    </row>
    <row r="22" spans="1:1" ht="15" customHeight="1" thickTop="1" x14ac:dyDescent="0.2"/>
    <row r="23" spans="1:1" ht="15" customHeight="1" x14ac:dyDescent="0.2">
      <c r="A23"/>
    </row>
    <row r="24" spans="1:1" ht="15" customHeight="1" x14ac:dyDescent="0.2">
      <c r="A24"/>
    </row>
    <row r="25" spans="1:1" ht="15" customHeight="1" x14ac:dyDescent="0.2">
      <c r="A25"/>
    </row>
    <row r="26" spans="1:1" ht="15" customHeight="1" x14ac:dyDescent="0.2">
      <c r="A26"/>
    </row>
    <row r="27" spans="1:1" ht="15" customHeight="1" x14ac:dyDescent="0.2">
      <c r="A27"/>
    </row>
    <row r="28" spans="1:1" ht="15" customHeight="1" x14ac:dyDescent="0.2">
      <c r="A28"/>
    </row>
    <row r="29" spans="1:1" ht="15" customHeight="1" x14ac:dyDescent="0.2">
      <c r="A29"/>
    </row>
    <row r="30" spans="1:1" ht="15" customHeight="1" x14ac:dyDescent="0.2">
      <c r="A30"/>
    </row>
    <row r="31" spans="1:1" x14ac:dyDescent="0.2">
      <c r="A31"/>
    </row>
  </sheetData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"/>
  <sheetViews>
    <sheetView workbookViewId="0"/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"/>
  <sheetViews>
    <sheetView workbookViewId="0">
      <selection activeCell="G8" sqref="G8"/>
    </sheetView>
  </sheetViews>
  <sheetFormatPr defaultRowHeight="12.75" x14ac:dyDescent="0.2"/>
  <cols>
    <col min="2" max="2" width="72.28515625" bestFit="1" customWidth="1"/>
  </cols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"/>
  <sheetViews>
    <sheetView topLeftCell="A4" zoomScaleNormal="100" workbookViewId="0">
      <selection activeCell="Q5" sqref="Q5"/>
    </sheetView>
  </sheetViews>
  <sheetFormatPr defaultRowHeight="12.75" x14ac:dyDescent="0.2"/>
  <cols>
    <col min="10" max="10" width="7.28515625" customWidth="1"/>
    <col min="21" max="21" width="11.28515625" customWidth="1"/>
    <col min="22" max="22" width="9.7109375" customWidth="1"/>
  </cols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"/>
  <sheetViews>
    <sheetView workbookViewId="0"/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50"/>
  <sheetViews>
    <sheetView workbookViewId="0"/>
  </sheetViews>
  <sheetFormatPr defaultRowHeight="12.75" x14ac:dyDescent="0.2"/>
  <sheetData>
    <row r="1" ht="22.5" customHeight="1" x14ac:dyDescent="0.2"/>
    <row r="2" ht="12.75" customHeight="1" x14ac:dyDescent="0.2"/>
    <row r="5" ht="12.75" customHeight="1" x14ac:dyDescent="0.2"/>
    <row r="11" ht="12.75" customHeight="1" x14ac:dyDescent="0.2"/>
    <row r="27" ht="12.75" customHeight="1" x14ac:dyDescent="0.2"/>
    <row r="29" ht="15" customHeight="1" x14ac:dyDescent="0.2"/>
    <row r="30" ht="12.75" customHeight="1" x14ac:dyDescent="0.2"/>
    <row r="49" spans="1:1" x14ac:dyDescent="0.2">
      <c r="A49" s="38"/>
    </row>
    <row r="50" spans="1:1" x14ac:dyDescent="0.2">
      <c r="A50" s="38"/>
    </row>
  </sheetData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E40DB-84A9-43BE-9599-16EE8B0A871F}">
  <sheetPr>
    <pageSetUpPr fitToPage="1"/>
  </sheetPr>
  <dimension ref="A1:A50"/>
  <sheetViews>
    <sheetView workbookViewId="0"/>
  </sheetViews>
  <sheetFormatPr defaultRowHeight="12.75" x14ac:dyDescent="0.2"/>
  <sheetData>
    <row r="1" ht="22.5" customHeight="1" x14ac:dyDescent="0.2"/>
    <row r="2" ht="12.75" customHeight="1" x14ac:dyDescent="0.2"/>
    <row r="5" ht="12.75" customHeight="1" x14ac:dyDescent="0.2"/>
    <row r="11" ht="12.75" customHeight="1" x14ac:dyDescent="0.2"/>
    <row r="27" ht="12.75" customHeight="1" x14ac:dyDescent="0.2"/>
    <row r="29" ht="15" customHeight="1" x14ac:dyDescent="0.2"/>
    <row r="30" ht="12.75" customHeight="1" x14ac:dyDescent="0.2"/>
    <row r="49" spans="1:1" x14ac:dyDescent="0.2">
      <c r="A49" s="38"/>
    </row>
    <row r="50" spans="1:1" x14ac:dyDescent="0.2">
      <c r="A50" s="38"/>
    </row>
  </sheetData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I80"/>
  <sheetViews>
    <sheetView workbookViewId="0"/>
  </sheetViews>
  <sheetFormatPr defaultRowHeight="12.75" x14ac:dyDescent="0.2"/>
  <cols>
    <col min="1" max="1" width="25.7109375" style="27" customWidth="1"/>
    <col min="2" max="2" width="12.7109375" style="28" customWidth="1"/>
    <col min="3" max="4" width="12.7109375" style="27" customWidth="1"/>
    <col min="5" max="6" width="12.7109375" style="29" customWidth="1"/>
    <col min="7" max="7" width="12.7109375" style="27" customWidth="1"/>
    <col min="8" max="8" width="4" style="27" customWidth="1"/>
    <col min="9" max="9" width="10.85546875" style="27" customWidth="1"/>
  </cols>
  <sheetData>
    <row r="1" spans="1:9" ht="13.5" thickBot="1" x14ac:dyDescent="0.25">
      <c r="A1" s="1"/>
      <c r="B1" s="2"/>
      <c r="C1" s="3"/>
      <c r="D1" s="3"/>
      <c r="E1" s="4"/>
      <c r="F1" s="4"/>
      <c r="G1" s="3"/>
      <c r="H1" s="3"/>
      <c r="I1" s="1"/>
    </row>
    <row r="2" spans="1:9" ht="13.5" thickTop="1" x14ac:dyDescent="0.2">
      <c r="A2" s="5"/>
      <c r="B2" s="6"/>
      <c r="C2" s="7" t="s">
        <v>11</v>
      </c>
      <c r="D2" s="31"/>
      <c r="E2" s="8"/>
      <c r="F2" s="9"/>
      <c r="H2" s="45"/>
      <c r="I2" s="5"/>
    </row>
    <row r="3" spans="1:9" x14ac:dyDescent="0.2">
      <c r="A3" s="10"/>
      <c r="B3" s="11"/>
      <c r="C3" s="12" t="s">
        <v>12</v>
      </c>
      <c r="D3" s="32"/>
      <c r="E3" s="13"/>
      <c r="F3" s="14"/>
      <c r="H3" s="45"/>
      <c r="I3" s="10"/>
    </row>
    <row r="4" spans="1:9" x14ac:dyDescent="0.2">
      <c r="A4" s="10"/>
      <c r="B4" s="11"/>
      <c r="C4" s="12" t="s">
        <v>13</v>
      </c>
      <c r="D4" s="32"/>
      <c r="E4" s="13"/>
      <c r="F4" s="14"/>
      <c r="H4" s="45"/>
      <c r="I4" s="10"/>
    </row>
    <row r="5" spans="1:9" x14ac:dyDescent="0.2">
      <c r="A5" s="10"/>
      <c r="B5" s="11"/>
      <c r="C5" s="12" t="s">
        <v>14</v>
      </c>
      <c r="D5" s="32"/>
      <c r="E5" s="13"/>
      <c r="F5" s="14"/>
      <c r="H5" s="45"/>
      <c r="I5" s="10"/>
    </row>
    <row r="6" spans="1:9" x14ac:dyDescent="0.2">
      <c r="A6" s="10"/>
      <c r="B6" s="11"/>
      <c r="C6" s="12" t="s">
        <v>14</v>
      </c>
      <c r="D6" s="32"/>
      <c r="E6" s="13"/>
      <c r="F6" s="14"/>
      <c r="H6" s="45"/>
      <c r="I6" s="10"/>
    </row>
    <row r="7" spans="1:9" ht="20.25" x14ac:dyDescent="0.3">
      <c r="A7" s="13"/>
      <c r="B7" s="11"/>
      <c r="C7" s="15" t="s">
        <v>53</v>
      </c>
      <c r="D7" s="33"/>
      <c r="E7" s="10"/>
      <c r="F7" s="16"/>
      <c r="H7" s="45"/>
      <c r="I7" s="13"/>
    </row>
    <row r="8" spans="1:9" x14ac:dyDescent="0.2">
      <c r="A8" s="13"/>
      <c r="B8" s="11"/>
      <c r="C8" s="17" t="s">
        <v>23</v>
      </c>
      <c r="D8" s="34"/>
      <c r="E8" s="10"/>
      <c r="F8" s="18"/>
      <c r="H8" s="45"/>
      <c r="I8" s="13"/>
    </row>
    <row r="9" spans="1:9" x14ac:dyDescent="0.2">
      <c r="A9" s="13"/>
      <c r="B9" s="19"/>
      <c r="C9" s="13"/>
      <c r="D9" s="13"/>
      <c r="E9" s="51"/>
      <c r="F9" s="18"/>
      <c r="H9" s="45"/>
      <c r="I9" s="13"/>
    </row>
    <row r="10" spans="1:9" x14ac:dyDescent="0.2">
      <c r="A10" s="20" t="s">
        <v>28</v>
      </c>
      <c r="B10" s="21" t="s">
        <v>29</v>
      </c>
      <c r="C10" s="21" t="s">
        <v>30</v>
      </c>
      <c r="D10" s="21" t="s">
        <v>31</v>
      </c>
      <c r="E10" s="21" t="s">
        <v>32</v>
      </c>
      <c r="F10" s="39" t="s">
        <v>33</v>
      </c>
      <c r="G10" s="47"/>
      <c r="H10" s="46"/>
      <c r="I10" s="20" t="s">
        <v>18</v>
      </c>
    </row>
    <row r="11" spans="1:9" x14ac:dyDescent="0.2">
      <c r="A11" s="40" t="s">
        <v>54</v>
      </c>
      <c r="B11" s="36">
        <v>362247.08</v>
      </c>
      <c r="C11" s="36">
        <v>362247.08</v>
      </c>
      <c r="D11" s="36">
        <v>0</v>
      </c>
      <c r="E11" s="36">
        <v>0</v>
      </c>
      <c r="F11" s="37">
        <v>0</v>
      </c>
      <c r="G11" s="41"/>
      <c r="H11" s="48"/>
      <c r="I11" s="35" t="s">
        <v>15</v>
      </c>
    </row>
    <row r="12" spans="1:9" x14ac:dyDescent="0.2">
      <c r="A12" s="40" t="s">
        <v>55</v>
      </c>
      <c r="B12" s="36">
        <v>54606.94</v>
      </c>
      <c r="C12" s="36">
        <v>0</v>
      </c>
      <c r="D12" s="36">
        <v>0</v>
      </c>
      <c r="E12" s="36">
        <v>0</v>
      </c>
      <c r="F12" s="37">
        <v>54606.94</v>
      </c>
      <c r="G12" s="41"/>
      <c r="H12" s="45"/>
      <c r="I12" s="35" t="s">
        <v>36</v>
      </c>
    </row>
    <row r="13" spans="1:9" x14ac:dyDescent="0.2">
      <c r="A13" s="40" t="s">
        <v>20</v>
      </c>
      <c r="B13" s="36">
        <v>21292.01</v>
      </c>
      <c r="C13" s="36">
        <v>0</v>
      </c>
      <c r="D13" s="36">
        <v>0</v>
      </c>
      <c r="E13" s="36">
        <v>0</v>
      </c>
      <c r="F13" s="37">
        <v>21292.01</v>
      </c>
      <c r="G13" s="41"/>
      <c r="I13" s="35" t="s">
        <v>36</v>
      </c>
    </row>
    <row r="14" spans="1:9" x14ac:dyDescent="0.2">
      <c r="A14" s="40" t="s">
        <v>56</v>
      </c>
      <c r="B14" s="36">
        <v>246</v>
      </c>
      <c r="C14" s="36">
        <v>246</v>
      </c>
      <c r="D14" s="36">
        <v>0</v>
      </c>
      <c r="E14" s="36">
        <v>0</v>
      </c>
      <c r="F14" s="37">
        <v>0</v>
      </c>
      <c r="G14" s="41"/>
      <c r="I14" s="35" t="s">
        <v>36</v>
      </c>
    </row>
    <row r="15" spans="1:9" x14ac:dyDescent="0.2">
      <c r="A15" s="40" t="s">
        <v>25</v>
      </c>
      <c r="B15" s="36">
        <v>150</v>
      </c>
      <c r="C15" s="36">
        <v>75</v>
      </c>
      <c r="D15" s="36">
        <v>0</v>
      </c>
      <c r="E15" s="36">
        <v>0</v>
      </c>
      <c r="F15" s="37">
        <v>75</v>
      </c>
      <c r="G15" s="41"/>
      <c r="I15" s="35" t="s">
        <v>37</v>
      </c>
    </row>
    <row r="16" spans="1:9" x14ac:dyDescent="0.2">
      <c r="A16" s="40" t="s">
        <v>57</v>
      </c>
      <c r="B16" s="36">
        <v>463.65</v>
      </c>
      <c r="C16" s="36">
        <v>0</v>
      </c>
      <c r="D16" s="36">
        <v>463.65</v>
      </c>
      <c r="E16" s="36">
        <v>0</v>
      </c>
      <c r="F16" s="37">
        <v>0</v>
      </c>
      <c r="G16" s="41"/>
      <c r="I16" s="35" t="s">
        <v>36</v>
      </c>
    </row>
    <row r="17" spans="1:9" x14ac:dyDescent="0.2">
      <c r="A17" s="40" t="s">
        <v>58</v>
      </c>
      <c r="B17" s="36">
        <v>33</v>
      </c>
      <c r="C17" s="36">
        <v>33</v>
      </c>
      <c r="D17" s="36">
        <v>0</v>
      </c>
      <c r="E17" s="36">
        <v>0</v>
      </c>
      <c r="F17" s="37">
        <v>0</v>
      </c>
      <c r="G17" s="41"/>
      <c r="I17" s="35" t="s">
        <v>36</v>
      </c>
    </row>
    <row r="18" spans="1:9" x14ac:dyDescent="0.2">
      <c r="A18" s="40" t="s">
        <v>59</v>
      </c>
      <c r="B18" s="36">
        <v>829.97</v>
      </c>
      <c r="C18" s="36">
        <v>829.97</v>
      </c>
      <c r="D18" s="36">
        <v>0</v>
      </c>
      <c r="E18" s="36">
        <v>0</v>
      </c>
      <c r="F18" s="37">
        <v>0</v>
      </c>
      <c r="G18" s="41"/>
      <c r="I18" s="35" t="s">
        <v>38</v>
      </c>
    </row>
    <row r="19" spans="1:9" x14ac:dyDescent="0.2">
      <c r="A19" s="40" t="s">
        <v>60</v>
      </c>
      <c r="B19" s="36">
        <v>856.66</v>
      </c>
      <c r="C19" s="36">
        <v>856.66</v>
      </c>
      <c r="D19" s="36">
        <v>0</v>
      </c>
      <c r="E19" s="36">
        <v>0</v>
      </c>
      <c r="F19" s="37">
        <v>0</v>
      </c>
      <c r="G19" s="41"/>
      <c r="I19" s="35" t="s">
        <v>36</v>
      </c>
    </row>
    <row r="20" spans="1:9" x14ac:dyDescent="0.2">
      <c r="A20" s="40" t="s">
        <v>52</v>
      </c>
      <c r="B20" s="36">
        <v>104.95</v>
      </c>
      <c r="C20" s="36">
        <v>104.95</v>
      </c>
      <c r="D20" s="36">
        <v>0</v>
      </c>
      <c r="E20" s="36">
        <v>0</v>
      </c>
      <c r="F20" s="37">
        <v>0</v>
      </c>
      <c r="G20" s="41"/>
      <c r="I20" s="35" t="s">
        <v>39</v>
      </c>
    </row>
    <row r="21" spans="1:9" x14ac:dyDescent="0.2">
      <c r="A21" s="40" t="s">
        <v>61</v>
      </c>
      <c r="B21" s="36">
        <v>987.49</v>
      </c>
      <c r="C21" s="36">
        <v>0</v>
      </c>
      <c r="D21" s="36">
        <v>987.49</v>
      </c>
      <c r="E21" s="36">
        <v>0</v>
      </c>
      <c r="F21" s="37">
        <v>0</v>
      </c>
      <c r="G21" s="41"/>
      <c r="I21" s="35" t="s">
        <v>36</v>
      </c>
    </row>
    <row r="22" spans="1:9" x14ac:dyDescent="0.2">
      <c r="A22" s="40" t="s">
        <v>51</v>
      </c>
      <c r="B22" s="36">
        <v>101.46</v>
      </c>
      <c r="C22" s="36">
        <v>101.46</v>
      </c>
      <c r="D22" s="36">
        <v>0</v>
      </c>
      <c r="E22" s="36">
        <v>0</v>
      </c>
      <c r="F22" s="37">
        <v>0</v>
      </c>
      <c r="G22" s="41"/>
      <c r="I22" s="35" t="s">
        <v>36</v>
      </c>
    </row>
    <row r="23" spans="1:9" x14ac:dyDescent="0.2">
      <c r="A23" s="40" t="s">
        <v>22</v>
      </c>
      <c r="B23" s="36">
        <v>151000</v>
      </c>
      <c r="C23" s="36">
        <v>0</v>
      </c>
      <c r="D23" s="36">
        <v>0</v>
      </c>
      <c r="E23" s="36">
        <v>0</v>
      </c>
      <c r="F23" s="37">
        <v>151000</v>
      </c>
      <c r="G23" s="41"/>
      <c r="I23" s="35" t="s">
        <v>36</v>
      </c>
    </row>
    <row r="24" spans="1:9" x14ac:dyDescent="0.2">
      <c r="A24" s="40" t="s">
        <v>62</v>
      </c>
      <c r="B24" s="36">
        <v>9249.9</v>
      </c>
      <c r="C24" s="36">
        <v>9249.9</v>
      </c>
      <c r="D24" s="36">
        <v>0</v>
      </c>
      <c r="E24" s="36">
        <v>0</v>
      </c>
      <c r="F24" s="37">
        <v>0</v>
      </c>
      <c r="G24" s="41"/>
      <c r="I24" s="35" t="s">
        <v>40</v>
      </c>
    </row>
    <row r="25" spans="1:9" x14ac:dyDescent="0.2">
      <c r="A25" s="40" t="s">
        <v>50</v>
      </c>
      <c r="B25" s="36">
        <v>56.61</v>
      </c>
      <c r="C25" s="36">
        <v>56.61</v>
      </c>
      <c r="D25" s="36">
        <v>0</v>
      </c>
      <c r="E25" s="36">
        <v>0</v>
      </c>
      <c r="F25" s="37">
        <v>0</v>
      </c>
      <c r="G25" s="41"/>
      <c r="I25" s="35" t="s">
        <v>37</v>
      </c>
    </row>
    <row r="26" spans="1:9" ht="24" x14ac:dyDescent="0.2">
      <c r="A26" s="40" t="s">
        <v>63</v>
      </c>
      <c r="B26" s="36">
        <v>968.01</v>
      </c>
      <c r="C26" s="36">
        <v>589.88</v>
      </c>
      <c r="D26" s="36">
        <v>378.13</v>
      </c>
      <c r="E26" s="36">
        <v>0</v>
      </c>
      <c r="F26" s="37">
        <v>0</v>
      </c>
      <c r="G26" s="41"/>
      <c r="I26" s="35" t="s">
        <v>41</v>
      </c>
    </row>
    <row r="27" spans="1:9" x14ac:dyDescent="0.2">
      <c r="A27" s="40" t="s">
        <v>21</v>
      </c>
      <c r="B27" s="36">
        <v>5200</v>
      </c>
      <c r="C27" s="36">
        <v>0</v>
      </c>
      <c r="D27" s="36">
        <v>0</v>
      </c>
      <c r="E27" s="36">
        <v>0</v>
      </c>
      <c r="F27" s="37">
        <v>5200</v>
      </c>
      <c r="G27" s="41"/>
      <c r="I27" s="35" t="s">
        <v>42</v>
      </c>
    </row>
    <row r="28" spans="1:9" x14ac:dyDescent="0.2">
      <c r="A28" s="40" t="s">
        <v>64</v>
      </c>
      <c r="B28" s="36">
        <v>1472.18</v>
      </c>
      <c r="C28" s="36">
        <v>1472.18</v>
      </c>
      <c r="D28" s="36">
        <v>0</v>
      </c>
      <c r="E28" s="36">
        <v>0</v>
      </c>
      <c r="F28" s="37">
        <v>0</v>
      </c>
      <c r="G28" s="41"/>
      <c r="I28" s="35" t="s">
        <v>43</v>
      </c>
    </row>
    <row r="29" spans="1:9" x14ac:dyDescent="0.2">
      <c r="A29" s="40" t="s">
        <v>14</v>
      </c>
      <c r="B29" s="36"/>
      <c r="C29" s="36"/>
      <c r="D29" s="36"/>
      <c r="E29" s="36"/>
      <c r="F29" s="37"/>
      <c r="G29" s="41"/>
      <c r="I29" s="35" t="s">
        <v>44</v>
      </c>
    </row>
    <row r="30" spans="1:9" x14ac:dyDescent="0.2">
      <c r="A30" s="40" t="s">
        <v>24</v>
      </c>
      <c r="B30" s="36">
        <v>609865.91</v>
      </c>
      <c r="C30" s="36">
        <v>375862.69</v>
      </c>
      <c r="D30" s="36">
        <v>1829.27</v>
      </c>
      <c r="E30" s="36">
        <v>0</v>
      </c>
      <c r="F30" s="37">
        <v>232173.95</v>
      </c>
      <c r="G30" s="41"/>
      <c r="I30" s="35" t="s">
        <v>36</v>
      </c>
    </row>
    <row r="31" spans="1:9" x14ac:dyDescent="0.2">
      <c r="A31" s="40" t="s">
        <v>34</v>
      </c>
      <c r="B31" s="36"/>
      <c r="C31" s="36">
        <v>0.61599999999999999</v>
      </c>
      <c r="D31" s="36">
        <v>3.0000000000000001E-3</v>
      </c>
      <c r="E31" s="36">
        <v>0</v>
      </c>
      <c r="F31" s="37">
        <v>0.38100000000000001</v>
      </c>
      <c r="G31" s="41"/>
      <c r="I31" s="35"/>
    </row>
    <row r="32" spans="1:9" x14ac:dyDescent="0.2">
      <c r="A32" s="40" t="s">
        <v>14</v>
      </c>
      <c r="B32" s="36"/>
      <c r="C32" s="36"/>
      <c r="D32" s="36"/>
      <c r="E32" s="36"/>
      <c r="F32" s="37"/>
      <c r="G32" s="41"/>
      <c r="I32" s="35" t="s">
        <v>19</v>
      </c>
    </row>
    <row r="33" spans="1:9" x14ac:dyDescent="0.2">
      <c r="A33" s="40" t="s">
        <v>14</v>
      </c>
      <c r="B33" s="36"/>
      <c r="C33" s="36"/>
      <c r="D33" s="36"/>
      <c r="E33" s="36"/>
      <c r="F33" s="37"/>
      <c r="G33" s="41"/>
      <c r="I33" s="35" t="s">
        <v>19</v>
      </c>
    </row>
    <row r="34" spans="1:9" x14ac:dyDescent="0.2">
      <c r="A34" s="40" t="s">
        <v>65</v>
      </c>
      <c r="B34" s="52">
        <v>609865.9</v>
      </c>
      <c r="C34" s="36"/>
      <c r="D34" s="36"/>
      <c r="E34" s="36"/>
      <c r="F34" s="37"/>
      <c r="G34" s="41"/>
      <c r="I34" s="35" t="s">
        <v>19</v>
      </c>
    </row>
    <row r="35" spans="1:9" x14ac:dyDescent="0.2">
      <c r="A35" s="40" t="s">
        <v>35</v>
      </c>
      <c r="B35" s="36">
        <v>0.01</v>
      </c>
      <c r="C35" s="36"/>
      <c r="D35" s="36"/>
      <c r="E35" s="36"/>
      <c r="F35" s="37"/>
      <c r="G35" s="41"/>
      <c r="I35" s="35" t="s">
        <v>19</v>
      </c>
    </row>
    <row r="36" spans="1:9" x14ac:dyDescent="0.2">
      <c r="A36" s="40" t="s">
        <v>14</v>
      </c>
      <c r="B36" s="36"/>
      <c r="C36" s="36"/>
      <c r="D36" s="36"/>
      <c r="E36" s="36"/>
      <c r="F36" s="37"/>
      <c r="G36" s="41"/>
      <c r="I36" s="35" t="s">
        <v>19</v>
      </c>
    </row>
    <row r="37" spans="1:9" ht="13.5" thickBot="1" x14ac:dyDescent="0.25">
      <c r="A37" s="22"/>
      <c r="B37" s="23"/>
      <c r="C37" s="24"/>
      <c r="D37" s="24"/>
      <c r="E37" s="25"/>
      <c r="F37" s="26"/>
      <c r="G37" s="42"/>
      <c r="I37" s="35" t="s">
        <v>19</v>
      </c>
    </row>
    <row r="38" spans="1:9" ht="13.5" thickTop="1" x14ac:dyDescent="0.2">
      <c r="I38" s="35" t="s">
        <v>19</v>
      </c>
    </row>
    <row r="39" spans="1:9" x14ac:dyDescent="0.2">
      <c r="A39"/>
      <c r="B39"/>
      <c r="C39"/>
      <c r="D39"/>
      <c r="E39"/>
      <c r="I39" s="35" t="s">
        <v>19</v>
      </c>
    </row>
    <row r="40" spans="1:9" x14ac:dyDescent="0.2">
      <c r="A40"/>
      <c r="B40"/>
      <c r="C40"/>
      <c r="D40"/>
      <c r="E40"/>
      <c r="I40" s="35" t="s">
        <v>19</v>
      </c>
    </row>
    <row r="41" spans="1:9" x14ac:dyDescent="0.2">
      <c r="A41"/>
      <c r="B41"/>
      <c r="C41"/>
      <c r="D41"/>
      <c r="E41"/>
      <c r="I41" s="35" t="s">
        <v>19</v>
      </c>
    </row>
    <row r="42" spans="1:9" x14ac:dyDescent="0.2">
      <c r="A42"/>
      <c r="B42"/>
      <c r="C42"/>
      <c r="D42"/>
      <c r="E42"/>
      <c r="I42" s="35" t="s">
        <v>19</v>
      </c>
    </row>
    <row r="43" spans="1:9" x14ac:dyDescent="0.2">
      <c r="A43"/>
      <c r="B43" s="30"/>
      <c r="C43" s="30"/>
      <c r="D43" s="30"/>
      <c r="E43"/>
      <c r="I43" s="35" t="s">
        <v>19</v>
      </c>
    </row>
    <row r="44" spans="1:9" x14ac:dyDescent="0.2">
      <c r="A44"/>
      <c r="B44" s="30"/>
      <c r="C44" s="30"/>
      <c r="D44" s="30"/>
      <c r="E44"/>
      <c r="I44" s="35" t="s">
        <v>19</v>
      </c>
    </row>
    <row r="45" spans="1:9" x14ac:dyDescent="0.2">
      <c r="A45"/>
      <c r="B45" s="30"/>
      <c r="C45" s="30"/>
      <c r="D45" s="30"/>
      <c r="E45"/>
      <c r="I45" s="35" t="s">
        <v>19</v>
      </c>
    </row>
    <row r="46" spans="1:9" x14ac:dyDescent="0.2">
      <c r="A46"/>
      <c r="B46" s="30"/>
      <c r="C46" s="30"/>
      <c r="D46" s="30"/>
      <c r="E46"/>
      <c r="I46" s="35" t="s">
        <v>19</v>
      </c>
    </row>
    <row r="47" spans="1:9" x14ac:dyDescent="0.2">
      <c r="A47"/>
      <c r="B47"/>
      <c r="C47"/>
      <c r="D47"/>
      <c r="E47"/>
      <c r="I47" s="35" t="s">
        <v>19</v>
      </c>
    </row>
    <row r="48" spans="1:9" x14ac:dyDescent="0.2">
      <c r="I48" s="35" t="s">
        <v>19</v>
      </c>
    </row>
    <row r="49" spans="9:9" x14ac:dyDescent="0.2">
      <c r="I49" s="35" t="s">
        <v>19</v>
      </c>
    </row>
    <row r="50" spans="9:9" x14ac:dyDescent="0.2">
      <c r="I50" s="35" t="s">
        <v>19</v>
      </c>
    </row>
    <row r="51" spans="9:9" x14ac:dyDescent="0.2">
      <c r="I51" s="35" t="s">
        <v>19</v>
      </c>
    </row>
    <row r="52" spans="9:9" x14ac:dyDescent="0.2">
      <c r="I52" s="35" t="s">
        <v>19</v>
      </c>
    </row>
    <row r="53" spans="9:9" x14ac:dyDescent="0.2">
      <c r="I53" s="35" t="s">
        <v>19</v>
      </c>
    </row>
    <row r="54" spans="9:9" x14ac:dyDescent="0.2">
      <c r="I54" s="35" t="s">
        <v>19</v>
      </c>
    </row>
    <row r="55" spans="9:9" x14ac:dyDescent="0.2">
      <c r="I55" s="35" t="s">
        <v>19</v>
      </c>
    </row>
    <row r="56" spans="9:9" x14ac:dyDescent="0.2">
      <c r="I56" s="35" t="s">
        <v>19</v>
      </c>
    </row>
    <row r="57" spans="9:9" x14ac:dyDescent="0.2">
      <c r="I57" s="35" t="s">
        <v>45</v>
      </c>
    </row>
    <row r="58" spans="9:9" ht="24" x14ac:dyDescent="0.2">
      <c r="I58" s="35" t="s">
        <v>27</v>
      </c>
    </row>
    <row r="59" spans="9:9" x14ac:dyDescent="0.2">
      <c r="I59" s="35" t="s">
        <v>46</v>
      </c>
    </row>
    <row r="60" spans="9:9" x14ac:dyDescent="0.2">
      <c r="I60" s="35" t="s">
        <v>47</v>
      </c>
    </row>
    <row r="61" spans="9:9" x14ac:dyDescent="0.2">
      <c r="I61" s="35" t="s">
        <v>48</v>
      </c>
    </row>
    <row r="62" spans="9:9" x14ac:dyDescent="0.2">
      <c r="I62" s="35" t="s">
        <v>14</v>
      </c>
    </row>
    <row r="63" spans="9:9" x14ac:dyDescent="0.2">
      <c r="I63" s="35" t="s">
        <v>14</v>
      </c>
    </row>
    <row r="64" spans="9:9" x14ac:dyDescent="0.2">
      <c r="I64" s="35" t="s">
        <v>14</v>
      </c>
    </row>
    <row r="65" spans="9:9" x14ac:dyDescent="0.2">
      <c r="I65" s="35" t="s">
        <v>14</v>
      </c>
    </row>
    <row r="66" spans="9:9" x14ac:dyDescent="0.2">
      <c r="I66" s="35" t="s">
        <v>14</v>
      </c>
    </row>
    <row r="67" spans="9:9" x14ac:dyDescent="0.2">
      <c r="I67" s="35" t="s">
        <v>14</v>
      </c>
    </row>
    <row r="68" spans="9:9" x14ac:dyDescent="0.2">
      <c r="I68" s="35" t="s">
        <v>14</v>
      </c>
    </row>
    <row r="69" spans="9:9" x14ac:dyDescent="0.2">
      <c r="I69" s="35" t="s">
        <v>14</v>
      </c>
    </row>
    <row r="70" spans="9:9" ht="13.5" thickBot="1" x14ac:dyDescent="0.25">
      <c r="I70" s="22"/>
    </row>
    <row r="71" spans="9:9" ht="13.5" thickTop="1" x14ac:dyDescent="0.2"/>
    <row r="72" spans="9:9" x14ac:dyDescent="0.2">
      <c r="I72"/>
    </row>
    <row r="73" spans="9:9" x14ac:dyDescent="0.2">
      <c r="I73"/>
    </row>
    <row r="74" spans="9:9" x14ac:dyDescent="0.2">
      <c r="I74"/>
    </row>
    <row r="75" spans="9:9" x14ac:dyDescent="0.2">
      <c r="I75"/>
    </row>
    <row r="76" spans="9:9" x14ac:dyDescent="0.2">
      <c r="I76"/>
    </row>
    <row r="77" spans="9:9" x14ac:dyDescent="0.2">
      <c r="I77"/>
    </row>
    <row r="78" spans="9:9" x14ac:dyDescent="0.2">
      <c r="I78"/>
    </row>
    <row r="79" spans="9:9" x14ac:dyDescent="0.2">
      <c r="I79"/>
    </row>
    <row r="80" spans="9:9" x14ac:dyDescent="0.2">
      <c r="I80"/>
    </row>
  </sheetData>
  <printOptions gridLines="1"/>
  <pageMargins left="0.74803149606299213" right="0.74803149606299213" top="0.98425196850393704" bottom="0.98425196850393704" header="0.51181102362204722" footer="0.51181102362204722"/>
  <pageSetup scale="72" orientation="portrait" r:id="rId1"/>
  <headerFooter alignWithMargins="0">
    <oddFooter>&amp;L&amp;8&amp;Z&amp;F  _&amp;A
&amp;D   &amp;T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766A1-7688-405C-B1CB-0E43F5F65043}">
  <sheetPr>
    <tabColor theme="8" tint="0.39997558519241921"/>
    <pageSetUpPr fitToPage="1"/>
  </sheetPr>
  <dimension ref="H2"/>
  <sheetViews>
    <sheetView workbookViewId="0"/>
  </sheetViews>
  <sheetFormatPr defaultRowHeight="12.75" x14ac:dyDescent="0.2"/>
  <cols>
    <col min="3" max="3" width="16" bestFit="1" customWidth="1"/>
  </cols>
  <sheetData>
    <row r="2" spans="8:8" x14ac:dyDescent="0.2">
      <c r="H2" s="69"/>
    </row>
  </sheetData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"/>
  <sheetViews>
    <sheetView workbookViewId="0"/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8B00E-6DC6-4C91-B3E9-33240E6F78A3}">
  <dimension ref="C1:X55"/>
  <sheetViews>
    <sheetView topLeftCell="B15" workbookViewId="0">
      <selection activeCell="X54" sqref="X54"/>
    </sheetView>
  </sheetViews>
  <sheetFormatPr defaultRowHeight="12.75" x14ac:dyDescent="0.2"/>
  <cols>
    <col min="4" max="4" width="10.140625" bestFit="1" customWidth="1"/>
    <col min="5" max="6" width="10.28515625" style="116" bestFit="1" customWidth="1"/>
    <col min="7" max="7" width="11.28515625" style="116" bestFit="1" customWidth="1"/>
    <col min="8" max="8" width="10.28515625" style="116" bestFit="1" customWidth="1"/>
    <col min="9" max="9" width="9.140625" style="116"/>
    <col min="18" max="18" width="13.28515625" customWidth="1"/>
    <col min="19" max="19" width="11.28515625" style="137" bestFit="1" customWidth="1"/>
  </cols>
  <sheetData>
    <row r="1" spans="3:10" x14ac:dyDescent="0.2">
      <c r="E1" s="116" t="s">
        <v>258</v>
      </c>
      <c r="F1" s="116" t="s">
        <v>261</v>
      </c>
      <c r="G1" s="116" t="s">
        <v>262</v>
      </c>
      <c r="H1" s="116" t="s">
        <v>264</v>
      </c>
    </row>
    <row r="2" spans="3:10" x14ac:dyDescent="0.2">
      <c r="C2" t="s">
        <v>263</v>
      </c>
      <c r="D2" s="115">
        <v>41486</v>
      </c>
      <c r="E2" s="116">
        <f>50000*0.5</f>
        <v>25000</v>
      </c>
      <c r="F2" s="116">
        <v>95575.12</v>
      </c>
      <c r="G2" s="199">
        <v>123499.5</v>
      </c>
      <c r="H2" s="116">
        <f>F2-G2</f>
        <v>-27924.380000000005</v>
      </c>
    </row>
    <row r="4" spans="3:10" x14ac:dyDescent="0.2">
      <c r="C4" t="s">
        <v>267</v>
      </c>
      <c r="D4">
        <v>2012</v>
      </c>
      <c r="E4" s="116">
        <v>9390</v>
      </c>
      <c r="F4" s="116">
        <v>10311</v>
      </c>
      <c r="G4" s="199">
        <v>8985</v>
      </c>
      <c r="H4" s="116">
        <f>F4-G4</f>
        <v>1326</v>
      </c>
      <c r="J4" t="s">
        <v>276</v>
      </c>
    </row>
    <row r="20" spans="24:24" x14ac:dyDescent="0.2">
      <c r="X20">
        <v>0</v>
      </c>
    </row>
    <row r="31" spans="24:24" x14ac:dyDescent="0.2">
      <c r="X31">
        <v>123499.5</v>
      </c>
    </row>
    <row r="42" spans="18:24" x14ac:dyDescent="0.2">
      <c r="R42" s="137"/>
      <c r="S42" s="137">
        <f>SUM(S9:S40)</f>
        <v>0</v>
      </c>
      <c r="T42" s="137" t="s">
        <v>185</v>
      </c>
    </row>
    <row r="43" spans="18:24" x14ac:dyDescent="0.2">
      <c r="X43">
        <v>8985</v>
      </c>
    </row>
    <row r="48" spans="18:24" x14ac:dyDescent="0.2">
      <c r="X48">
        <v>49343.71</v>
      </c>
    </row>
    <row r="51" spans="24:24" x14ac:dyDescent="0.2">
      <c r="X51">
        <f>11458.23+4745.26</f>
        <v>16203.49</v>
      </c>
    </row>
    <row r="53" spans="24:24" x14ac:dyDescent="0.2">
      <c r="X53">
        <v>39058.959999999999</v>
      </c>
    </row>
    <row r="55" spans="24:24" x14ac:dyDescent="0.2">
      <c r="X55">
        <f>SUM(X7:X54)</f>
        <v>237090.65999999997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"/>
  <sheetViews>
    <sheetView workbookViewId="0"/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20517-25CE-441E-AA5A-BC2A88AC88FC}">
  <sheetPr>
    <pageSetUpPr fitToPage="1"/>
  </sheetPr>
  <dimension ref="A1"/>
  <sheetViews>
    <sheetView workbookViewId="0"/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8:A86"/>
  <sheetViews>
    <sheetView workbookViewId="0"/>
  </sheetViews>
  <sheetFormatPr defaultRowHeight="12.75" x14ac:dyDescent="0.2"/>
  <sheetData>
    <row r="18" s="38" customFormat="1" x14ac:dyDescent="0.2"/>
    <row r="19" s="38" customFormat="1" x14ac:dyDescent="0.2"/>
    <row r="20" s="38" customFormat="1" x14ac:dyDescent="0.2"/>
    <row r="75" s="43" customFormat="1" x14ac:dyDescent="0.2"/>
    <row r="76" s="44" customFormat="1" x14ac:dyDescent="0.2"/>
    <row r="77" s="44" customFormat="1" x14ac:dyDescent="0.2"/>
    <row r="78" s="44" customFormat="1" x14ac:dyDescent="0.2"/>
    <row r="79" s="44" customFormat="1" x14ac:dyDescent="0.2"/>
    <row r="80" s="44" customFormat="1" x14ac:dyDescent="0.2"/>
    <row r="81" s="44" customFormat="1" x14ac:dyDescent="0.2"/>
    <row r="82" s="44" customFormat="1" x14ac:dyDescent="0.2"/>
    <row r="83" s="44" customFormat="1" x14ac:dyDescent="0.2"/>
    <row r="84" s="44" customFormat="1" x14ac:dyDescent="0.2"/>
    <row r="85" s="44" customFormat="1" x14ac:dyDescent="0.2"/>
    <row r="86" s="49" customFormat="1" x14ac:dyDescent="0.2"/>
  </sheetData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166A0-0377-467B-BD9C-BE5EE46ECA68}">
  <dimension ref="A2:G8"/>
  <sheetViews>
    <sheetView zoomScale="130" zoomScaleNormal="130" workbookViewId="0">
      <selection activeCell="D9" sqref="D9"/>
    </sheetView>
  </sheetViews>
  <sheetFormatPr defaultRowHeight="12.75" x14ac:dyDescent="0.2"/>
  <cols>
    <col min="1" max="1" width="30.7109375" customWidth="1"/>
    <col min="2" max="3" width="10.28515625" style="116" bestFit="1" customWidth="1"/>
    <col min="7" max="7" width="10.28515625" bestFit="1" customWidth="1"/>
  </cols>
  <sheetData>
    <row r="2" spans="1:7" x14ac:dyDescent="0.2">
      <c r="A2" s="63" t="s">
        <v>258</v>
      </c>
      <c r="C2" s="116">
        <v>80000</v>
      </c>
      <c r="D2" t="s">
        <v>278</v>
      </c>
    </row>
    <row r="3" spans="1:7" x14ac:dyDescent="0.2">
      <c r="A3" s="63" t="s">
        <v>259</v>
      </c>
    </row>
    <row r="4" spans="1:7" x14ac:dyDescent="0.2">
      <c r="A4">
        <v>2021</v>
      </c>
      <c r="B4" s="116">
        <v>28801.72</v>
      </c>
    </row>
    <row r="5" spans="1:7" x14ac:dyDescent="0.2">
      <c r="A5">
        <v>2022</v>
      </c>
      <c r="B5" s="116">
        <v>9701.6299999999992</v>
      </c>
      <c r="C5" s="116">
        <f>SUM(B4:B5)</f>
        <v>38503.35</v>
      </c>
    </row>
    <row r="6" spans="1:7" x14ac:dyDescent="0.2">
      <c r="G6" s="118"/>
    </row>
    <row r="7" spans="1:7" ht="13.5" thickBot="1" x14ac:dyDescent="0.25">
      <c r="C7" s="215">
        <f>C5-C2</f>
        <v>-41496.65</v>
      </c>
      <c r="D7" t="s">
        <v>270</v>
      </c>
    </row>
    <row r="8" spans="1:7" ht="13.5" thickTop="1" x14ac:dyDescent="0.2">
      <c r="D8" t="s">
        <v>279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F005AE-313F-4D9C-9687-BB1C881334B1}">
  <dimension ref="A1:F98"/>
  <sheetViews>
    <sheetView topLeftCell="A94" workbookViewId="0">
      <selection activeCell="A99" sqref="A99"/>
    </sheetView>
  </sheetViews>
  <sheetFormatPr defaultRowHeight="12.75" x14ac:dyDescent="0.2"/>
  <cols>
    <col min="1" max="1" width="37.42578125" customWidth="1"/>
    <col min="2" max="4" width="10.28515625" style="116" bestFit="1" customWidth="1"/>
    <col min="5" max="5" width="9.28515625" style="116" bestFit="1" customWidth="1"/>
  </cols>
  <sheetData>
    <row r="1" spans="1:6" x14ac:dyDescent="0.2">
      <c r="B1" s="119" t="s">
        <v>258</v>
      </c>
      <c r="C1" s="119" t="s">
        <v>261</v>
      </c>
      <c r="D1" s="119" t="s">
        <v>262</v>
      </c>
    </row>
    <row r="2" spans="1:6" x14ac:dyDescent="0.2">
      <c r="A2" s="63" t="s">
        <v>260</v>
      </c>
      <c r="B2" s="116">
        <v>51078.14</v>
      </c>
      <c r="C2" s="116">
        <v>51078.14</v>
      </c>
      <c r="D2" s="199">
        <v>49343.71</v>
      </c>
      <c r="E2" s="116">
        <f>C2-D2</f>
        <v>1734.4300000000003</v>
      </c>
      <c r="F2" t="s">
        <v>276</v>
      </c>
    </row>
    <row r="3" spans="1:6" x14ac:dyDescent="0.2">
      <c r="A3" s="63"/>
    </row>
    <row r="4" spans="1:6" x14ac:dyDescent="0.2">
      <c r="A4" s="63"/>
    </row>
    <row r="98" spans="1:1" x14ac:dyDescent="0.2">
      <c r="A98" t="s">
        <v>277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18BB2-4FE6-4698-82A0-0BADE5D71644}">
  <dimension ref="A1:E3"/>
  <sheetViews>
    <sheetView workbookViewId="0">
      <selection activeCell="J32" sqref="J32"/>
    </sheetView>
  </sheetViews>
  <sheetFormatPr defaultRowHeight="12.75" x14ac:dyDescent="0.2"/>
  <cols>
    <col min="1" max="1" width="30" bestFit="1" customWidth="1"/>
    <col min="2" max="4" width="10.28515625" style="116" bestFit="1" customWidth="1"/>
    <col min="5" max="5" width="10.28515625" bestFit="1" customWidth="1"/>
  </cols>
  <sheetData>
    <row r="1" spans="1:5" x14ac:dyDescent="0.2">
      <c r="B1" s="121" t="s">
        <v>258</v>
      </c>
      <c r="C1" s="121" t="s">
        <v>261</v>
      </c>
      <c r="D1" s="121" t="s">
        <v>262</v>
      </c>
    </row>
    <row r="2" spans="1:5" x14ac:dyDescent="0.2">
      <c r="A2" s="63" t="s">
        <v>266</v>
      </c>
      <c r="B2" s="116">
        <f>37056.18</f>
        <v>37056.18</v>
      </c>
      <c r="C2" s="116">
        <v>37056.18</v>
      </c>
      <c r="D2" s="199">
        <f>4745.26+11458.23</f>
        <v>16203.49</v>
      </c>
      <c r="E2" s="118">
        <f>D2-C2</f>
        <v>-20852.690000000002</v>
      </c>
    </row>
    <row r="3" spans="1:5" x14ac:dyDescent="0.2">
      <c r="A3" s="63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F2537-39F2-4007-BEF5-9F304455138E}">
  <dimension ref="L1:O24"/>
  <sheetViews>
    <sheetView workbookViewId="0">
      <selection activeCell="R7" sqref="R7"/>
    </sheetView>
  </sheetViews>
  <sheetFormatPr defaultRowHeight="12.75" x14ac:dyDescent="0.2"/>
  <cols>
    <col min="12" max="12" width="27" bestFit="1" customWidth="1"/>
    <col min="13" max="14" width="12.140625" customWidth="1"/>
  </cols>
  <sheetData>
    <row r="1" spans="12:15" ht="15" x14ac:dyDescent="0.25">
      <c r="L1" s="138" t="s">
        <v>188</v>
      </c>
    </row>
    <row r="3" spans="12:15" ht="15" x14ac:dyDescent="0.25">
      <c r="L3" s="53" t="s">
        <v>169</v>
      </c>
      <c r="M3" s="139" t="s">
        <v>170</v>
      </c>
      <c r="N3" s="139" t="s">
        <v>171</v>
      </c>
      <c r="O3" s="53"/>
    </row>
    <row r="4" spans="12:15" x14ac:dyDescent="0.2">
      <c r="L4" s="53" t="s">
        <v>172</v>
      </c>
      <c r="M4" s="140">
        <v>46.72</v>
      </c>
      <c r="N4" s="140">
        <f>ROUND(M4,0)</f>
        <v>47</v>
      </c>
      <c r="O4" s="53"/>
    </row>
    <row r="5" spans="12:15" x14ac:dyDescent="0.2">
      <c r="L5" s="53" t="s">
        <v>173</v>
      </c>
      <c r="M5" s="140">
        <v>0</v>
      </c>
      <c r="N5" s="140">
        <v>0</v>
      </c>
      <c r="O5" s="53"/>
    </row>
    <row r="6" spans="12:15" x14ac:dyDescent="0.2">
      <c r="L6" s="53" t="s">
        <v>174</v>
      </c>
      <c r="M6" s="140">
        <v>2932.58</v>
      </c>
      <c r="N6" s="140">
        <f>ROUND(M6,0)</f>
        <v>2933</v>
      </c>
      <c r="O6" s="53"/>
    </row>
    <row r="7" spans="12:15" x14ac:dyDescent="0.2">
      <c r="L7" s="58" t="s">
        <v>186</v>
      </c>
      <c r="M7" s="140">
        <v>262.2</v>
      </c>
      <c r="N7" s="140"/>
      <c r="O7" s="53"/>
    </row>
    <row r="8" spans="12:15" x14ac:dyDescent="0.2">
      <c r="L8" s="53" t="s">
        <v>175</v>
      </c>
      <c r="M8" s="140">
        <v>18353.87</v>
      </c>
      <c r="N8" s="140"/>
      <c r="O8" s="53"/>
    </row>
    <row r="9" spans="12:15" x14ac:dyDescent="0.2">
      <c r="L9" s="53" t="s">
        <v>176</v>
      </c>
      <c r="M9" s="140">
        <v>28801.72</v>
      </c>
      <c r="N9" s="140"/>
      <c r="O9" s="53"/>
    </row>
    <row r="10" spans="12:15" x14ac:dyDescent="0.2">
      <c r="L10" s="53" t="s">
        <v>177</v>
      </c>
      <c r="M10" s="140">
        <v>0</v>
      </c>
      <c r="N10" s="140">
        <v>0</v>
      </c>
      <c r="O10" s="53"/>
    </row>
    <row r="11" spans="12:15" x14ac:dyDescent="0.2">
      <c r="L11" s="53"/>
      <c r="M11" s="140"/>
      <c r="N11" s="140" t="s">
        <v>178</v>
      </c>
      <c r="O11" s="53"/>
    </row>
    <row r="12" spans="12:15" ht="15" x14ac:dyDescent="0.25">
      <c r="L12" s="139" t="s">
        <v>179</v>
      </c>
      <c r="M12" s="141">
        <v>21613.379999999997</v>
      </c>
      <c r="N12" s="141">
        <f>+N4+N6</f>
        <v>2980</v>
      </c>
      <c r="O12" s="53"/>
    </row>
    <row r="13" spans="12:15" x14ac:dyDescent="0.2">
      <c r="L13" s="53"/>
      <c r="M13" s="140"/>
      <c r="N13" s="140"/>
      <c r="O13" s="53"/>
    </row>
    <row r="14" spans="12:15" x14ac:dyDescent="0.2">
      <c r="L14" s="53" t="s">
        <v>180</v>
      </c>
      <c r="M14" s="140">
        <f>2970+259</f>
        <v>3229</v>
      </c>
      <c r="N14" s="140">
        <f>+M14</f>
        <v>3229</v>
      </c>
      <c r="O14" s="53"/>
    </row>
    <row r="15" spans="12:15" x14ac:dyDescent="0.2">
      <c r="L15" s="53" t="s">
        <v>49</v>
      </c>
      <c r="M15" s="140"/>
      <c r="N15" s="140">
        <v>0</v>
      </c>
      <c r="O15" s="53"/>
    </row>
    <row r="16" spans="12:15" x14ac:dyDescent="0.2">
      <c r="L16" s="53"/>
      <c r="M16" s="140"/>
      <c r="N16" s="140"/>
      <c r="O16" s="53"/>
    </row>
    <row r="17" spans="12:15" x14ac:dyDescent="0.2">
      <c r="L17" s="53"/>
      <c r="M17" s="140"/>
      <c r="N17" s="140"/>
      <c r="O17" s="53"/>
    </row>
    <row r="18" spans="12:15" ht="15" x14ac:dyDescent="0.25">
      <c r="L18" s="139" t="s">
        <v>181</v>
      </c>
      <c r="M18" s="141">
        <v>20034.38</v>
      </c>
      <c r="N18" s="141">
        <f>+N12-N14</f>
        <v>-249</v>
      </c>
      <c r="O18" s="53"/>
    </row>
    <row r="19" spans="12:15" x14ac:dyDescent="0.2">
      <c r="N19" s="116"/>
    </row>
    <row r="20" spans="12:15" x14ac:dyDescent="0.2">
      <c r="N20" s="116"/>
    </row>
    <row r="21" spans="12:15" x14ac:dyDescent="0.2">
      <c r="L21" t="s">
        <v>182</v>
      </c>
      <c r="N21" s="116">
        <v>-5305</v>
      </c>
    </row>
    <row r="22" spans="12:15" ht="13.5" thickBot="1" x14ac:dyDescent="0.25">
      <c r="N22" s="116"/>
      <c r="O22" s="118"/>
    </row>
    <row r="23" spans="12:15" x14ac:dyDescent="0.2">
      <c r="L23" s="142" t="s">
        <v>183</v>
      </c>
      <c r="M23" s="143"/>
      <c r="N23" s="144">
        <f>+N21+N18</f>
        <v>-5554</v>
      </c>
    </row>
    <row r="24" spans="12:15" ht="13.5" thickBot="1" x14ac:dyDescent="0.25">
      <c r="L24" s="145" t="s">
        <v>184</v>
      </c>
      <c r="M24" s="146"/>
      <c r="N24" s="147">
        <f>-17057</f>
        <v>-17057</v>
      </c>
    </row>
  </sheetData>
  <pageMargins left="0.7" right="0.7" top="0.75" bottom="0.75" header="0.3" footer="0.3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D557F-AB91-4867-9C34-1D5C00B13F01}">
  <sheetPr>
    <pageSetUpPr fitToPage="1"/>
  </sheetPr>
  <dimension ref="A1"/>
  <sheetViews>
    <sheetView workbookViewId="0"/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A70C4-23A7-4268-9860-E1526BF980A0}">
  <sheetPr>
    <tabColor rgb="FFFF0000"/>
  </sheetPr>
  <dimension ref="A3:C9"/>
  <sheetViews>
    <sheetView tabSelected="1" zoomScale="130" zoomScaleNormal="130" workbookViewId="0">
      <selection activeCell="B8" sqref="B8"/>
    </sheetView>
  </sheetViews>
  <sheetFormatPr defaultRowHeight="12.75" x14ac:dyDescent="0.2"/>
  <cols>
    <col min="1" max="1" width="47.28515625" customWidth="1"/>
  </cols>
  <sheetData>
    <row r="3" spans="1:3" x14ac:dyDescent="0.2">
      <c r="A3" t="s">
        <v>253</v>
      </c>
      <c r="B3" t="s">
        <v>288</v>
      </c>
    </row>
    <row r="5" spans="1:3" x14ac:dyDescent="0.2">
      <c r="A5" t="s">
        <v>254</v>
      </c>
      <c r="B5" s="115">
        <v>44624</v>
      </c>
      <c r="C5" t="s">
        <v>275</v>
      </c>
    </row>
    <row r="7" spans="1:3" x14ac:dyDescent="0.2">
      <c r="A7" t="s">
        <v>255</v>
      </c>
      <c r="B7" t="s">
        <v>289</v>
      </c>
    </row>
    <row r="9" spans="1:3" x14ac:dyDescent="0.2">
      <c r="A9" t="s">
        <v>256</v>
      </c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"/>
  <sheetViews>
    <sheetView workbookViewId="0"/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"/>
  <sheetViews>
    <sheetView workbookViewId="0"/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"/>
  <sheetViews>
    <sheetView workbookViewId="0"/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79EE4-DA5C-4EE6-ADCA-ECD1E4C22DD9}">
  <dimension ref="A1:R1332"/>
  <sheetViews>
    <sheetView workbookViewId="0"/>
  </sheetViews>
  <sheetFormatPr defaultRowHeight="12.75" x14ac:dyDescent="0.2"/>
  <cols>
    <col min="1" max="1" width="33.28515625" bestFit="1" customWidth="1"/>
    <col min="2" max="2" width="13.5703125" bestFit="1" customWidth="1"/>
    <col min="3" max="3" width="16.140625" bestFit="1" customWidth="1"/>
    <col min="4" max="4" width="12.28515625" bestFit="1" customWidth="1"/>
    <col min="5" max="5" width="14.85546875" bestFit="1" customWidth="1"/>
    <col min="6" max="6" width="14.28515625" bestFit="1" customWidth="1"/>
    <col min="7" max="7" width="13.5703125" customWidth="1"/>
    <col min="8" max="8" width="11.28515625" bestFit="1" customWidth="1"/>
    <col min="15" max="15" width="16.5703125" bestFit="1" customWidth="1"/>
    <col min="16" max="16" width="11.85546875" bestFit="1" customWidth="1"/>
    <col min="17" max="17" width="10.140625" bestFit="1" customWidth="1"/>
    <col min="18" max="18" width="18.5703125" bestFit="1" customWidth="1"/>
    <col min="19" max="19" width="62" bestFit="1" customWidth="1"/>
    <col min="20" max="20" width="11.5703125" bestFit="1" customWidth="1"/>
    <col min="21" max="21" width="12" bestFit="1" customWidth="1"/>
    <col min="22" max="22" width="15.42578125" bestFit="1" customWidth="1"/>
    <col min="23" max="23" width="11.42578125" bestFit="1" customWidth="1"/>
    <col min="24" max="24" width="15.42578125" bestFit="1" customWidth="1"/>
  </cols>
  <sheetData>
    <row r="1" spans="1:15" ht="15" x14ac:dyDescent="0.25">
      <c r="A1" s="66" t="s">
        <v>138</v>
      </c>
      <c r="B1" s="67"/>
      <c r="C1" s="67"/>
      <c r="D1" s="67"/>
      <c r="E1" s="67"/>
      <c r="F1" s="67"/>
      <c r="G1" s="67"/>
      <c r="H1" s="67"/>
      <c r="I1" s="67"/>
      <c r="J1" s="67"/>
      <c r="K1" s="68"/>
      <c r="O1" s="69" t="s">
        <v>69</v>
      </c>
    </row>
    <row r="2" spans="1:15" ht="15" x14ac:dyDescent="0.25">
      <c r="A2" s="66"/>
      <c r="B2" s="67"/>
      <c r="C2" s="67"/>
      <c r="D2" s="67"/>
      <c r="E2" s="67"/>
      <c r="F2" s="67"/>
      <c r="G2" s="67"/>
      <c r="H2" s="67"/>
      <c r="I2" s="67"/>
      <c r="J2" s="67"/>
      <c r="K2" s="67"/>
      <c r="O2" s="69" t="s">
        <v>117</v>
      </c>
    </row>
    <row r="3" spans="1:15" ht="15" x14ac:dyDescent="0.25">
      <c r="A3" s="66" t="s">
        <v>137</v>
      </c>
      <c r="B3" s="67"/>
      <c r="C3" s="67"/>
      <c r="D3" s="67"/>
      <c r="E3" s="67"/>
      <c r="F3" s="67"/>
      <c r="G3" s="67"/>
      <c r="H3" s="67"/>
      <c r="I3" s="67"/>
      <c r="J3" s="67"/>
      <c r="K3" s="70"/>
    </row>
    <row r="4" spans="1:15" x14ac:dyDescent="0.2">
      <c r="A4" s="63"/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</row>
    <row r="5" spans="1:15" x14ac:dyDescent="0.2">
      <c r="A5" s="63"/>
      <c r="B5" s="71" t="s">
        <v>118</v>
      </c>
      <c r="C5" s="72" t="s">
        <v>119</v>
      </c>
      <c r="D5" s="73" t="s">
        <v>120</v>
      </c>
      <c r="E5" s="71" t="s">
        <v>121</v>
      </c>
      <c r="F5" s="71" t="s">
        <v>122</v>
      </c>
      <c r="G5" s="71" t="s">
        <v>123</v>
      </c>
      <c r="H5" s="71"/>
      <c r="I5" s="71" t="s">
        <v>26</v>
      </c>
      <c r="J5" s="71" t="s">
        <v>124</v>
      </c>
      <c r="K5" s="74"/>
    </row>
    <row r="6" spans="1:15" ht="13.5" thickBot="1" x14ac:dyDescent="0.25">
      <c r="A6" s="63"/>
      <c r="B6" s="75"/>
      <c r="C6" s="76"/>
      <c r="D6" s="77"/>
      <c r="E6" s="75"/>
      <c r="F6" s="75"/>
      <c r="G6" s="75"/>
      <c r="H6" s="75"/>
      <c r="I6" s="75"/>
      <c r="J6" s="75"/>
      <c r="K6" s="70"/>
      <c r="L6" s="78"/>
    </row>
    <row r="7" spans="1:15" ht="26.25" thickBot="1" x14ac:dyDescent="0.25">
      <c r="A7" s="79"/>
      <c r="B7" s="80" t="s">
        <v>125</v>
      </c>
      <c r="C7" s="81" t="s">
        <v>126</v>
      </c>
      <c r="D7" s="82" t="s">
        <v>127</v>
      </c>
      <c r="E7" s="80" t="s">
        <v>128</v>
      </c>
      <c r="F7" s="80" t="s">
        <v>129</v>
      </c>
      <c r="G7" s="80" t="s">
        <v>130</v>
      </c>
      <c r="H7" s="112" t="s">
        <v>151</v>
      </c>
      <c r="I7" s="80" t="s">
        <v>131</v>
      </c>
      <c r="J7" s="80" t="s">
        <v>132</v>
      </c>
      <c r="K7" s="80" t="s">
        <v>93</v>
      </c>
      <c r="L7" s="83" t="s">
        <v>133</v>
      </c>
    </row>
    <row r="8" spans="1:15" ht="18" customHeight="1" x14ac:dyDescent="0.2">
      <c r="A8" s="107" t="s">
        <v>150</v>
      </c>
      <c r="B8" s="75"/>
      <c r="C8" s="85"/>
      <c r="D8" s="111"/>
      <c r="E8" s="75"/>
      <c r="F8" s="75"/>
      <c r="G8" s="75"/>
      <c r="H8" s="75"/>
      <c r="I8" s="75"/>
      <c r="J8" s="75"/>
      <c r="K8" s="75"/>
      <c r="L8" s="86"/>
    </row>
    <row r="9" spans="1:15" ht="18" customHeight="1" x14ac:dyDescent="0.2">
      <c r="A9" s="106" t="s">
        <v>149</v>
      </c>
      <c r="B9" s="75"/>
      <c r="C9" s="85"/>
      <c r="D9" s="75"/>
      <c r="E9" s="75"/>
      <c r="F9" s="75"/>
      <c r="G9" s="75"/>
      <c r="H9" s="75"/>
      <c r="I9" s="75"/>
      <c r="J9" s="75"/>
      <c r="K9" s="75"/>
      <c r="L9" s="86"/>
    </row>
    <row r="10" spans="1:15" ht="18" customHeight="1" x14ac:dyDescent="0.2">
      <c r="A10" s="87" t="s">
        <v>148</v>
      </c>
      <c r="B10" s="88"/>
      <c r="C10" s="88"/>
      <c r="D10" s="88"/>
      <c r="E10" s="88"/>
      <c r="F10" s="109"/>
      <c r="G10" s="109"/>
      <c r="H10" s="109">
        <f>F10-G10</f>
        <v>0</v>
      </c>
      <c r="I10" s="88"/>
      <c r="J10" s="88"/>
      <c r="K10" s="89">
        <v>0</v>
      </c>
      <c r="L10" s="91">
        <f>F10-G10+J10</f>
        <v>0</v>
      </c>
    </row>
    <row r="11" spans="1:15" ht="18" customHeight="1" x14ac:dyDescent="0.2">
      <c r="A11" s="110" t="s">
        <v>147</v>
      </c>
      <c r="B11" s="88"/>
      <c r="C11" s="88"/>
      <c r="D11" s="88"/>
      <c r="E11" s="88"/>
      <c r="F11" s="88"/>
      <c r="G11" s="88"/>
      <c r="H11" s="88"/>
      <c r="I11" s="88"/>
      <c r="J11" s="88"/>
      <c r="K11" s="89"/>
      <c r="L11" s="91"/>
    </row>
    <row r="12" spans="1:15" ht="18" customHeight="1" x14ac:dyDescent="0.2">
      <c r="A12" s="110" t="s">
        <v>146</v>
      </c>
      <c r="B12" s="88"/>
      <c r="C12" s="90"/>
      <c r="D12" s="88"/>
      <c r="E12" s="88"/>
      <c r="F12" s="88"/>
      <c r="G12" s="88"/>
      <c r="H12" s="88"/>
      <c r="I12" s="88"/>
      <c r="J12" s="88"/>
      <c r="K12" s="88"/>
      <c r="L12" s="91"/>
    </row>
    <row r="13" spans="1:15" ht="18" customHeight="1" x14ac:dyDescent="0.2">
      <c r="A13" s="84" t="s">
        <v>145</v>
      </c>
      <c r="B13" s="88"/>
      <c r="C13" s="88"/>
      <c r="D13" s="88"/>
      <c r="E13" s="88"/>
      <c r="F13" s="109"/>
      <c r="G13" s="109"/>
      <c r="H13" s="109">
        <f>F13-G13</f>
        <v>0</v>
      </c>
      <c r="I13" s="109"/>
      <c r="J13" s="109"/>
      <c r="K13" s="109"/>
      <c r="L13" s="108">
        <f>F13-G13+J13</f>
        <v>0</v>
      </c>
    </row>
    <row r="14" spans="1:15" ht="18" customHeight="1" x14ac:dyDescent="0.2">
      <c r="A14" s="106" t="s">
        <v>144</v>
      </c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91"/>
    </row>
    <row r="15" spans="1:15" ht="18" customHeight="1" x14ac:dyDescent="0.2">
      <c r="A15" s="106" t="s">
        <v>143</v>
      </c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91"/>
    </row>
    <row r="16" spans="1:15" ht="18" customHeight="1" x14ac:dyDescent="0.2">
      <c r="A16" s="84" t="s">
        <v>142</v>
      </c>
      <c r="B16" s="88"/>
      <c r="C16" s="88"/>
      <c r="D16" s="88"/>
      <c r="E16" s="88"/>
      <c r="F16" s="109"/>
      <c r="G16" s="109"/>
      <c r="H16" s="109">
        <f>F16-G16</f>
        <v>0</v>
      </c>
      <c r="I16" s="109"/>
      <c r="J16" s="109"/>
      <c r="K16" s="109"/>
      <c r="L16" s="108">
        <f>F16-G16+J16</f>
        <v>0</v>
      </c>
    </row>
    <row r="17" spans="1:14" ht="18" customHeight="1" x14ac:dyDescent="0.2">
      <c r="A17" s="107" t="s">
        <v>141</v>
      </c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91"/>
      <c r="N17" s="105"/>
    </row>
    <row r="18" spans="1:14" ht="18" customHeight="1" x14ac:dyDescent="0.2">
      <c r="A18" s="106" t="s">
        <v>140</v>
      </c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91"/>
    </row>
    <row r="19" spans="1:14" ht="18" customHeight="1" x14ac:dyDescent="0.2">
      <c r="A19" s="84" t="s">
        <v>139</v>
      </c>
      <c r="B19" s="88"/>
      <c r="C19" s="88"/>
      <c r="D19" s="88"/>
      <c r="E19" s="88"/>
      <c r="F19" s="88"/>
      <c r="G19" s="88"/>
      <c r="H19" s="88">
        <f>F19-G19</f>
        <v>0</v>
      </c>
      <c r="I19" s="88"/>
      <c r="J19" s="88"/>
      <c r="K19" s="88"/>
      <c r="L19" s="91">
        <f>F19-G19+J19</f>
        <v>0</v>
      </c>
    </row>
    <row r="20" spans="1:14" ht="18" customHeight="1" x14ac:dyDescent="0.2">
      <c r="A20" s="84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91"/>
    </row>
    <row r="21" spans="1:14" ht="13.5" thickBot="1" x14ac:dyDescent="0.25">
      <c r="A21" s="92" t="s">
        <v>134</v>
      </c>
      <c r="B21" s="93">
        <f t="shared" ref="B21:G21" si="0">SUM(B9:B20)</f>
        <v>0</v>
      </c>
      <c r="C21" s="93">
        <f t="shared" si="0"/>
        <v>0</v>
      </c>
      <c r="D21" s="93">
        <f t="shared" si="0"/>
        <v>0</v>
      </c>
      <c r="E21" s="93">
        <f t="shared" si="0"/>
        <v>0</v>
      </c>
      <c r="F21" s="93">
        <f t="shared" si="0"/>
        <v>0</v>
      </c>
      <c r="G21" s="93">
        <f t="shared" si="0"/>
        <v>0</v>
      </c>
      <c r="H21" s="93"/>
      <c r="I21" s="93">
        <f>SUM(I9:I20)</f>
        <v>0</v>
      </c>
      <c r="J21" s="93">
        <f>SUM(J9:J20)</f>
        <v>0</v>
      </c>
      <c r="K21" s="93">
        <f>SUM(K9:K20)</f>
        <v>0</v>
      </c>
      <c r="L21" s="94">
        <f>SUM(L9:L20)</f>
        <v>0</v>
      </c>
    </row>
    <row r="24" spans="1:14" x14ac:dyDescent="0.2">
      <c r="A24" s="67" t="s">
        <v>135</v>
      </c>
      <c r="B24" s="95"/>
      <c r="C24" s="95">
        <v>0</v>
      </c>
      <c r="D24" s="95">
        <v>0</v>
      </c>
      <c r="E24" s="95"/>
      <c r="F24" s="95"/>
      <c r="G24" s="95"/>
      <c r="H24" s="95"/>
      <c r="I24" s="95">
        <v>0</v>
      </c>
      <c r="J24" s="95">
        <v>0</v>
      </c>
      <c r="K24" s="95">
        <v>0</v>
      </c>
      <c r="L24" s="95"/>
    </row>
    <row r="25" spans="1:14" x14ac:dyDescent="0.2">
      <c r="A25" s="67"/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</row>
    <row r="26" spans="1:14" x14ac:dyDescent="0.2">
      <c r="A26" s="96" t="s">
        <v>136</v>
      </c>
      <c r="B26" s="97"/>
      <c r="C26" s="97"/>
      <c r="D26" s="97"/>
      <c r="E26" s="97"/>
      <c r="F26" s="97">
        <f>F24-F21</f>
        <v>0</v>
      </c>
      <c r="G26" s="97">
        <f>G24-G21</f>
        <v>0</v>
      </c>
      <c r="H26" s="97"/>
      <c r="I26" s="97"/>
      <c r="J26" s="97"/>
      <c r="K26" s="97">
        <v>0</v>
      </c>
      <c r="L26" s="97"/>
    </row>
    <row r="27" spans="1:14" x14ac:dyDescent="0.2">
      <c r="A27" s="96"/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</row>
    <row r="28" spans="1:14" ht="13.5" thickBot="1" x14ac:dyDescent="0.25">
      <c r="A28" s="63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</row>
    <row r="29" spans="1:14" ht="13.5" thickBot="1" x14ac:dyDescent="0.25">
      <c r="A29" s="98"/>
      <c r="B29" s="99">
        <f t="shared" ref="B29:G29" si="1">B21+B26</f>
        <v>0</v>
      </c>
      <c r="C29" s="99">
        <f t="shared" si="1"/>
        <v>0</v>
      </c>
      <c r="D29" s="99">
        <f t="shared" si="1"/>
        <v>0</v>
      </c>
      <c r="E29" s="99">
        <f t="shared" si="1"/>
        <v>0</v>
      </c>
      <c r="F29" s="99">
        <f t="shared" si="1"/>
        <v>0</v>
      </c>
      <c r="G29" s="99">
        <f t="shared" si="1"/>
        <v>0</v>
      </c>
      <c r="H29" s="99"/>
      <c r="I29" s="99">
        <f>I21+I26</f>
        <v>0</v>
      </c>
      <c r="J29" s="99">
        <f>J21+J26</f>
        <v>0</v>
      </c>
      <c r="K29" s="99">
        <f>K21+K26</f>
        <v>0</v>
      </c>
      <c r="L29" s="100">
        <f>F29-G29+J29+K29</f>
        <v>0</v>
      </c>
    </row>
    <row r="30" spans="1:14" x14ac:dyDescent="0.2">
      <c r="A30" s="67"/>
      <c r="B30" s="101"/>
      <c r="C30" s="101"/>
      <c r="D30" s="78"/>
      <c r="E30" s="78"/>
      <c r="F30" s="78"/>
      <c r="G30" s="78"/>
      <c r="H30" s="78"/>
      <c r="I30" s="78"/>
      <c r="J30" s="78"/>
      <c r="K30" s="78"/>
      <c r="L30" s="78"/>
    </row>
    <row r="31" spans="1:14" x14ac:dyDescent="0.2">
      <c r="A31" s="67"/>
      <c r="F31" s="78"/>
      <c r="G31" s="78">
        <f>+F26-G26</f>
        <v>0</v>
      </c>
      <c r="H31" s="78"/>
      <c r="I31" s="78"/>
      <c r="J31" s="78"/>
      <c r="K31" s="78"/>
      <c r="L31" s="78"/>
    </row>
    <row r="32" spans="1:14" x14ac:dyDescent="0.2">
      <c r="G32" s="105">
        <f>F21-G21</f>
        <v>0</v>
      </c>
      <c r="K32" s="78"/>
    </row>
    <row r="33" spans="7:11" x14ac:dyDescent="0.2">
      <c r="K33" s="78"/>
    </row>
    <row r="34" spans="7:11" x14ac:dyDescent="0.2">
      <c r="G34" s="105">
        <f>SUM(G31:G33)</f>
        <v>0</v>
      </c>
      <c r="K34" s="63"/>
    </row>
    <row r="35" spans="7:11" x14ac:dyDescent="0.2">
      <c r="K35" s="63"/>
    </row>
    <row r="36" spans="7:11" x14ac:dyDescent="0.2">
      <c r="K36" s="63"/>
    </row>
    <row r="37" spans="7:11" x14ac:dyDescent="0.2">
      <c r="K37" s="63"/>
    </row>
    <row r="38" spans="7:11" x14ac:dyDescent="0.2">
      <c r="K38" s="63"/>
    </row>
    <row r="39" spans="7:11" x14ac:dyDescent="0.2">
      <c r="K39" s="63"/>
    </row>
    <row r="40" spans="7:11" x14ac:dyDescent="0.2">
      <c r="K40" s="63"/>
    </row>
    <row r="41" spans="7:11" x14ac:dyDescent="0.2">
      <c r="K41" s="63"/>
    </row>
    <row r="42" spans="7:11" x14ac:dyDescent="0.2">
      <c r="K42" s="63"/>
    </row>
    <row r="43" spans="7:11" x14ac:dyDescent="0.2">
      <c r="K43" s="102"/>
    </row>
    <row r="44" spans="7:11" x14ac:dyDescent="0.2">
      <c r="K44" s="102"/>
    </row>
    <row r="45" spans="7:11" x14ac:dyDescent="0.2">
      <c r="K45" s="102"/>
    </row>
    <row r="46" spans="7:11" x14ac:dyDescent="0.2">
      <c r="K46" s="102"/>
    </row>
    <row r="51" spans="9:10" x14ac:dyDescent="0.2">
      <c r="I51" s="78"/>
      <c r="J51" s="78"/>
    </row>
    <row r="52" spans="9:10" x14ac:dyDescent="0.2">
      <c r="I52" s="78"/>
      <c r="J52" s="78"/>
    </row>
    <row r="53" spans="9:10" x14ac:dyDescent="0.2">
      <c r="I53" s="63"/>
      <c r="J53" s="63"/>
    </row>
    <row r="54" spans="9:10" x14ac:dyDescent="0.2">
      <c r="I54" s="63"/>
      <c r="J54" s="63"/>
    </row>
    <row r="55" spans="9:10" x14ac:dyDescent="0.2">
      <c r="I55" s="63"/>
      <c r="J55" s="63"/>
    </row>
    <row r="56" spans="9:10" x14ac:dyDescent="0.2">
      <c r="I56" s="63"/>
      <c r="J56" s="103"/>
    </row>
    <row r="57" spans="9:10" x14ac:dyDescent="0.2">
      <c r="I57" s="63"/>
      <c r="J57" s="63"/>
    </row>
    <row r="58" spans="9:10" x14ac:dyDescent="0.2">
      <c r="I58" s="63"/>
      <c r="J58" s="63"/>
    </row>
    <row r="59" spans="9:10" x14ac:dyDescent="0.2">
      <c r="I59" s="63"/>
      <c r="J59" s="63"/>
    </row>
    <row r="60" spans="9:10" x14ac:dyDescent="0.2">
      <c r="I60" s="63"/>
      <c r="J60" s="63"/>
    </row>
    <row r="61" spans="9:10" x14ac:dyDescent="0.2">
      <c r="I61" s="63"/>
      <c r="J61" s="63"/>
    </row>
    <row r="62" spans="9:10" x14ac:dyDescent="0.2">
      <c r="I62" s="63"/>
      <c r="J62" s="63"/>
    </row>
    <row r="63" spans="9:10" x14ac:dyDescent="0.2">
      <c r="I63" s="102"/>
      <c r="J63" s="102"/>
    </row>
    <row r="64" spans="9:10" x14ac:dyDescent="0.2">
      <c r="I64" s="102"/>
      <c r="J64" s="102"/>
    </row>
    <row r="65" spans="9:10" x14ac:dyDescent="0.2">
      <c r="I65" s="102"/>
      <c r="J65" s="102"/>
    </row>
    <row r="66" spans="9:10" x14ac:dyDescent="0.2">
      <c r="I66" s="102"/>
      <c r="J66" s="102"/>
    </row>
    <row r="1070" spans="18:18" x14ac:dyDescent="0.2">
      <c r="R1070" s="104"/>
    </row>
    <row r="1071" spans="18:18" x14ac:dyDescent="0.2">
      <c r="R1071" s="104"/>
    </row>
    <row r="1072" spans="18:18" x14ac:dyDescent="0.2">
      <c r="R1072" s="104"/>
    </row>
    <row r="1073" spans="18:18" x14ac:dyDescent="0.2">
      <c r="R1073" s="104"/>
    </row>
    <row r="1074" spans="18:18" x14ac:dyDescent="0.2">
      <c r="R1074" s="104"/>
    </row>
    <row r="1075" spans="18:18" x14ac:dyDescent="0.2">
      <c r="R1075" s="104"/>
    </row>
    <row r="1076" spans="18:18" x14ac:dyDescent="0.2">
      <c r="R1076" s="104"/>
    </row>
    <row r="1077" spans="18:18" x14ac:dyDescent="0.2">
      <c r="R1077" s="104"/>
    </row>
    <row r="1078" spans="18:18" x14ac:dyDescent="0.2">
      <c r="R1078" s="104"/>
    </row>
    <row r="1079" spans="18:18" x14ac:dyDescent="0.2">
      <c r="R1079" s="104"/>
    </row>
    <row r="1080" spans="18:18" x14ac:dyDescent="0.2">
      <c r="R1080" s="104"/>
    </row>
    <row r="1081" spans="18:18" x14ac:dyDescent="0.2">
      <c r="R1081" s="104"/>
    </row>
    <row r="1082" spans="18:18" x14ac:dyDescent="0.2">
      <c r="R1082" s="104"/>
    </row>
    <row r="1083" spans="18:18" x14ac:dyDescent="0.2">
      <c r="R1083" s="104"/>
    </row>
    <row r="1084" spans="18:18" x14ac:dyDescent="0.2">
      <c r="R1084" s="104"/>
    </row>
    <row r="1085" spans="18:18" x14ac:dyDescent="0.2">
      <c r="R1085" s="104"/>
    </row>
    <row r="1086" spans="18:18" x14ac:dyDescent="0.2">
      <c r="R1086" s="104"/>
    </row>
    <row r="1087" spans="18:18" x14ac:dyDescent="0.2">
      <c r="R1087" s="104"/>
    </row>
    <row r="1088" spans="18:18" x14ac:dyDescent="0.2">
      <c r="R1088" s="104"/>
    </row>
    <row r="1089" spans="18:18" x14ac:dyDescent="0.2">
      <c r="R1089" s="104"/>
    </row>
    <row r="1090" spans="18:18" x14ac:dyDescent="0.2">
      <c r="R1090" s="104"/>
    </row>
    <row r="1091" spans="18:18" x14ac:dyDescent="0.2">
      <c r="R1091" s="104"/>
    </row>
    <row r="1092" spans="18:18" x14ac:dyDescent="0.2">
      <c r="R1092" s="104"/>
    </row>
    <row r="1093" spans="18:18" x14ac:dyDescent="0.2">
      <c r="R1093" s="104"/>
    </row>
    <row r="1094" spans="18:18" x14ac:dyDescent="0.2">
      <c r="R1094" s="104"/>
    </row>
    <row r="1095" spans="18:18" x14ac:dyDescent="0.2">
      <c r="R1095" s="104"/>
    </row>
    <row r="1096" spans="18:18" x14ac:dyDescent="0.2">
      <c r="R1096" s="104"/>
    </row>
    <row r="1097" spans="18:18" x14ac:dyDescent="0.2">
      <c r="R1097" s="104"/>
    </row>
    <row r="1098" spans="18:18" x14ac:dyDescent="0.2">
      <c r="R1098" s="104"/>
    </row>
    <row r="1099" spans="18:18" x14ac:dyDescent="0.2">
      <c r="R1099" s="104"/>
    </row>
    <row r="1100" spans="18:18" x14ac:dyDescent="0.2">
      <c r="R1100" s="104"/>
    </row>
    <row r="1101" spans="18:18" x14ac:dyDescent="0.2">
      <c r="R1101" s="104"/>
    </row>
    <row r="1102" spans="18:18" x14ac:dyDescent="0.2">
      <c r="R1102" s="104"/>
    </row>
    <row r="1103" spans="18:18" x14ac:dyDescent="0.2">
      <c r="R1103" s="104"/>
    </row>
    <row r="1104" spans="18:18" x14ac:dyDescent="0.2">
      <c r="R1104" s="104"/>
    </row>
    <row r="1105" spans="18:18" x14ac:dyDescent="0.2">
      <c r="R1105" s="104"/>
    </row>
    <row r="1106" spans="18:18" x14ac:dyDescent="0.2">
      <c r="R1106" s="104"/>
    </row>
    <row r="1107" spans="18:18" x14ac:dyDescent="0.2">
      <c r="R1107" s="104"/>
    </row>
    <row r="1108" spans="18:18" x14ac:dyDescent="0.2">
      <c r="R1108" s="104"/>
    </row>
    <row r="1109" spans="18:18" x14ac:dyDescent="0.2">
      <c r="R1109" s="104"/>
    </row>
    <row r="1110" spans="18:18" x14ac:dyDescent="0.2">
      <c r="R1110" s="104"/>
    </row>
    <row r="1111" spans="18:18" x14ac:dyDescent="0.2">
      <c r="R1111" s="104"/>
    </row>
    <row r="1112" spans="18:18" x14ac:dyDescent="0.2">
      <c r="R1112" s="104"/>
    </row>
    <row r="1113" spans="18:18" x14ac:dyDescent="0.2">
      <c r="R1113" s="104"/>
    </row>
    <row r="1114" spans="18:18" x14ac:dyDescent="0.2">
      <c r="R1114" s="104"/>
    </row>
    <row r="1115" spans="18:18" x14ac:dyDescent="0.2">
      <c r="R1115" s="104"/>
    </row>
    <row r="1116" spans="18:18" x14ac:dyDescent="0.2">
      <c r="R1116" s="104"/>
    </row>
    <row r="1117" spans="18:18" x14ac:dyDescent="0.2">
      <c r="R1117" s="104"/>
    </row>
    <row r="1118" spans="18:18" x14ac:dyDescent="0.2">
      <c r="R1118" s="104"/>
    </row>
    <row r="1119" spans="18:18" x14ac:dyDescent="0.2">
      <c r="R1119" s="104"/>
    </row>
    <row r="1120" spans="18:18" x14ac:dyDescent="0.2">
      <c r="R1120" s="104"/>
    </row>
    <row r="1121" spans="18:18" x14ac:dyDescent="0.2">
      <c r="R1121" s="104"/>
    </row>
    <row r="1122" spans="18:18" x14ac:dyDescent="0.2">
      <c r="R1122" s="104"/>
    </row>
    <row r="1123" spans="18:18" x14ac:dyDescent="0.2">
      <c r="R1123" s="104"/>
    </row>
    <row r="1124" spans="18:18" x14ac:dyDescent="0.2">
      <c r="R1124" s="104"/>
    </row>
    <row r="1125" spans="18:18" x14ac:dyDescent="0.2">
      <c r="R1125" s="104"/>
    </row>
    <row r="1126" spans="18:18" x14ac:dyDescent="0.2">
      <c r="R1126" s="104"/>
    </row>
    <row r="1127" spans="18:18" x14ac:dyDescent="0.2">
      <c r="R1127" s="104"/>
    </row>
    <row r="1128" spans="18:18" x14ac:dyDescent="0.2">
      <c r="R1128" s="104"/>
    </row>
    <row r="1129" spans="18:18" x14ac:dyDescent="0.2">
      <c r="R1129" s="104"/>
    </row>
    <row r="1130" spans="18:18" x14ac:dyDescent="0.2">
      <c r="R1130" s="104"/>
    </row>
    <row r="1131" spans="18:18" x14ac:dyDescent="0.2">
      <c r="R1131" s="104"/>
    </row>
    <row r="1132" spans="18:18" x14ac:dyDescent="0.2">
      <c r="R1132" s="104"/>
    </row>
    <row r="1133" spans="18:18" x14ac:dyDescent="0.2">
      <c r="R1133" s="104"/>
    </row>
    <row r="1134" spans="18:18" x14ac:dyDescent="0.2">
      <c r="R1134" s="104"/>
    </row>
    <row r="1135" spans="18:18" x14ac:dyDescent="0.2">
      <c r="R1135" s="104"/>
    </row>
    <row r="1136" spans="18:18" x14ac:dyDescent="0.2">
      <c r="R1136" s="104"/>
    </row>
    <row r="1137" spans="18:18" x14ac:dyDescent="0.2">
      <c r="R1137" s="104"/>
    </row>
    <row r="1138" spans="18:18" x14ac:dyDescent="0.2">
      <c r="R1138" s="104"/>
    </row>
    <row r="1139" spans="18:18" x14ac:dyDescent="0.2">
      <c r="R1139" s="104"/>
    </row>
    <row r="1140" spans="18:18" x14ac:dyDescent="0.2">
      <c r="R1140" s="104"/>
    </row>
    <row r="1141" spans="18:18" x14ac:dyDescent="0.2">
      <c r="R1141" s="104"/>
    </row>
    <row r="1142" spans="18:18" x14ac:dyDescent="0.2">
      <c r="R1142" s="104"/>
    </row>
    <row r="1143" spans="18:18" x14ac:dyDescent="0.2">
      <c r="R1143" s="104"/>
    </row>
    <row r="1144" spans="18:18" x14ac:dyDescent="0.2">
      <c r="R1144" s="104"/>
    </row>
    <row r="1145" spans="18:18" x14ac:dyDescent="0.2">
      <c r="R1145" s="104"/>
    </row>
    <row r="1146" spans="18:18" x14ac:dyDescent="0.2">
      <c r="R1146" s="104"/>
    </row>
    <row r="1147" spans="18:18" x14ac:dyDescent="0.2">
      <c r="R1147" s="104"/>
    </row>
    <row r="1148" spans="18:18" x14ac:dyDescent="0.2">
      <c r="R1148" s="104"/>
    </row>
    <row r="1149" spans="18:18" x14ac:dyDescent="0.2">
      <c r="R1149" s="104"/>
    </row>
    <row r="1150" spans="18:18" x14ac:dyDescent="0.2">
      <c r="R1150" s="104"/>
    </row>
    <row r="1151" spans="18:18" x14ac:dyDescent="0.2">
      <c r="R1151" s="104"/>
    </row>
    <row r="1152" spans="18:18" x14ac:dyDescent="0.2">
      <c r="R1152" s="104"/>
    </row>
    <row r="1153" spans="18:18" x14ac:dyDescent="0.2">
      <c r="R1153" s="104"/>
    </row>
    <row r="1154" spans="18:18" x14ac:dyDescent="0.2">
      <c r="R1154" s="104"/>
    </row>
    <row r="1155" spans="18:18" x14ac:dyDescent="0.2">
      <c r="R1155" s="104"/>
    </row>
    <row r="1156" spans="18:18" x14ac:dyDescent="0.2">
      <c r="R1156" s="104"/>
    </row>
    <row r="1157" spans="18:18" x14ac:dyDescent="0.2">
      <c r="R1157" s="104"/>
    </row>
    <row r="1158" spans="18:18" x14ac:dyDescent="0.2">
      <c r="R1158" s="104"/>
    </row>
    <row r="1159" spans="18:18" x14ac:dyDescent="0.2">
      <c r="R1159" s="104"/>
    </row>
    <row r="1160" spans="18:18" x14ac:dyDescent="0.2">
      <c r="R1160" s="104"/>
    </row>
    <row r="1161" spans="18:18" x14ac:dyDescent="0.2">
      <c r="R1161" s="104"/>
    </row>
    <row r="1162" spans="18:18" x14ac:dyDescent="0.2">
      <c r="R1162" s="104"/>
    </row>
    <row r="1163" spans="18:18" x14ac:dyDescent="0.2">
      <c r="R1163" s="104"/>
    </row>
    <row r="1164" spans="18:18" x14ac:dyDescent="0.2">
      <c r="R1164" s="104"/>
    </row>
    <row r="1165" spans="18:18" x14ac:dyDescent="0.2">
      <c r="R1165" s="104"/>
    </row>
    <row r="1166" spans="18:18" x14ac:dyDescent="0.2">
      <c r="R1166" s="104"/>
    </row>
    <row r="1167" spans="18:18" x14ac:dyDescent="0.2">
      <c r="R1167" s="104"/>
    </row>
    <row r="1168" spans="18:18" x14ac:dyDescent="0.2">
      <c r="R1168" s="104"/>
    </row>
    <row r="1169" spans="18:18" x14ac:dyDescent="0.2">
      <c r="R1169" s="104"/>
    </row>
    <row r="1170" spans="18:18" x14ac:dyDescent="0.2">
      <c r="R1170" s="104"/>
    </row>
    <row r="1171" spans="18:18" x14ac:dyDescent="0.2">
      <c r="R1171" s="104"/>
    </row>
    <row r="1172" spans="18:18" x14ac:dyDescent="0.2">
      <c r="R1172" s="104"/>
    </row>
    <row r="1173" spans="18:18" x14ac:dyDescent="0.2">
      <c r="R1173" s="104"/>
    </row>
    <row r="1174" spans="18:18" x14ac:dyDescent="0.2">
      <c r="R1174" s="104"/>
    </row>
    <row r="1175" spans="18:18" x14ac:dyDescent="0.2">
      <c r="R1175" s="104"/>
    </row>
    <row r="1176" spans="18:18" x14ac:dyDescent="0.2">
      <c r="R1176" s="104"/>
    </row>
    <row r="1177" spans="18:18" x14ac:dyDescent="0.2">
      <c r="R1177" s="104"/>
    </row>
    <row r="1178" spans="18:18" x14ac:dyDescent="0.2">
      <c r="R1178" s="104"/>
    </row>
    <row r="1179" spans="18:18" x14ac:dyDescent="0.2">
      <c r="R1179" s="104"/>
    </row>
    <row r="1180" spans="18:18" x14ac:dyDescent="0.2">
      <c r="R1180" s="104"/>
    </row>
    <row r="1181" spans="18:18" x14ac:dyDescent="0.2">
      <c r="R1181" s="104"/>
    </row>
    <row r="1182" spans="18:18" x14ac:dyDescent="0.2">
      <c r="R1182" s="104"/>
    </row>
    <row r="1183" spans="18:18" x14ac:dyDescent="0.2">
      <c r="R1183" s="104"/>
    </row>
    <row r="1184" spans="18:18" x14ac:dyDescent="0.2">
      <c r="R1184" s="104"/>
    </row>
    <row r="1185" spans="18:18" x14ac:dyDescent="0.2">
      <c r="R1185" s="104"/>
    </row>
    <row r="1186" spans="18:18" x14ac:dyDescent="0.2">
      <c r="R1186" s="104"/>
    </row>
    <row r="1187" spans="18:18" x14ac:dyDescent="0.2">
      <c r="R1187" s="104"/>
    </row>
    <row r="1188" spans="18:18" x14ac:dyDescent="0.2">
      <c r="R1188" s="104"/>
    </row>
    <row r="1189" spans="18:18" x14ac:dyDescent="0.2">
      <c r="R1189" s="104"/>
    </row>
    <row r="1190" spans="18:18" x14ac:dyDescent="0.2">
      <c r="R1190" s="104"/>
    </row>
    <row r="1191" spans="18:18" x14ac:dyDescent="0.2">
      <c r="R1191" s="104"/>
    </row>
    <row r="1192" spans="18:18" x14ac:dyDescent="0.2">
      <c r="R1192" s="104"/>
    </row>
    <row r="1193" spans="18:18" x14ac:dyDescent="0.2">
      <c r="R1193" s="104"/>
    </row>
    <row r="1194" spans="18:18" x14ac:dyDescent="0.2">
      <c r="R1194" s="104"/>
    </row>
    <row r="1195" spans="18:18" x14ac:dyDescent="0.2">
      <c r="R1195" s="104"/>
    </row>
    <row r="1196" spans="18:18" x14ac:dyDescent="0.2">
      <c r="R1196" s="104"/>
    </row>
    <row r="1197" spans="18:18" x14ac:dyDescent="0.2">
      <c r="R1197" s="104"/>
    </row>
    <row r="1198" spans="18:18" x14ac:dyDescent="0.2">
      <c r="R1198" s="104"/>
    </row>
    <row r="1199" spans="18:18" x14ac:dyDescent="0.2">
      <c r="R1199" s="104"/>
    </row>
    <row r="1200" spans="18:18" x14ac:dyDescent="0.2">
      <c r="R1200" s="104"/>
    </row>
    <row r="1201" spans="18:18" x14ac:dyDescent="0.2">
      <c r="R1201" s="104"/>
    </row>
    <row r="1202" spans="18:18" x14ac:dyDescent="0.2">
      <c r="R1202" s="104"/>
    </row>
    <row r="1203" spans="18:18" x14ac:dyDescent="0.2">
      <c r="R1203" s="104"/>
    </row>
    <row r="1204" spans="18:18" x14ac:dyDescent="0.2">
      <c r="R1204" s="104"/>
    </row>
    <row r="1205" spans="18:18" x14ac:dyDescent="0.2">
      <c r="R1205" s="104"/>
    </row>
    <row r="1206" spans="18:18" x14ac:dyDescent="0.2">
      <c r="R1206" s="104"/>
    </row>
    <row r="1207" spans="18:18" x14ac:dyDescent="0.2">
      <c r="R1207" s="104"/>
    </row>
    <row r="1208" spans="18:18" x14ac:dyDescent="0.2">
      <c r="R1208" s="104"/>
    </row>
    <row r="1209" spans="18:18" x14ac:dyDescent="0.2">
      <c r="R1209" s="104"/>
    </row>
    <row r="1210" spans="18:18" x14ac:dyDescent="0.2">
      <c r="R1210" s="104"/>
    </row>
    <row r="1211" spans="18:18" x14ac:dyDescent="0.2">
      <c r="R1211" s="104"/>
    </row>
    <row r="1212" spans="18:18" x14ac:dyDescent="0.2">
      <c r="R1212" s="104"/>
    </row>
    <row r="1213" spans="18:18" x14ac:dyDescent="0.2">
      <c r="R1213" s="104"/>
    </row>
    <row r="1214" spans="18:18" x14ac:dyDescent="0.2">
      <c r="R1214" s="104"/>
    </row>
    <row r="1215" spans="18:18" x14ac:dyDescent="0.2">
      <c r="R1215" s="104"/>
    </row>
    <row r="1216" spans="18:18" x14ac:dyDescent="0.2">
      <c r="R1216" s="104"/>
    </row>
    <row r="1217" spans="18:18" x14ac:dyDescent="0.2">
      <c r="R1217" s="104"/>
    </row>
    <row r="1218" spans="18:18" x14ac:dyDescent="0.2">
      <c r="R1218" s="104"/>
    </row>
    <row r="1219" spans="18:18" x14ac:dyDescent="0.2">
      <c r="R1219" s="104"/>
    </row>
    <row r="1220" spans="18:18" x14ac:dyDescent="0.2">
      <c r="R1220" s="104"/>
    </row>
    <row r="1221" spans="18:18" x14ac:dyDescent="0.2">
      <c r="R1221" s="104"/>
    </row>
    <row r="1222" spans="18:18" x14ac:dyDescent="0.2">
      <c r="R1222" s="104"/>
    </row>
    <row r="1223" spans="18:18" x14ac:dyDescent="0.2">
      <c r="R1223" s="104"/>
    </row>
    <row r="1224" spans="18:18" x14ac:dyDescent="0.2">
      <c r="R1224" s="104"/>
    </row>
    <row r="1225" spans="18:18" x14ac:dyDescent="0.2">
      <c r="R1225" s="104"/>
    </row>
    <row r="1226" spans="18:18" x14ac:dyDescent="0.2">
      <c r="R1226" s="104"/>
    </row>
    <row r="1227" spans="18:18" x14ac:dyDescent="0.2">
      <c r="R1227" s="104"/>
    </row>
    <row r="1228" spans="18:18" x14ac:dyDescent="0.2">
      <c r="R1228" s="104"/>
    </row>
    <row r="1229" spans="18:18" x14ac:dyDescent="0.2">
      <c r="R1229" s="104"/>
    </row>
    <row r="1230" spans="18:18" x14ac:dyDescent="0.2">
      <c r="R1230" s="104"/>
    </row>
    <row r="1231" spans="18:18" x14ac:dyDescent="0.2">
      <c r="R1231" s="104"/>
    </row>
    <row r="1232" spans="18:18" x14ac:dyDescent="0.2">
      <c r="R1232" s="104"/>
    </row>
    <row r="1233" spans="18:18" x14ac:dyDescent="0.2">
      <c r="R1233" s="104"/>
    </row>
    <row r="1234" spans="18:18" x14ac:dyDescent="0.2">
      <c r="R1234" s="104"/>
    </row>
    <row r="1235" spans="18:18" x14ac:dyDescent="0.2">
      <c r="R1235" s="104"/>
    </row>
    <row r="1236" spans="18:18" x14ac:dyDescent="0.2">
      <c r="R1236" s="104"/>
    </row>
    <row r="1237" spans="18:18" x14ac:dyDescent="0.2">
      <c r="R1237" s="104"/>
    </row>
    <row r="1238" spans="18:18" x14ac:dyDescent="0.2">
      <c r="R1238" s="104"/>
    </row>
    <row r="1239" spans="18:18" x14ac:dyDescent="0.2">
      <c r="R1239" s="104"/>
    </row>
    <row r="1240" spans="18:18" x14ac:dyDescent="0.2">
      <c r="R1240" s="104"/>
    </row>
    <row r="1241" spans="18:18" x14ac:dyDescent="0.2">
      <c r="R1241" s="104"/>
    </row>
    <row r="1242" spans="18:18" x14ac:dyDescent="0.2">
      <c r="R1242" s="104"/>
    </row>
    <row r="1243" spans="18:18" x14ac:dyDescent="0.2">
      <c r="R1243" s="104"/>
    </row>
    <row r="1244" spans="18:18" x14ac:dyDescent="0.2">
      <c r="R1244" s="104"/>
    </row>
    <row r="1245" spans="18:18" x14ac:dyDescent="0.2">
      <c r="R1245" s="104"/>
    </row>
    <row r="1246" spans="18:18" x14ac:dyDescent="0.2">
      <c r="R1246" s="104"/>
    </row>
    <row r="1247" spans="18:18" x14ac:dyDescent="0.2">
      <c r="R1247" s="104"/>
    </row>
    <row r="1248" spans="18:18" x14ac:dyDescent="0.2">
      <c r="R1248" s="104"/>
    </row>
    <row r="1249" spans="18:18" x14ac:dyDescent="0.2">
      <c r="R1249" s="104"/>
    </row>
    <row r="1250" spans="18:18" x14ac:dyDescent="0.2">
      <c r="R1250" s="104"/>
    </row>
    <row r="1251" spans="18:18" x14ac:dyDescent="0.2">
      <c r="R1251" s="104"/>
    </row>
    <row r="1252" spans="18:18" x14ac:dyDescent="0.2">
      <c r="R1252" s="104"/>
    </row>
    <row r="1253" spans="18:18" x14ac:dyDescent="0.2">
      <c r="R1253" s="104"/>
    </row>
    <row r="1254" spans="18:18" x14ac:dyDescent="0.2">
      <c r="R1254" s="104"/>
    </row>
    <row r="1255" spans="18:18" x14ac:dyDescent="0.2">
      <c r="R1255" s="104"/>
    </row>
    <row r="1256" spans="18:18" x14ac:dyDescent="0.2">
      <c r="R1256" s="104"/>
    </row>
    <row r="1257" spans="18:18" x14ac:dyDescent="0.2">
      <c r="R1257" s="104"/>
    </row>
    <row r="1258" spans="18:18" x14ac:dyDescent="0.2">
      <c r="R1258" s="104"/>
    </row>
    <row r="1259" spans="18:18" x14ac:dyDescent="0.2">
      <c r="R1259" s="104"/>
    </row>
    <row r="1260" spans="18:18" x14ac:dyDescent="0.2">
      <c r="R1260" s="104"/>
    </row>
    <row r="1261" spans="18:18" x14ac:dyDescent="0.2">
      <c r="R1261" s="104"/>
    </row>
    <row r="1262" spans="18:18" x14ac:dyDescent="0.2">
      <c r="R1262" s="104"/>
    </row>
    <row r="1263" spans="18:18" x14ac:dyDescent="0.2">
      <c r="R1263" s="104"/>
    </row>
    <row r="1264" spans="18:18" x14ac:dyDescent="0.2">
      <c r="R1264" s="104"/>
    </row>
    <row r="1265" spans="18:18" x14ac:dyDescent="0.2">
      <c r="R1265" s="104"/>
    </row>
    <row r="1266" spans="18:18" x14ac:dyDescent="0.2">
      <c r="R1266" s="104"/>
    </row>
    <row r="1267" spans="18:18" x14ac:dyDescent="0.2">
      <c r="R1267" s="104"/>
    </row>
    <row r="1268" spans="18:18" x14ac:dyDescent="0.2">
      <c r="R1268" s="104"/>
    </row>
    <row r="1269" spans="18:18" x14ac:dyDescent="0.2">
      <c r="R1269" s="104"/>
    </row>
    <row r="1270" spans="18:18" x14ac:dyDescent="0.2">
      <c r="R1270" s="104"/>
    </row>
    <row r="1271" spans="18:18" x14ac:dyDescent="0.2">
      <c r="R1271" s="104"/>
    </row>
    <row r="1272" spans="18:18" x14ac:dyDescent="0.2">
      <c r="R1272" s="104"/>
    </row>
    <row r="1273" spans="18:18" x14ac:dyDescent="0.2">
      <c r="R1273" s="104"/>
    </row>
    <row r="1274" spans="18:18" x14ac:dyDescent="0.2">
      <c r="R1274" s="104"/>
    </row>
    <row r="1275" spans="18:18" x14ac:dyDescent="0.2">
      <c r="R1275" s="104"/>
    </row>
    <row r="1276" spans="18:18" x14ac:dyDescent="0.2">
      <c r="R1276" s="104"/>
    </row>
    <row r="1277" spans="18:18" x14ac:dyDescent="0.2">
      <c r="R1277" s="104"/>
    </row>
    <row r="1278" spans="18:18" x14ac:dyDescent="0.2">
      <c r="R1278" s="104"/>
    </row>
    <row r="1279" spans="18:18" x14ac:dyDescent="0.2">
      <c r="R1279" s="104"/>
    </row>
    <row r="1280" spans="18:18" x14ac:dyDescent="0.2">
      <c r="R1280" s="104"/>
    </row>
    <row r="1281" spans="18:18" x14ac:dyDescent="0.2">
      <c r="R1281" s="104"/>
    </row>
    <row r="1282" spans="18:18" x14ac:dyDescent="0.2">
      <c r="R1282" s="104"/>
    </row>
    <row r="1283" spans="18:18" x14ac:dyDescent="0.2">
      <c r="R1283" s="104"/>
    </row>
    <row r="1284" spans="18:18" x14ac:dyDescent="0.2">
      <c r="R1284" s="104"/>
    </row>
    <row r="1285" spans="18:18" x14ac:dyDescent="0.2">
      <c r="R1285" s="104"/>
    </row>
    <row r="1286" spans="18:18" x14ac:dyDescent="0.2">
      <c r="R1286" s="104"/>
    </row>
    <row r="1287" spans="18:18" x14ac:dyDescent="0.2">
      <c r="R1287" s="104"/>
    </row>
    <row r="1288" spans="18:18" x14ac:dyDescent="0.2">
      <c r="R1288" s="104"/>
    </row>
    <row r="1289" spans="18:18" x14ac:dyDescent="0.2">
      <c r="R1289" s="104"/>
    </row>
    <row r="1290" spans="18:18" x14ac:dyDescent="0.2">
      <c r="R1290" s="104"/>
    </row>
    <row r="1291" spans="18:18" x14ac:dyDescent="0.2">
      <c r="R1291" s="104"/>
    </row>
    <row r="1292" spans="18:18" x14ac:dyDescent="0.2">
      <c r="R1292" s="104"/>
    </row>
    <row r="1293" spans="18:18" x14ac:dyDescent="0.2">
      <c r="R1293" s="104"/>
    </row>
    <row r="1294" spans="18:18" x14ac:dyDescent="0.2">
      <c r="R1294" s="104"/>
    </row>
    <row r="1295" spans="18:18" x14ac:dyDescent="0.2">
      <c r="R1295" s="104"/>
    </row>
    <row r="1296" spans="18:18" x14ac:dyDescent="0.2">
      <c r="R1296" s="104"/>
    </row>
    <row r="1297" spans="18:18" x14ac:dyDescent="0.2">
      <c r="R1297" s="104"/>
    </row>
    <row r="1298" spans="18:18" x14ac:dyDescent="0.2">
      <c r="R1298" s="104"/>
    </row>
    <row r="1299" spans="18:18" x14ac:dyDescent="0.2">
      <c r="R1299" s="104"/>
    </row>
    <row r="1300" spans="18:18" x14ac:dyDescent="0.2">
      <c r="R1300" s="104"/>
    </row>
    <row r="1301" spans="18:18" x14ac:dyDescent="0.2">
      <c r="R1301" s="104"/>
    </row>
    <row r="1302" spans="18:18" x14ac:dyDescent="0.2">
      <c r="R1302" s="104"/>
    </row>
    <row r="1303" spans="18:18" x14ac:dyDescent="0.2">
      <c r="R1303" s="104"/>
    </row>
    <row r="1304" spans="18:18" x14ac:dyDescent="0.2">
      <c r="R1304" s="104"/>
    </row>
    <row r="1305" spans="18:18" x14ac:dyDescent="0.2">
      <c r="R1305" s="104"/>
    </row>
    <row r="1306" spans="18:18" x14ac:dyDescent="0.2">
      <c r="R1306" s="104"/>
    </row>
    <row r="1307" spans="18:18" x14ac:dyDescent="0.2">
      <c r="R1307" s="104"/>
    </row>
    <row r="1308" spans="18:18" x14ac:dyDescent="0.2">
      <c r="R1308" s="104"/>
    </row>
    <row r="1309" spans="18:18" x14ac:dyDescent="0.2">
      <c r="R1309" s="104"/>
    </row>
    <row r="1310" spans="18:18" x14ac:dyDescent="0.2">
      <c r="R1310" s="104"/>
    </row>
    <row r="1311" spans="18:18" x14ac:dyDescent="0.2">
      <c r="R1311" s="104"/>
    </row>
    <row r="1312" spans="18:18" x14ac:dyDescent="0.2">
      <c r="R1312" s="104"/>
    </row>
    <row r="1313" spans="18:18" x14ac:dyDescent="0.2">
      <c r="R1313" s="104"/>
    </row>
    <row r="1314" spans="18:18" x14ac:dyDescent="0.2">
      <c r="R1314" s="104"/>
    </row>
    <row r="1315" spans="18:18" x14ac:dyDescent="0.2">
      <c r="R1315" s="104"/>
    </row>
    <row r="1316" spans="18:18" x14ac:dyDescent="0.2">
      <c r="R1316" s="104"/>
    </row>
    <row r="1317" spans="18:18" x14ac:dyDescent="0.2">
      <c r="R1317" s="104"/>
    </row>
    <row r="1318" spans="18:18" x14ac:dyDescent="0.2">
      <c r="R1318" s="104"/>
    </row>
    <row r="1319" spans="18:18" x14ac:dyDescent="0.2">
      <c r="R1319" s="104"/>
    </row>
    <row r="1320" spans="18:18" x14ac:dyDescent="0.2">
      <c r="R1320" s="104"/>
    </row>
    <row r="1321" spans="18:18" x14ac:dyDescent="0.2">
      <c r="R1321" s="104"/>
    </row>
    <row r="1322" spans="18:18" x14ac:dyDescent="0.2">
      <c r="R1322" s="104"/>
    </row>
    <row r="1323" spans="18:18" x14ac:dyDescent="0.2">
      <c r="R1323" s="104"/>
    </row>
    <row r="1324" spans="18:18" x14ac:dyDescent="0.2">
      <c r="R1324" s="104"/>
    </row>
    <row r="1325" spans="18:18" x14ac:dyDescent="0.2">
      <c r="R1325" s="104"/>
    </row>
    <row r="1326" spans="18:18" x14ac:dyDescent="0.2">
      <c r="R1326" s="104"/>
    </row>
    <row r="1327" spans="18:18" x14ac:dyDescent="0.2">
      <c r="R1327" s="104"/>
    </row>
    <row r="1328" spans="18:18" x14ac:dyDescent="0.2">
      <c r="R1328" s="104"/>
    </row>
    <row r="1329" spans="18:18" x14ac:dyDescent="0.2">
      <c r="R1329" s="104"/>
    </row>
    <row r="1330" spans="18:18" x14ac:dyDescent="0.2">
      <c r="R1330" s="104"/>
    </row>
    <row r="1331" spans="18:18" x14ac:dyDescent="0.2">
      <c r="R1331" s="104"/>
    </row>
    <row r="1332" spans="18:18" x14ac:dyDescent="0.2">
      <c r="R1332" s="104"/>
    </row>
  </sheetData>
  <hyperlinks>
    <hyperlink ref="O2" location="'5. Balance Sheet'!A1" display="BALANCE SHEET" xr:uid="{C58DA26D-43D5-4594-BAF1-46F5344C0A43}"/>
    <hyperlink ref="O1" location="INDEX!A1" display="INDEX" xr:uid="{353A1BFF-CA2D-47CA-A61A-DF32E97B11C9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Footer>&amp;L&amp;8&amp;Z&amp;F  &amp;F  _&amp;A
&amp;D  &amp;T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"/>
  <sheetViews>
    <sheetView workbookViewId="0"/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"/>
  <sheetViews>
    <sheetView workbookViewId="0"/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"/>
  <sheetViews>
    <sheetView workbookViewId="0"/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"/>
  <sheetViews>
    <sheetView workbookViewId="0"/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21AD7-D729-46D0-944F-07C9DF16C5DC}">
  <dimension ref="A1"/>
  <sheetViews>
    <sheetView workbookViewId="0">
      <selection activeCell="E30" sqref="E30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4CAF4-9E7B-48A5-ADB3-2914C97340EB}">
  <dimension ref="A1"/>
  <sheetViews>
    <sheetView workbookViewId="0">
      <selection activeCell="A5" sqref="A5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L1:R58"/>
  <sheetViews>
    <sheetView workbookViewId="0">
      <selection activeCell="O11" sqref="O11"/>
    </sheetView>
  </sheetViews>
  <sheetFormatPr defaultRowHeight="12.75" x14ac:dyDescent="0.2"/>
  <cols>
    <col min="10" max="10" width="11" customWidth="1"/>
    <col min="11" max="11" width="10.28515625" customWidth="1"/>
    <col min="14" max="14" width="10.7109375" style="132" customWidth="1"/>
    <col min="15" max="15" width="34.7109375" style="132" customWidth="1"/>
    <col min="16" max="17" width="14.7109375" style="133" customWidth="1"/>
    <col min="20" max="20" width="22.140625" customWidth="1"/>
  </cols>
  <sheetData>
    <row r="1" spans="12:17" x14ac:dyDescent="0.2">
      <c r="N1" s="1"/>
      <c r="O1" s="1"/>
      <c r="P1" s="131"/>
      <c r="Q1" s="131"/>
    </row>
    <row r="2" spans="12:17" x14ac:dyDescent="0.2">
      <c r="N2"/>
      <c r="O2"/>
      <c r="P2"/>
      <c r="Q2"/>
    </row>
    <row r="3" spans="12:17" x14ac:dyDescent="0.2">
      <c r="N3"/>
      <c r="O3"/>
      <c r="P3"/>
      <c r="Q3"/>
    </row>
    <row r="4" spans="12:17" x14ac:dyDescent="0.2">
      <c r="N4"/>
      <c r="O4"/>
      <c r="P4"/>
      <c r="Q4"/>
    </row>
    <row r="5" spans="12:17" x14ac:dyDescent="0.2">
      <c r="N5"/>
      <c r="O5"/>
      <c r="P5"/>
      <c r="Q5"/>
    </row>
    <row r="6" spans="12:17" x14ac:dyDescent="0.2">
      <c r="N6"/>
      <c r="O6"/>
      <c r="P6"/>
      <c r="Q6"/>
    </row>
    <row r="7" spans="12:17" x14ac:dyDescent="0.2">
      <c r="N7"/>
      <c r="O7"/>
      <c r="P7"/>
      <c r="Q7"/>
    </row>
    <row r="8" spans="12:17" x14ac:dyDescent="0.2">
      <c r="N8"/>
      <c r="O8"/>
      <c r="P8"/>
      <c r="Q8"/>
    </row>
    <row r="9" spans="12:17" x14ac:dyDescent="0.2">
      <c r="N9"/>
      <c r="O9"/>
      <c r="P9"/>
      <c r="Q9"/>
    </row>
    <row r="10" spans="12:17" x14ac:dyDescent="0.2">
      <c r="N10"/>
      <c r="O10"/>
      <c r="P10"/>
      <c r="Q10"/>
    </row>
    <row r="11" spans="12:17" x14ac:dyDescent="0.2">
      <c r="N11"/>
      <c r="O11"/>
      <c r="P11"/>
      <c r="Q11"/>
    </row>
    <row r="12" spans="12:17" x14ac:dyDescent="0.2">
      <c r="N12"/>
      <c r="O12"/>
      <c r="P12"/>
      <c r="Q12"/>
    </row>
    <row r="13" spans="12:17" ht="16.5" customHeight="1" x14ac:dyDescent="0.2">
      <c r="L13" s="69">
        <v>20</v>
      </c>
      <c r="N13"/>
      <c r="O13"/>
      <c r="P13"/>
      <c r="Q13"/>
    </row>
    <row r="14" spans="12:17" ht="16.5" customHeight="1" x14ac:dyDescent="0.2">
      <c r="L14" s="69">
        <v>27</v>
      </c>
      <c r="O14"/>
      <c r="P14"/>
      <c r="Q14"/>
    </row>
    <row r="15" spans="12:17" x14ac:dyDescent="0.2">
      <c r="L15" s="69">
        <v>27</v>
      </c>
      <c r="N15" s="69"/>
      <c r="O15" s="63"/>
      <c r="P15"/>
      <c r="Q15"/>
    </row>
    <row r="16" spans="12:17" x14ac:dyDescent="0.2">
      <c r="N16"/>
      <c r="O16"/>
      <c r="P16"/>
      <c r="Q16"/>
    </row>
    <row r="17" spans="14:17" x14ac:dyDescent="0.2">
      <c r="N17" s="69"/>
      <c r="O17"/>
      <c r="P17"/>
      <c r="Q17"/>
    </row>
    <row r="18" spans="14:17" x14ac:dyDescent="0.2">
      <c r="N18"/>
      <c r="O18"/>
      <c r="P18"/>
      <c r="Q18"/>
    </row>
    <row r="19" spans="14:17" x14ac:dyDescent="0.2">
      <c r="N19" s="69"/>
      <c r="O19"/>
      <c r="P19"/>
      <c r="Q19"/>
    </row>
    <row r="20" spans="14:17" x14ac:dyDescent="0.2">
      <c r="O20"/>
      <c r="P20"/>
      <c r="Q20"/>
    </row>
    <row r="21" spans="14:17" x14ac:dyDescent="0.2">
      <c r="N21" s="69"/>
      <c r="O21"/>
      <c r="P21"/>
      <c r="Q21"/>
    </row>
    <row r="22" spans="14:17" x14ac:dyDescent="0.2">
      <c r="O22"/>
      <c r="P22"/>
      <c r="Q22"/>
    </row>
    <row r="23" spans="14:17" x14ac:dyDescent="0.2">
      <c r="N23"/>
      <c r="O23"/>
      <c r="P23"/>
      <c r="Q23"/>
    </row>
    <row r="24" spans="14:17" x14ac:dyDescent="0.2">
      <c r="N24"/>
      <c r="O24"/>
      <c r="P24"/>
      <c r="Q24"/>
    </row>
    <row r="25" spans="14:17" x14ac:dyDescent="0.2">
      <c r="N25" s="69"/>
      <c r="O25"/>
      <c r="P25"/>
      <c r="Q25"/>
    </row>
    <row r="26" spans="14:17" x14ac:dyDescent="0.2">
      <c r="N26" s="69"/>
      <c r="O26" s="63"/>
      <c r="P26"/>
      <c r="Q26"/>
    </row>
    <row r="27" spans="14:17" x14ac:dyDescent="0.2">
      <c r="N27" s="69"/>
      <c r="O27" s="63"/>
      <c r="P27"/>
      <c r="Q27"/>
    </row>
    <row r="28" spans="14:17" x14ac:dyDescent="0.2">
      <c r="N28" s="69"/>
      <c r="O28" s="63"/>
      <c r="P28"/>
      <c r="Q28"/>
    </row>
    <row r="29" spans="14:17" x14ac:dyDescent="0.2">
      <c r="N29" s="69"/>
      <c r="O29" s="63"/>
      <c r="P29"/>
      <c r="Q29"/>
    </row>
    <row r="30" spans="14:17" x14ac:dyDescent="0.2">
      <c r="N30" s="69"/>
      <c r="O30" s="63"/>
      <c r="P30"/>
      <c r="Q30"/>
    </row>
    <row r="31" spans="14:17" x14ac:dyDescent="0.2">
      <c r="N31"/>
      <c r="O31"/>
      <c r="P31"/>
      <c r="Q31"/>
    </row>
    <row r="32" spans="14:17" x14ac:dyDescent="0.2">
      <c r="N32"/>
      <c r="O32"/>
      <c r="P32"/>
      <c r="Q32"/>
    </row>
    <row r="33" spans="14:17" x14ac:dyDescent="0.2">
      <c r="N33"/>
      <c r="O33"/>
      <c r="P33"/>
      <c r="Q33"/>
    </row>
    <row r="34" spans="14:17" x14ac:dyDescent="0.2">
      <c r="N34"/>
      <c r="O34"/>
      <c r="P34"/>
      <c r="Q34"/>
    </row>
    <row r="35" spans="14:17" x14ac:dyDescent="0.2">
      <c r="N35"/>
      <c r="O35"/>
      <c r="P35"/>
      <c r="Q35"/>
    </row>
    <row r="36" spans="14:17" x14ac:dyDescent="0.2">
      <c r="N36"/>
      <c r="O36"/>
      <c r="P36"/>
      <c r="Q36"/>
    </row>
    <row r="37" spans="14:17" x14ac:dyDescent="0.2">
      <c r="N37"/>
      <c r="O37"/>
      <c r="P37"/>
      <c r="Q37"/>
    </row>
    <row r="38" spans="14:17" x14ac:dyDescent="0.2">
      <c r="N38" s="69"/>
      <c r="O38"/>
      <c r="P38"/>
      <c r="Q38"/>
    </row>
    <row r="39" spans="14:17" x14ac:dyDescent="0.2">
      <c r="N39"/>
      <c r="O39"/>
      <c r="P39"/>
      <c r="Q39"/>
    </row>
    <row r="40" spans="14:17" x14ac:dyDescent="0.2">
      <c r="N40"/>
      <c r="O40"/>
      <c r="P40"/>
      <c r="Q40"/>
    </row>
    <row r="41" spans="14:17" x14ac:dyDescent="0.2">
      <c r="N41"/>
      <c r="O41"/>
      <c r="P41"/>
      <c r="Q41"/>
    </row>
    <row r="42" spans="14:17" x14ac:dyDescent="0.2">
      <c r="N42"/>
      <c r="O42"/>
      <c r="P42"/>
      <c r="Q42"/>
    </row>
    <row r="43" spans="14:17" x14ac:dyDescent="0.2">
      <c r="N43" s="69"/>
      <c r="O43"/>
      <c r="P43"/>
      <c r="Q43"/>
    </row>
    <row r="44" spans="14:17" x14ac:dyDescent="0.2">
      <c r="N44" s="69"/>
      <c r="O44"/>
      <c r="P44"/>
      <c r="Q44"/>
    </row>
    <row r="45" spans="14:17" x14ac:dyDescent="0.2">
      <c r="N45"/>
      <c r="O45"/>
      <c r="P45"/>
      <c r="Q45"/>
    </row>
    <row r="46" spans="14:17" x14ac:dyDescent="0.2">
      <c r="N46"/>
      <c r="O46"/>
      <c r="P46"/>
      <c r="Q46"/>
    </row>
    <row r="47" spans="14:17" x14ac:dyDescent="0.2">
      <c r="N47"/>
      <c r="O47"/>
      <c r="P47"/>
      <c r="Q47"/>
    </row>
    <row r="48" spans="14:17" x14ac:dyDescent="0.2">
      <c r="N48" s="69"/>
      <c r="O48"/>
      <c r="P48"/>
      <c r="Q48"/>
    </row>
    <row r="49" spans="14:18" x14ac:dyDescent="0.2">
      <c r="R49" s="69"/>
    </row>
    <row r="50" spans="14:18" x14ac:dyDescent="0.2">
      <c r="R50" s="69"/>
    </row>
    <row r="51" spans="14:18" x14ac:dyDescent="0.2">
      <c r="N51"/>
      <c r="O51"/>
    </row>
    <row r="52" spans="14:18" x14ac:dyDescent="0.2">
      <c r="N52"/>
      <c r="O52"/>
    </row>
    <row r="53" spans="14:18" x14ac:dyDescent="0.2">
      <c r="N53"/>
      <c r="O53"/>
    </row>
    <row r="54" spans="14:18" x14ac:dyDescent="0.2">
      <c r="N54"/>
      <c r="O54"/>
      <c r="R54" s="69"/>
    </row>
    <row r="55" spans="14:18" x14ac:dyDescent="0.2">
      <c r="N55"/>
      <c r="O55"/>
    </row>
    <row r="56" spans="14:18" x14ac:dyDescent="0.2">
      <c r="N56"/>
      <c r="O56"/>
    </row>
    <row r="57" spans="14:18" x14ac:dyDescent="0.2">
      <c r="N57"/>
      <c r="O57"/>
    </row>
    <row r="58" spans="14:18" x14ac:dyDescent="0.2">
      <c r="N58"/>
      <c r="O58"/>
    </row>
  </sheetData>
  <phoneticPr fontId="1" type="noConversion"/>
  <hyperlinks>
    <hyperlink ref="L13" location="'20.'!A1" display="'20.'!A1" xr:uid="{2ED23904-5C7F-4EFA-A744-826C3D610E7C}"/>
    <hyperlink ref="L14" location="'27'!A1" display="'27'!A1" xr:uid="{B81F949E-60D4-4897-AC4F-3D3246D3FA7C}"/>
    <hyperlink ref="L15" location="'27'!A1" display="'27'!A1" xr:uid="{C7C5B604-2919-45EA-8113-D4FD691EB1F9}"/>
  </hyperlinks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08FD2-45ED-4F71-852F-D8F064EE94E5}">
  <sheetPr>
    <tabColor theme="8" tint="0.39997558519241921"/>
    <pageSetUpPr fitToPage="1"/>
  </sheetPr>
  <dimension ref="B1:K42"/>
  <sheetViews>
    <sheetView workbookViewId="0">
      <selection activeCell="N19" sqref="N19"/>
    </sheetView>
  </sheetViews>
  <sheetFormatPr defaultRowHeight="12.75" x14ac:dyDescent="0.2"/>
  <cols>
    <col min="2" max="2" width="37" customWidth="1"/>
    <col min="3" max="3" width="11" customWidth="1"/>
    <col min="4" max="4" width="5.85546875" customWidth="1"/>
    <col min="5" max="5" width="12.85546875" bestFit="1" customWidth="1"/>
    <col min="6" max="6" width="12" bestFit="1" customWidth="1"/>
    <col min="7" max="7" width="9.28515625" bestFit="1" customWidth="1"/>
    <col min="8" max="8" width="11.28515625" bestFit="1" customWidth="1"/>
  </cols>
  <sheetData>
    <row r="1" spans="2:8" ht="15" x14ac:dyDescent="0.25">
      <c r="C1" s="111" t="s">
        <v>161</v>
      </c>
      <c r="E1" s="208" t="s">
        <v>152</v>
      </c>
      <c r="F1" s="208"/>
      <c r="G1" s="208"/>
      <c r="H1" s="208"/>
    </row>
    <row r="2" spans="2:8" x14ac:dyDescent="0.2">
      <c r="E2" s="111" t="s">
        <v>165</v>
      </c>
      <c r="F2" s="111" t="s">
        <v>166</v>
      </c>
      <c r="G2" s="111"/>
      <c r="H2" s="111" t="s">
        <v>134</v>
      </c>
    </row>
    <row r="3" spans="2:8" x14ac:dyDescent="0.2">
      <c r="C3" s="194" t="s">
        <v>201</v>
      </c>
      <c r="D3" s="195"/>
      <c r="E3" s="196">
        <v>21728</v>
      </c>
      <c r="F3" s="196">
        <v>21726</v>
      </c>
      <c r="G3" s="197"/>
      <c r="H3" s="111"/>
    </row>
    <row r="4" spans="2:8" x14ac:dyDescent="0.2">
      <c r="C4" s="194" t="s">
        <v>202</v>
      </c>
      <c r="D4" s="195"/>
      <c r="E4" s="198" t="str">
        <f ca="1">DATEDIF(E3,TODAY(),"y")&amp;"y "&amp;DATEDIF(E3,TODAY(),"ym")&amp;"m "&amp;DATEDIF(E3,TODAY(),"md")&amp;"d"</f>
        <v>63y 11m 10d</v>
      </c>
      <c r="F4" s="198" t="str">
        <f ca="1">DATEDIF(F3,TODAY(),"y")&amp;"y "&amp;DATEDIF(F3,TODAY(),"ym")&amp;"m "&amp;DATEDIF(F3,TODAY(),"md")&amp;"d"</f>
        <v>63y 11m 12d</v>
      </c>
      <c r="G4" s="197"/>
      <c r="H4" s="111"/>
    </row>
    <row r="5" spans="2:8" x14ac:dyDescent="0.2">
      <c r="C5" s="63"/>
      <c r="E5" s="193"/>
      <c r="F5" s="193"/>
      <c r="G5" s="111"/>
      <c r="H5" s="111"/>
    </row>
    <row r="6" spans="2:8" x14ac:dyDescent="0.2">
      <c r="B6" s="63" t="s">
        <v>280</v>
      </c>
      <c r="C6" s="63"/>
      <c r="E6" s="116">
        <v>125642.16</v>
      </c>
      <c r="F6" s="116">
        <v>96223.17</v>
      </c>
      <c r="G6" s="116"/>
      <c r="H6" s="121">
        <f>+E6+F6</f>
        <v>221865.33000000002</v>
      </c>
    </row>
    <row r="7" spans="2:8" x14ac:dyDescent="0.2">
      <c r="B7" s="63"/>
      <c r="C7" s="63"/>
      <c r="E7" s="116"/>
      <c r="F7" s="116"/>
      <c r="G7" s="116"/>
      <c r="H7" s="121"/>
    </row>
    <row r="8" spans="2:8" x14ac:dyDescent="0.2">
      <c r="B8" s="63" t="s">
        <v>155</v>
      </c>
      <c r="C8" s="63"/>
      <c r="E8" s="134">
        <f>ROUND(E6/H6,4)</f>
        <v>0.56630000000000003</v>
      </c>
      <c r="F8" s="134">
        <f>ROUND(F6/H6,4)</f>
        <v>0.43369999999999997</v>
      </c>
      <c r="G8" s="134"/>
      <c r="H8" s="135">
        <v>1</v>
      </c>
    </row>
    <row r="9" spans="2:8" x14ac:dyDescent="0.2">
      <c r="H9" s="121">
        <v>0</v>
      </c>
    </row>
    <row r="10" spans="2:8" x14ac:dyDescent="0.2">
      <c r="B10" s="63" t="s">
        <v>281</v>
      </c>
      <c r="C10">
        <f>E10+F10</f>
        <v>3426.53</v>
      </c>
      <c r="E10" s="116">
        <v>0</v>
      </c>
      <c r="F10" s="116">
        <v>3426.53</v>
      </c>
      <c r="H10" s="121">
        <f>E10+F10</f>
        <v>3426.53</v>
      </c>
    </row>
    <row r="11" spans="2:8" x14ac:dyDescent="0.2">
      <c r="H11" s="121"/>
    </row>
    <row r="12" spans="2:8" x14ac:dyDescent="0.2">
      <c r="B12" s="63" t="s">
        <v>284</v>
      </c>
      <c r="C12" s="116">
        <f>E12+F12</f>
        <v>0</v>
      </c>
      <c r="E12" s="116">
        <v>0</v>
      </c>
      <c r="F12" s="116">
        <v>0</v>
      </c>
      <c r="G12" s="116"/>
      <c r="H12" s="121">
        <f>+E12+F12</f>
        <v>0</v>
      </c>
    </row>
    <row r="14" spans="2:8" x14ac:dyDescent="0.2">
      <c r="B14" s="38" t="s">
        <v>187</v>
      </c>
      <c r="C14" s="123">
        <f>+C12+C10</f>
        <v>3426.53</v>
      </c>
      <c r="E14" s="123">
        <f>+E6+E12+E10</f>
        <v>125642.16</v>
      </c>
      <c r="F14" s="123">
        <f>+F6+F12+F10</f>
        <v>99649.7</v>
      </c>
      <c r="G14" s="123"/>
      <c r="H14" s="124">
        <f>+H6+H12+H10</f>
        <v>225291.86000000002</v>
      </c>
    </row>
    <row r="16" spans="2:8" x14ac:dyDescent="0.2">
      <c r="B16" s="63" t="s">
        <v>282</v>
      </c>
      <c r="C16" s="121">
        <v>55209.54</v>
      </c>
      <c r="E16">
        <f>ROUND(+C16*E8,2)</f>
        <v>31265.16</v>
      </c>
      <c r="F16" s="118">
        <f>+C16-E16</f>
        <v>23944.38</v>
      </c>
      <c r="H16" s="118">
        <f>+E16+F16</f>
        <v>55209.54</v>
      </c>
    </row>
    <row r="17" spans="2:11" x14ac:dyDescent="0.2">
      <c r="B17" s="63" t="s">
        <v>283</v>
      </c>
      <c r="C17" s="121">
        <v>-41496.65</v>
      </c>
      <c r="E17">
        <f>ROUND(C17*E8,2)</f>
        <v>-23499.55</v>
      </c>
      <c r="F17" s="118">
        <f>+C17-E17</f>
        <v>-17997.100000000002</v>
      </c>
      <c r="H17" s="118">
        <f>+E17+F17</f>
        <v>-41496.65</v>
      </c>
    </row>
    <row r="19" spans="2:11" x14ac:dyDescent="0.2">
      <c r="B19" s="63" t="s">
        <v>153</v>
      </c>
      <c r="C19" s="116">
        <v>77.23</v>
      </c>
      <c r="F19" s="116"/>
      <c r="G19" s="116"/>
      <c r="H19" s="116"/>
    </row>
    <row r="20" spans="2:11" x14ac:dyDescent="0.2">
      <c r="B20" s="63" t="s">
        <v>154</v>
      </c>
      <c r="C20" s="116">
        <f>1567.5+259+53.52+369</f>
        <v>2249.02</v>
      </c>
      <c r="F20" s="116"/>
      <c r="G20" s="116"/>
      <c r="H20" s="116"/>
    </row>
    <row r="21" spans="2:11" x14ac:dyDescent="0.2">
      <c r="B21" s="63" t="s">
        <v>156</v>
      </c>
      <c r="C21" s="117">
        <f>+C19-C20</f>
        <v>-2171.79</v>
      </c>
      <c r="E21">
        <f>ROUND(C21*E8,2)</f>
        <v>-1229.8800000000001</v>
      </c>
      <c r="F21" s="118">
        <f>+C21-E21</f>
        <v>-941.90999999999985</v>
      </c>
      <c r="H21" s="118">
        <f>+E21+F21</f>
        <v>-2171.79</v>
      </c>
    </row>
    <row r="22" spans="2:11" x14ac:dyDescent="0.2">
      <c r="B22" s="125" t="s">
        <v>168</v>
      </c>
      <c r="C22" s="117">
        <f>+C10+C21</f>
        <v>1254.7400000000002</v>
      </c>
      <c r="F22" s="116"/>
      <c r="G22" s="116"/>
      <c r="H22" s="116"/>
    </row>
    <row r="23" spans="2:11" x14ac:dyDescent="0.2">
      <c r="B23" s="125" t="s">
        <v>163</v>
      </c>
      <c r="C23" s="136">
        <f>C40</f>
        <v>-1254.74</v>
      </c>
      <c r="F23" s="116"/>
      <c r="G23" s="116"/>
      <c r="H23" s="116"/>
      <c r="K23" s="116"/>
    </row>
    <row r="24" spans="2:11" ht="13.5" thickBot="1" x14ac:dyDescent="0.25">
      <c r="B24" s="125" t="s">
        <v>164</v>
      </c>
      <c r="C24" s="126">
        <f>SUM(C22:C23)</f>
        <v>0</v>
      </c>
      <c r="F24" s="116"/>
      <c r="G24" s="116"/>
      <c r="H24" s="116"/>
    </row>
    <row r="25" spans="2:11" x14ac:dyDescent="0.2">
      <c r="B25" s="63"/>
      <c r="C25" s="63"/>
      <c r="E25" s="116"/>
      <c r="F25" s="116"/>
      <c r="G25" s="116"/>
      <c r="H25" s="116"/>
    </row>
    <row r="26" spans="2:11" x14ac:dyDescent="0.2">
      <c r="B26" s="63" t="s">
        <v>157</v>
      </c>
      <c r="C26" s="116">
        <v>0</v>
      </c>
      <c r="E26" s="116">
        <v>0</v>
      </c>
      <c r="F26" s="116">
        <v>0</v>
      </c>
      <c r="G26" s="116"/>
      <c r="H26" s="118">
        <v>0</v>
      </c>
    </row>
    <row r="27" spans="2:11" x14ac:dyDescent="0.2">
      <c r="B27" s="63" t="s">
        <v>158</v>
      </c>
      <c r="C27" s="116">
        <v>0</v>
      </c>
      <c r="E27" s="116">
        <v>0</v>
      </c>
      <c r="F27" s="116">
        <v>0</v>
      </c>
      <c r="G27" s="116"/>
      <c r="H27" s="118">
        <v>0</v>
      </c>
    </row>
    <row r="28" spans="2:11" x14ac:dyDescent="0.2">
      <c r="B28" s="127" t="s">
        <v>160</v>
      </c>
      <c r="C28" s="122">
        <v>0</v>
      </c>
      <c r="E28" s="122">
        <v>0</v>
      </c>
      <c r="F28" s="122">
        <v>0</v>
      </c>
      <c r="G28" s="122"/>
      <c r="H28" s="122">
        <v>0</v>
      </c>
    </row>
    <row r="30" spans="2:11" x14ac:dyDescent="0.2">
      <c r="B30" s="129" t="s">
        <v>159</v>
      </c>
      <c r="C30" s="129"/>
      <c r="E30" s="130">
        <f>SUM(E16:E29)+E10</f>
        <v>6535.7300000000005</v>
      </c>
      <c r="F30" s="130">
        <f>SUM(F16:F29)+F10</f>
        <v>8431.9</v>
      </c>
      <c r="G30" s="130"/>
      <c r="H30" s="130">
        <f>SUM(H16:H29)+H10</f>
        <v>14967.63</v>
      </c>
    </row>
    <row r="31" spans="2:11" x14ac:dyDescent="0.2">
      <c r="F31" s="118">
        <f>F30-F10</f>
        <v>5005.369999999999</v>
      </c>
    </row>
    <row r="32" spans="2:11" x14ac:dyDescent="0.2">
      <c r="B32" s="128" t="s">
        <v>167</v>
      </c>
      <c r="C32" s="120">
        <f>+C16+C17+C22</f>
        <v>14967.63</v>
      </c>
      <c r="E32" s="120">
        <f>+E6+E30</f>
        <v>132177.89000000001</v>
      </c>
      <c r="F32" s="120">
        <f t="shared" ref="F32:H32" si="0">+F6+F30</f>
        <v>104655.06999999999</v>
      </c>
      <c r="G32" s="120">
        <f t="shared" si="0"/>
        <v>0</v>
      </c>
      <c r="H32" s="120">
        <f t="shared" si="0"/>
        <v>236832.96000000002</v>
      </c>
      <c r="I32" s="63" t="s">
        <v>285</v>
      </c>
    </row>
    <row r="35" spans="2:8" x14ac:dyDescent="0.2">
      <c r="E35" s="118"/>
      <c r="F35" s="118"/>
      <c r="G35" s="118"/>
      <c r="H35" s="118"/>
    </row>
    <row r="36" spans="2:8" ht="13.5" thickBot="1" x14ac:dyDescent="0.25"/>
    <row r="37" spans="2:8" x14ac:dyDescent="0.2">
      <c r="B37" s="200" t="s">
        <v>268</v>
      </c>
      <c r="C37" s="201" t="s">
        <v>271</v>
      </c>
      <c r="D37" s="201"/>
      <c r="E37" s="202" t="s">
        <v>270</v>
      </c>
    </row>
    <row r="38" spans="2:8" x14ac:dyDescent="0.2">
      <c r="B38" s="203" t="s">
        <v>269</v>
      </c>
      <c r="C38" s="204">
        <v>4235</v>
      </c>
      <c r="D38" s="204"/>
      <c r="E38" s="205">
        <v>17057</v>
      </c>
    </row>
    <row r="39" spans="2:8" x14ac:dyDescent="0.2">
      <c r="B39" s="203" t="s">
        <v>272</v>
      </c>
      <c r="C39" s="204"/>
      <c r="D39" s="204"/>
      <c r="E39" s="205">
        <v>41496.65</v>
      </c>
    </row>
    <row r="40" spans="2:8" x14ac:dyDescent="0.2">
      <c r="B40" s="203" t="s">
        <v>273</v>
      </c>
      <c r="C40" s="204">
        <v>-1254.74</v>
      </c>
      <c r="D40" s="204"/>
      <c r="E40" s="205"/>
    </row>
    <row r="41" spans="2:8" x14ac:dyDescent="0.2">
      <c r="B41" s="216" t="s">
        <v>274</v>
      </c>
      <c r="C41" s="217">
        <f>SUM(C38:C40)</f>
        <v>2980.26</v>
      </c>
      <c r="D41" s="217"/>
      <c r="E41" s="218">
        <f>SUM(E38:E40)</f>
        <v>58553.65</v>
      </c>
    </row>
    <row r="42" spans="2:8" ht="13.5" thickBot="1" x14ac:dyDescent="0.25">
      <c r="B42" s="145"/>
      <c r="C42" s="206"/>
      <c r="D42" s="206"/>
      <c r="E42" s="207"/>
    </row>
  </sheetData>
  <mergeCells count="1">
    <mergeCell ref="E1:H1"/>
  </mergeCells>
  <printOptions gridLines="1"/>
  <pageMargins left="0.74803149606299213" right="0.74803149606299213" top="0.98425196850393704" bottom="0.98425196850393704" header="0.51181102362204722" footer="0.51181102362204722"/>
  <pageSetup scale="66" orientation="portrait" r:id="rId1"/>
  <headerFooter alignWithMargins="0">
    <oddFooter>&amp;L&amp;8&amp;Z&amp;F  _&amp;A
&amp;D   &amp;T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3A59D-8D2B-4F89-B8BB-24D05766EBF1}">
  <dimension ref="A1:L30"/>
  <sheetViews>
    <sheetView workbookViewId="0">
      <selection activeCell="L12" sqref="L12"/>
    </sheetView>
  </sheetViews>
  <sheetFormatPr defaultRowHeight="12.75" x14ac:dyDescent="0.2"/>
  <cols>
    <col min="1" max="1" width="39.42578125" customWidth="1"/>
    <col min="2" max="2" width="13.7109375" customWidth="1"/>
    <col min="3" max="3" width="3.140625" customWidth="1"/>
    <col min="4" max="6" width="13.7109375" customWidth="1"/>
    <col min="7" max="7" width="3.140625" customWidth="1"/>
    <col min="8" max="9" width="13.7109375" customWidth="1"/>
  </cols>
  <sheetData>
    <row r="1" spans="1:12" x14ac:dyDescent="0.2">
      <c r="A1" s="38"/>
      <c r="B1" s="148"/>
      <c r="D1" s="148"/>
      <c r="E1" s="148"/>
      <c r="F1" s="148"/>
      <c r="H1" s="148"/>
      <c r="I1" s="148"/>
    </row>
    <row r="2" spans="1:12" x14ac:dyDescent="0.2">
      <c r="A2" s="38" t="s">
        <v>189</v>
      </c>
      <c r="B2" s="148"/>
      <c r="D2" s="148"/>
      <c r="E2" s="148"/>
      <c r="F2" s="148"/>
      <c r="H2" s="148"/>
      <c r="I2" s="148"/>
    </row>
    <row r="3" spans="1:12" x14ac:dyDescent="0.2">
      <c r="B3" s="210"/>
      <c r="C3" s="210"/>
      <c r="D3" s="211"/>
      <c r="E3" s="211"/>
      <c r="F3" s="210"/>
      <c r="G3" s="210"/>
      <c r="H3" s="211"/>
      <c r="I3" s="211"/>
    </row>
    <row r="4" spans="1:12" x14ac:dyDescent="0.2">
      <c r="A4" s="111"/>
      <c r="B4" s="212" t="s">
        <v>203</v>
      </c>
      <c r="C4" s="212"/>
      <c r="D4" s="212"/>
      <c r="E4" s="212"/>
      <c r="F4" s="212" t="s">
        <v>204</v>
      </c>
      <c r="G4" s="212"/>
      <c r="H4" s="212"/>
      <c r="I4" s="212"/>
    </row>
    <row r="5" spans="1:12" x14ac:dyDescent="0.2">
      <c r="A5" s="111"/>
      <c r="B5" s="209" t="s">
        <v>190</v>
      </c>
      <c r="C5" s="209"/>
      <c r="D5" s="209"/>
      <c r="E5" s="209"/>
      <c r="F5" s="209" t="s">
        <v>190</v>
      </c>
      <c r="G5" s="209"/>
      <c r="H5" s="209"/>
      <c r="I5" s="209"/>
    </row>
    <row r="6" spans="1:12" x14ac:dyDescent="0.2">
      <c r="A6" s="111" t="s">
        <v>201</v>
      </c>
      <c r="B6" s="159"/>
      <c r="C6" s="159"/>
      <c r="D6" s="192">
        <v>21728</v>
      </c>
      <c r="E6" s="159"/>
      <c r="F6" s="159"/>
      <c r="G6" s="159"/>
      <c r="H6" s="192">
        <v>21726</v>
      </c>
      <c r="I6" s="159"/>
    </row>
    <row r="7" spans="1:12" x14ac:dyDescent="0.2">
      <c r="A7" s="111" t="s">
        <v>202</v>
      </c>
      <c r="B7" s="159"/>
      <c r="C7" s="159"/>
      <c r="D7" s="193" t="str">
        <f ca="1">DATEDIF(D6,TODAY(),"y")&amp;"y "&amp;DATEDIF(D6,TODAY(),"ym")&amp;"m "&amp;DATEDIF(D6,TODAY(),"md")&amp;"d"</f>
        <v>63y 11m 10d</v>
      </c>
      <c r="E7" s="159"/>
      <c r="F7" s="159"/>
      <c r="G7" s="159"/>
      <c r="H7" s="193" t="str">
        <f ca="1">DATEDIF(H6,TODAY(),"y")&amp;"y "&amp;DATEDIF(H6,TODAY(),"ym")&amp;"m "&amp;DATEDIF(H6,TODAY(),"md")&amp;"d"</f>
        <v>63y 11m 12d</v>
      </c>
      <c r="I7" s="159"/>
    </row>
    <row r="8" spans="1:12" x14ac:dyDescent="0.2">
      <c r="A8" s="63" t="s">
        <v>205</v>
      </c>
      <c r="B8" s="149"/>
      <c r="D8" s="148"/>
      <c r="E8" s="148"/>
      <c r="F8" s="149"/>
      <c r="H8" s="148"/>
      <c r="I8" s="148"/>
    </row>
    <row r="9" spans="1:12" x14ac:dyDescent="0.2">
      <c r="B9" s="148"/>
      <c r="D9" s="150" t="s">
        <v>191</v>
      </c>
      <c r="E9" s="150" t="s">
        <v>192</v>
      </c>
      <c r="F9" s="148"/>
      <c r="H9" s="150" t="s">
        <v>191</v>
      </c>
      <c r="I9" s="150" t="s">
        <v>192</v>
      </c>
    </row>
    <row r="10" spans="1:12" x14ac:dyDescent="0.2">
      <c r="A10" s="63" t="s">
        <v>193</v>
      </c>
      <c r="B10" s="148">
        <f>SUM(D10:E10)</f>
        <v>0</v>
      </c>
      <c r="D10" s="148"/>
      <c r="E10" s="148"/>
      <c r="F10" s="148">
        <f>SUM(H10:I10)</f>
        <v>0</v>
      </c>
      <c r="H10" s="148"/>
      <c r="I10" s="148"/>
    </row>
    <row r="11" spans="1:12" x14ac:dyDescent="0.2">
      <c r="A11" s="63" t="s">
        <v>194</v>
      </c>
      <c r="B11" s="148">
        <v>0</v>
      </c>
      <c r="D11" s="148"/>
      <c r="E11" s="148"/>
      <c r="F11" s="148">
        <v>0</v>
      </c>
      <c r="H11" s="148"/>
      <c r="I11" s="148"/>
      <c r="L11" t="s">
        <v>286</v>
      </c>
    </row>
    <row r="12" spans="1:12" x14ac:dyDescent="0.2">
      <c r="A12" s="63" t="s">
        <v>195</v>
      </c>
      <c r="B12" s="148">
        <v>0</v>
      </c>
      <c r="D12" s="148"/>
      <c r="E12" s="148"/>
      <c r="F12" s="148">
        <v>0</v>
      </c>
      <c r="H12" s="148"/>
      <c r="I12" s="148"/>
    </row>
    <row r="13" spans="1:12" ht="13.5" thickBot="1" x14ac:dyDescent="0.25">
      <c r="B13" s="151">
        <f>SUM(B10:B12)</f>
        <v>0</v>
      </c>
      <c r="C13" s="151"/>
      <c r="D13" s="151">
        <f t="shared" ref="D13:E13" si="0">SUM(D10:D12)</f>
        <v>0</v>
      </c>
      <c r="E13" s="151">
        <f t="shared" si="0"/>
        <v>0</v>
      </c>
      <c r="F13" s="151">
        <f>SUM(F10:F12)</f>
        <v>0</v>
      </c>
      <c r="G13" s="151"/>
      <c r="H13" s="151">
        <f t="shared" ref="H13:I13" si="1">SUM(H10:H12)</f>
        <v>0</v>
      </c>
      <c r="I13" s="151">
        <f t="shared" si="1"/>
        <v>0</v>
      </c>
    </row>
    <row r="14" spans="1:12" ht="14.25" thickTop="1" thickBot="1" x14ac:dyDescent="0.25">
      <c r="A14" s="146"/>
      <c r="B14" s="152" t="e">
        <f>SUM(D14:E14)</f>
        <v>#DIV/0!</v>
      </c>
      <c r="C14" s="146"/>
      <c r="D14" s="153" t="e">
        <f>D13/B13</f>
        <v>#DIV/0!</v>
      </c>
      <c r="E14" s="153" t="e">
        <f>E13/B13</f>
        <v>#DIV/0!</v>
      </c>
      <c r="F14" s="152" t="e">
        <f>SUM(H14:I14)</f>
        <v>#DIV/0!</v>
      </c>
      <c r="G14" s="146"/>
      <c r="H14" s="153" t="e">
        <f>H13/F13</f>
        <v>#DIV/0!</v>
      </c>
      <c r="I14" s="153" t="e">
        <f>I13/F13</f>
        <v>#DIV/0!</v>
      </c>
    </row>
    <row r="15" spans="1:12" x14ac:dyDescent="0.2">
      <c r="B15" s="154"/>
      <c r="D15" s="155"/>
      <c r="E15" s="155"/>
      <c r="F15" s="154"/>
      <c r="H15" s="155"/>
      <c r="I15" s="155"/>
    </row>
    <row r="16" spans="1:12" x14ac:dyDescent="0.2">
      <c r="B16" s="156"/>
      <c r="D16" s="148"/>
      <c r="E16" s="148"/>
      <c r="F16" s="156"/>
      <c r="H16" s="148"/>
      <c r="I16" s="148"/>
    </row>
    <row r="17" spans="1:9" x14ac:dyDescent="0.2">
      <c r="A17" s="111">
        <v>2020</v>
      </c>
      <c r="D17" s="150" t="s">
        <v>191</v>
      </c>
      <c r="E17" s="150" t="s">
        <v>192</v>
      </c>
      <c r="H17" s="150" t="s">
        <v>191</v>
      </c>
      <c r="I17" s="150" t="s">
        <v>192</v>
      </c>
    </row>
    <row r="18" spans="1:9" x14ac:dyDescent="0.2">
      <c r="A18" s="63" t="s">
        <v>196</v>
      </c>
      <c r="B18" s="157">
        <f>B13</f>
        <v>0</v>
      </c>
      <c r="D18" s="148"/>
      <c r="E18" s="148"/>
      <c r="F18" s="157">
        <f>F13</f>
        <v>0</v>
      </c>
      <c r="H18" s="148"/>
      <c r="I18" s="148"/>
    </row>
    <row r="19" spans="1:9" x14ac:dyDescent="0.2">
      <c r="B19" s="148"/>
      <c r="F19" s="148"/>
    </row>
    <row r="20" spans="1:9" x14ac:dyDescent="0.2">
      <c r="A20" s="63" t="s">
        <v>197</v>
      </c>
      <c r="B20" s="148"/>
      <c r="D20" s="148">
        <v>0</v>
      </c>
      <c r="E20" s="148">
        <v>0</v>
      </c>
      <c r="F20" s="148"/>
      <c r="H20" s="148">
        <v>0</v>
      </c>
      <c r="I20" s="148">
        <v>0</v>
      </c>
    </row>
    <row r="21" spans="1:9" x14ac:dyDescent="0.2">
      <c r="A21" s="63" t="s">
        <v>198</v>
      </c>
      <c r="B21" s="148"/>
      <c r="D21" s="148">
        <v>0</v>
      </c>
      <c r="E21" s="148">
        <v>0</v>
      </c>
      <c r="F21" s="148"/>
      <c r="H21" s="148">
        <v>0</v>
      </c>
      <c r="I21" s="148">
        <v>0</v>
      </c>
    </row>
    <row r="22" spans="1:9" x14ac:dyDescent="0.2">
      <c r="A22" s="63" t="s">
        <v>199</v>
      </c>
      <c r="B22" s="148" t="e">
        <f>SUM(D22:E22)</f>
        <v>#DIV/0!</v>
      </c>
      <c r="D22" s="148" t="e">
        <f>(735320.51-B13)*D14</f>
        <v>#DIV/0!</v>
      </c>
      <c r="E22" s="148" t="e">
        <f>(735320.51-B13)*E14</f>
        <v>#DIV/0!</v>
      </c>
      <c r="F22" s="148" t="e">
        <f>SUM(H22:I22)</f>
        <v>#DIV/0!</v>
      </c>
      <c r="H22" s="148" t="e">
        <f>(735320.51-F13)*H14</f>
        <v>#DIV/0!</v>
      </c>
      <c r="I22" s="148" t="e">
        <f>(735320.51-F13)*I14</f>
        <v>#DIV/0!</v>
      </c>
    </row>
    <row r="23" spans="1:9" x14ac:dyDescent="0.2">
      <c r="B23" s="148"/>
      <c r="D23" s="148"/>
      <c r="E23" s="148"/>
      <c r="F23" s="148"/>
      <c r="H23" s="148"/>
      <c r="I23" s="148"/>
    </row>
    <row r="24" spans="1:9" x14ac:dyDescent="0.2">
      <c r="B24" s="148"/>
      <c r="D24" s="148"/>
      <c r="E24" s="148"/>
      <c r="F24" s="148"/>
      <c r="H24" s="148"/>
      <c r="I24" s="148"/>
    </row>
    <row r="25" spans="1:9" x14ac:dyDescent="0.2">
      <c r="B25" s="148"/>
      <c r="F25" s="148"/>
    </row>
    <row r="26" spans="1:9" x14ac:dyDescent="0.2">
      <c r="A26" s="63" t="s">
        <v>193</v>
      </c>
      <c r="B26" s="148" t="e">
        <f>SUM(B18:B25)</f>
        <v>#DIV/0!</v>
      </c>
      <c r="C26" s="148"/>
      <c r="D26" s="148" t="e">
        <f>D10+D22</f>
        <v>#DIV/0!</v>
      </c>
      <c r="E26" s="148" t="e">
        <f>E10+E22</f>
        <v>#DIV/0!</v>
      </c>
      <c r="F26" s="148" t="e">
        <f>SUM(F18:F25)</f>
        <v>#DIV/0!</v>
      </c>
      <c r="G26" s="148"/>
      <c r="H26" s="148" t="e">
        <f>H10+H22</f>
        <v>#DIV/0!</v>
      </c>
      <c r="I26" s="148" t="e">
        <f>I10+I22</f>
        <v>#DIV/0!</v>
      </c>
    </row>
    <row r="27" spans="1:9" x14ac:dyDescent="0.2">
      <c r="A27" s="63" t="s">
        <v>194</v>
      </c>
      <c r="B27" s="148">
        <v>0</v>
      </c>
      <c r="D27" s="148">
        <v>0</v>
      </c>
      <c r="E27" s="148">
        <v>0</v>
      </c>
      <c r="F27" s="148">
        <v>0</v>
      </c>
      <c r="H27" s="148">
        <v>0</v>
      </c>
      <c r="I27" s="148">
        <v>0</v>
      </c>
    </row>
    <row r="28" spans="1:9" x14ac:dyDescent="0.2">
      <c r="A28" s="63" t="s">
        <v>195</v>
      </c>
      <c r="B28" s="148">
        <v>0</v>
      </c>
      <c r="D28" s="148">
        <v>0</v>
      </c>
      <c r="E28" s="148">
        <v>0</v>
      </c>
      <c r="F28" s="148">
        <v>0</v>
      </c>
      <c r="H28" s="148">
        <v>0</v>
      </c>
      <c r="I28" s="148">
        <v>0</v>
      </c>
    </row>
    <row r="29" spans="1:9" ht="13.5" thickBot="1" x14ac:dyDescent="0.25">
      <c r="A29" s="63" t="s">
        <v>200</v>
      </c>
      <c r="B29" s="158" t="e">
        <f>SUM(B26:B28)</f>
        <v>#DIV/0!</v>
      </c>
      <c r="C29" s="158"/>
      <c r="D29" s="158" t="e">
        <f t="shared" ref="D29:E29" si="2">SUM(D26:D28)</f>
        <v>#DIV/0!</v>
      </c>
      <c r="E29" s="158" t="e">
        <f t="shared" si="2"/>
        <v>#DIV/0!</v>
      </c>
      <c r="F29" s="158" t="e">
        <f>SUM(F26:F28)</f>
        <v>#DIV/0!</v>
      </c>
      <c r="G29" s="158"/>
      <c r="H29" s="158" t="e">
        <f t="shared" ref="H29:I29" si="3">SUM(H26:H28)</f>
        <v>#DIV/0!</v>
      </c>
      <c r="I29" s="158" t="e">
        <f t="shared" si="3"/>
        <v>#DIV/0!</v>
      </c>
    </row>
    <row r="30" spans="1:9" ht="14.25" thickTop="1" thickBot="1" x14ac:dyDescent="0.25">
      <c r="A30" s="146"/>
      <c r="B30" s="152" t="e">
        <f>SUM(D30:E30)</f>
        <v>#DIV/0!</v>
      </c>
      <c r="C30" s="146"/>
      <c r="D30" s="153" t="e">
        <f>D29/B29</f>
        <v>#DIV/0!</v>
      </c>
      <c r="E30" s="153" t="e">
        <f>E29/B29</f>
        <v>#DIV/0!</v>
      </c>
      <c r="F30" s="152" t="e">
        <f>SUM(H30:I30)</f>
        <v>#DIV/0!</v>
      </c>
      <c r="G30" s="146"/>
      <c r="H30" s="153" t="e">
        <f>H29/F29</f>
        <v>#DIV/0!</v>
      </c>
      <c r="I30" s="153" t="e">
        <f>I29/F29</f>
        <v>#DIV/0!</v>
      </c>
    </row>
  </sheetData>
  <mergeCells count="8">
    <mergeCell ref="B5:E5"/>
    <mergeCell ref="F5:I5"/>
    <mergeCell ref="B3:C3"/>
    <mergeCell ref="D3:E3"/>
    <mergeCell ref="F3:G3"/>
    <mergeCell ref="H3:I3"/>
    <mergeCell ref="B4:E4"/>
    <mergeCell ref="F4:I4"/>
  </mergeCells>
  <pageMargins left="0.7" right="0.7" top="0.75" bottom="0.75" header="0.3" footer="0.3"/>
  <pageSetup paperSize="9" orientation="portrait" horizontalDpi="0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787C1-8617-4839-BFFF-B9E813698CCA}">
  <dimension ref="A1:H54"/>
  <sheetViews>
    <sheetView workbookViewId="0">
      <selection activeCell="I13" sqref="I13"/>
    </sheetView>
  </sheetViews>
  <sheetFormatPr defaultRowHeight="12.75" x14ac:dyDescent="0.2"/>
  <cols>
    <col min="1" max="1" width="74.140625" customWidth="1"/>
    <col min="2" max="5" width="15.7109375" style="148" customWidth="1"/>
  </cols>
  <sheetData>
    <row r="1" spans="1:8" x14ac:dyDescent="0.2">
      <c r="A1" s="38"/>
      <c r="B1" s="160"/>
      <c r="D1" s="160"/>
    </row>
    <row r="2" spans="1:8" x14ac:dyDescent="0.2">
      <c r="A2" s="38" t="s">
        <v>217</v>
      </c>
      <c r="B2" s="160"/>
      <c r="D2" s="160"/>
    </row>
    <row r="3" spans="1:8" x14ac:dyDescent="0.2">
      <c r="A3" s="38" t="s">
        <v>218</v>
      </c>
    </row>
    <row r="4" spans="1:8" x14ac:dyDescent="0.2">
      <c r="A4" s="38"/>
    </row>
    <row r="5" spans="1:8" x14ac:dyDescent="0.2">
      <c r="A5" s="38"/>
    </row>
    <row r="6" spans="1:8" x14ac:dyDescent="0.2">
      <c r="A6" s="163" t="s">
        <v>219</v>
      </c>
    </row>
    <row r="7" spans="1:8" x14ac:dyDescent="0.2">
      <c r="A7" s="38"/>
    </row>
    <row r="8" spans="1:8" x14ac:dyDescent="0.2">
      <c r="A8" s="38"/>
    </row>
    <row r="9" spans="1:8" x14ac:dyDescent="0.2">
      <c r="A9" s="38"/>
    </row>
    <row r="10" spans="1:8" ht="13.5" thickBot="1" x14ac:dyDescent="0.25"/>
    <row r="11" spans="1:8" ht="13.5" thickBot="1" x14ac:dyDescent="0.25">
      <c r="B11" s="213" t="s">
        <v>165</v>
      </c>
      <c r="C11" s="214"/>
      <c r="D11" s="213" t="s">
        <v>166</v>
      </c>
      <c r="E11" s="214"/>
      <c r="F11" s="164"/>
    </row>
    <row r="12" spans="1:8" ht="13.5" thickBot="1" x14ac:dyDescent="0.25"/>
    <row r="13" spans="1:8" ht="13.5" x14ac:dyDescent="0.2">
      <c r="A13" s="165" t="s">
        <v>220</v>
      </c>
      <c r="B13" s="166"/>
      <c r="C13" s="167"/>
      <c r="D13" s="166"/>
      <c r="E13" s="167"/>
      <c r="H13" t="s">
        <v>287</v>
      </c>
    </row>
    <row r="14" spans="1:8" ht="13.5" x14ac:dyDescent="0.2">
      <c r="A14" s="168" t="s">
        <v>221</v>
      </c>
      <c r="B14" s="169"/>
      <c r="C14" s="170"/>
      <c r="D14" s="169"/>
      <c r="E14" s="170"/>
    </row>
    <row r="15" spans="1:8" ht="13.5" x14ac:dyDescent="0.2">
      <c r="A15" s="168" t="s">
        <v>222</v>
      </c>
      <c r="B15" s="169">
        <v>0</v>
      </c>
      <c r="C15" s="170"/>
      <c r="D15" s="169">
        <v>0</v>
      </c>
      <c r="E15" s="170"/>
    </row>
    <row r="16" spans="1:8" ht="14.25" thickBot="1" x14ac:dyDescent="0.25">
      <c r="A16" s="171" t="s">
        <v>223</v>
      </c>
      <c r="B16" s="172">
        <v>0</v>
      </c>
      <c r="C16" s="170">
        <f>SUM(B14:B16)</f>
        <v>0</v>
      </c>
      <c r="D16" s="172">
        <v>0</v>
      </c>
      <c r="E16" s="170">
        <f>SUM(D14:D16)</f>
        <v>0</v>
      </c>
    </row>
    <row r="17" spans="1:6" x14ac:dyDescent="0.2">
      <c r="B17" s="169"/>
      <c r="C17" s="170"/>
      <c r="D17" s="169"/>
      <c r="E17" s="170"/>
    </row>
    <row r="18" spans="1:6" ht="13.5" thickBot="1" x14ac:dyDescent="0.25">
      <c r="B18" s="169"/>
      <c r="C18" s="170"/>
      <c r="D18" s="169"/>
      <c r="E18" s="170"/>
    </row>
    <row r="19" spans="1:6" ht="13.5" x14ac:dyDescent="0.2">
      <c r="A19" s="173" t="s">
        <v>224</v>
      </c>
      <c r="B19" s="174"/>
      <c r="C19" s="170"/>
      <c r="D19" s="174"/>
      <c r="E19" s="170"/>
    </row>
    <row r="20" spans="1:6" ht="13.5" x14ac:dyDescent="0.2">
      <c r="A20" s="175" t="s">
        <v>225</v>
      </c>
      <c r="B20" s="169"/>
      <c r="C20" s="170"/>
      <c r="D20" s="169"/>
      <c r="E20" s="170"/>
    </row>
    <row r="21" spans="1:6" ht="13.5" x14ac:dyDescent="0.2">
      <c r="A21" s="175" t="s">
        <v>226</v>
      </c>
      <c r="B21" s="169">
        <v>0</v>
      </c>
      <c r="C21" s="170"/>
      <c r="D21" s="169">
        <v>0</v>
      </c>
      <c r="E21" s="170"/>
    </row>
    <row r="22" spans="1:6" ht="13.5" x14ac:dyDescent="0.2">
      <c r="A22" s="175" t="s">
        <v>227</v>
      </c>
      <c r="B22" s="169">
        <v>0</v>
      </c>
      <c r="C22" s="170"/>
      <c r="D22" s="169">
        <v>0</v>
      </c>
      <c r="E22" s="170"/>
    </row>
    <row r="23" spans="1:6" ht="26.25" x14ac:dyDescent="0.2">
      <c r="A23" s="175" t="s">
        <v>228</v>
      </c>
      <c r="B23" s="169">
        <v>0</v>
      </c>
      <c r="C23" s="170"/>
      <c r="D23" s="169">
        <v>0</v>
      </c>
      <c r="E23" s="170"/>
    </row>
    <row r="24" spans="1:6" ht="16.5" thickBot="1" x14ac:dyDescent="0.3">
      <c r="A24" s="176" t="s">
        <v>229</v>
      </c>
      <c r="B24" s="169">
        <v>0</v>
      </c>
      <c r="C24" s="170">
        <f>SUM(B21:B24)</f>
        <v>0</v>
      </c>
      <c r="D24" s="169">
        <v>0</v>
      </c>
      <c r="E24" s="170">
        <f>SUM(D21:D24)</f>
        <v>0</v>
      </c>
    </row>
    <row r="25" spans="1:6" ht="13.5" thickBot="1" x14ac:dyDescent="0.25">
      <c r="B25" s="169"/>
      <c r="C25" s="170"/>
      <c r="D25" s="169"/>
      <c r="E25" s="170"/>
    </row>
    <row r="26" spans="1:6" ht="27.75" thickBot="1" x14ac:dyDescent="0.25">
      <c r="A26" s="177" t="s">
        <v>230</v>
      </c>
      <c r="B26" s="169"/>
      <c r="C26" s="170">
        <v>0</v>
      </c>
      <c r="D26" s="169"/>
      <c r="E26" s="170">
        <v>0</v>
      </c>
    </row>
    <row r="27" spans="1:6" ht="14.25" thickBot="1" x14ac:dyDescent="0.25">
      <c r="A27" s="178" t="s">
        <v>231</v>
      </c>
      <c r="B27" s="169"/>
      <c r="C27" s="170">
        <v>0</v>
      </c>
      <c r="D27" s="169"/>
      <c r="E27" s="170">
        <v>0</v>
      </c>
    </row>
    <row r="28" spans="1:6" ht="14.25" thickBot="1" x14ac:dyDescent="0.25">
      <c r="A28" s="178" t="s">
        <v>232</v>
      </c>
      <c r="B28" s="169"/>
      <c r="C28" s="170">
        <v>0</v>
      </c>
      <c r="D28" s="169"/>
      <c r="E28" s="170">
        <v>0</v>
      </c>
    </row>
    <row r="29" spans="1:6" ht="14.25" thickBot="1" x14ac:dyDescent="0.25">
      <c r="A29" s="179" t="s">
        <v>233</v>
      </c>
      <c r="B29" s="180"/>
      <c r="C29" s="181">
        <f>SUM(C16:C28)</f>
        <v>0</v>
      </c>
      <c r="D29" s="180"/>
      <c r="E29" s="181">
        <f>SUM(E16:E28)</f>
        <v>0</v>
      </c>
      <c r="F29" t="s">
        <v>234</v>
      </c>
    </row>
    <row r="30" spans="1:6" ht="13.5" thickTop="1" x14ac:dyDescent="0.2"/>
    <row r="34" spans="1:4" x14ac:dyDescent="0.2">
      <c r="A34" s="182" t="s">
        <v>235</v>
      </c>
    </row>
    <row r="35" spans="1:4" x14ac:dyDescent="0.2">
      <c r="A35" s="183" t="s">
        <v>236</v>
      </c>
    </row>
    <row r="36" spans="1:4" ht="24" x14ac:dyDescent="0.2">
      <c r="A36" s="183" t="s">
        <v>237</v>
      </c>
    </row>
    <row r="37" spans="1:4" x14ac:dyDescent="0.2">
      <c r="A37" s="182" t="s">
        <v>238</v>
      </c>
    </row>
    <row r="38" spans="1:4" x14ac:dyDescent="0.2">
      <c r="A38" s="183" t="s">
        <v>239</v>
      </c>
    </row>
    <row r="39" spans="1:4" ht="36" x14ac:dyDescent="0.2">
      <c r="A39" s="183" t="s">
        <v>240</v>
      </c>
    </row>
    <row r="40" spans="1:4" ht="24" x14ac:dyDescent="0.2">
      <c r="A40" s="183" t="s">
        <v>241</v>
      </c>
    </row>
    <row r="41" spans="1:4" ht="24" x14ac:dyDescent="0.2">
      <c r="A41" s="183" t="s">
        <v>242</v>
      </c>
    </row>
    <row r="42" spans="1:4" x14ac:dyDescent="0.2">
      <c r="A42" s="184" t="s">
        <v>243</v>
      </c>
    </row>
    <row r="44" spans="1:4" ht="13.5" thickBot="1" x14ac:dyDescent="0.25">
      <c r="D44" s="156"/>
    </row>
    <row r="45" spans="1:4" x14ac:dyDescent="0.2">
      <c r="A45" s="185" t="s">
        <v>244</v>
      </c>
      <c r="B45" s="186"/>
      <c r="D45" s="191"/>
    </row>
    <row r="46" spans="1:4" x14ac:dyDescent="0.2">
      <c r="A46" s="187" t="s">
        <v>245</v>
      </c>
      <c r="B46" s="188"/>
      <c r="D46" s="191"/>
    </row>
    <row r="47" spans="1:4" x14ac:dyDescent="0.2">
      <c r="A47" s="187" t="s">
        <v>246</v>
      </c>
      <c r="B47" s="188"/>
      <c r="D47" s="191"/>
    </row>
    <row r="48" spans="1:4" x14ac:dyDescent="0.2">
      <c r="A48" s="187" t="s">
        <v>247</v>
      </c>
      <c r="B48" s="188"/>
      <c r="D48" s="191"/>
    </row>
    <row r="49" spans="1:4" x14ac:dyDescent="0.2">
      <c r="A49" s="187" t="s">
        <v>248</v>
      </c>
      <c r="B49" s="188"/>
      <c r="D49" s="191"/>
    </row>
    <row r="50" spans="1:4" x14ac:dyDescent="0.2">
      <c r="A50" s="187" t="s">
        <v>249</v>
      </c>
      <c r="B50" s="188"/>
      <c r="D50" s="191"/>
    </row>
    <row r="51" spans="1:4" x14ac:dyDescent="0.2">
      <c r="A51" s="187" t="s">
        <v>250</v>
      </c>
      <c r="B51" s="188"/>
      <c r="D51" s="191"/>
    </row>
    <row r="52" spans="1:4" x14ac:dyDescent="0.2">
      <c r="A52" s="187" t="s">
        <v>251</v>
      </c>
      <c r="B52" s="188"/>
      <c r="D52" s="191"/>
    </row>
    <row r="53" spans="1:4" ht="13.5" thickBot="1" x14ac:dyDescent="0.25">
      <c r="A53" s="189" t="s">
        <v>252</v>
      </c>
      <c r="B53" s="190"/>
      <c r="D53" s="191"/>
    </row>
    <row r="54" spans="1:4" x14ac:dyDescent="0.2">
      <c r="D54" s="156"/>
    </row>
  </sheetData>
  <mergeCells count="2">
    <mergeCell ref="B11:C11"/>
    <mergeCell ref="D11:E11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A6359-2EE5-48D5-A963-9697CBA170E1}">
  <dimension ref="A1:E15"/>
  <sheetViews>
    <sheetView workbookViewId="0">
      <selection sqref="A1:F1048576"/>
    </sheetView>
  </sheetViews>
  <sheetFormatPr defaultRowHeight="12.75" x14ac:dyDescent="0.2"/>
  <cols>
    <col min="1" max="1" width="18.28515625" customWidth="1"/>
    <col min="2" max="2" width="36.85546875" customWidth="1"/>
    <col min="3" max="3" width="16.7109375" customWidth="1"/>
    <col min="4" max="4" width="17.7109375" customWidth="1"/>
    <col min="5" max="5" width="20.7109375" customWidth="1"/>
  </cols>
  <sheetData>
    <row r="1" spans="1:5" x14ac:dyDescent="0.2">
      <c r="A1" s="38"/>
      <c r="C1" s="148"/>
      <c r="D1" s="148"/>
      <c r="E1" s="148"/>
    </row>
    <row r="2" spans="1:5" x14ac:dyDescent="0.2">
      <c r="A2" s="38" t="s">
        <v>206</v>
      </c>
      <c r="C2" s="148"/>
      <c r="D2" s="148"/>
      <c r="E2" s="148"/>
    </row>
    <row r="3" spans="1:5" x14ac:dyDescent="0.2">
      <c r="C3" s="148"/>
      <c r="D3" s="148"/>
      <c r="E3" s="148"/>
    </row>
    <row r="4" spans="1:5" x14ac:dyDescent="0.2">
      <c r="A4" s="38" t="s">
        <v>207</v>
      </c>
      <c r="B4" s="38" t="s">
        <v>208</v>
      </c>
      <c r="C4" s="160" t="s">
        <v>209</v>
      </c>
      <c r="D4" s="160" t="s">
        <v>210</v>
      </c>
      <c r="E4" s="160" t="s">
        <v>211</v>
      </c>
    </row>
    <row r="5" spans="1:5" x14ac:dyDescent="0.2">
      <c r="A5" s="63" t="s">
        <v>212</v>
      </c>
      <c r="B5" s="63" t="s">
        <v>213</v>
      </c>
      <c r="C5" s="161"/>
      <c r="D5" s="161">
        <f>'[1]Member components'!G47</f>
        <v>1595056.75</v>
      </c>
      <c r="E5" s="148">
        <f>D5-C5</f>
        <v>1595056.75</v>
      </c>
    </row>
    <row r="6" spans="1:5" x14ac:dyDescent="0.2">
      <c r="B6" s="63" t="s">
        <v>214</v>
      </c>
      <c r="C6" s="161">
        <v>100000</v>
      </c>
      <c r="D6" s="161"/>
      <c r="E6" s="148">
        <f>E5+D6-C6</f>
        <v>1495056.75</v>
      </c>
    </row>
    <row r="7" spans="1:5" x14ac:dyDescent="0.2">
      <c r="C7" s="148"/>
      <c r="D7" s="148"/>
      <c r="E7" s="148"/>
    </row>
    <row r="8" spans="1:5" x14ac:dyDescent="0.2">
      <c r="C8" s="148"/>
      <c r="D8" s="148"/>
      <c r="E8" s="148"/>
    </row>
    <row r="9" spans="1:5" x14ac:dyDescent="0.2">
      <c r="C9" s="148"/>
      <c r="D9" s="148"/>
      <c r="E9" s="148"/>
    </row>
    <row r="10" spans="1:5" x14ac:dyDescent="0.2">
      <c r="C10" s="148"/>
      <c r="D10" s="148"/>
      <c r="E10" s="148"/>
    </row>
    <row r="11" spans="1:5" x14ac:dyDescent="0.2">
      <c r="C11" s="148"/>
      <c r="D11" s="148"/>
      <c r="E11" s="148"/>
    </row>
    <row r="12" spans="1:5" x14ac:dyDescent="0.2">
      <c r="C12" s="148"/>
      <c r="D12" s="148"/>
      <c r="E12" s="148"/>
    </row>
    <row r="13" spans="1:5" x14ac:dyDescent="0.2">
      <c r="B13" s="162" t="s">
        <v>215</v>
      </c>
      <c r="C13" s="148"/>
      <c r="D13" s="148"/>
      <c r="E13" s="148"/>
    </row>
    <row r="14" spans="1:5" x14ac:dyDescent="0.2">
      <c r="B14" s="63" t="s">
        <v>216</v>
      </c>
      <c r="C14" s="148"/>
      <c r="D14" s="148"/>
      <c r="E14" s="148"/>
    </row>
    <row r="15" spans="1:5" x14ac:dyDescent="0.2">
      <c r="C15" s="148"/>
      <c r="D15" s="148"/>
      <c r="E15" s="148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"/>
  <sheetViews>
    <sheetView workbookViewId="0">
      <selection activeCell="F39" sqref="F39"/>
    </sheetView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"/>
  <sheetViews>
    <sheetView workbookViewId="0"/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"/>
  <sheetViews>
    <sheetView workbookViewId="0"/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"/>
  <sheetViews>
    <sheetView workbookViewId="0"/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L1:O41"/>
  <sheetViews>
    <sheetView topLeftCell="A10" workbookViewId="0">
      <selection activeCell="M9" sqref="M9"/>
    </sheetView>
  </sheetViews>
  <sheetFormatPr defaultRowHeight="12.75" x14ac:dyDescent="0.2"/>
  <cols>
    <col min="12" max="12" width="10.7109375" style="132" customWidth="1"/>
    <col min="13" max="13" width="34.7109375" style="132" customWidth="1"/>
    <col min="14" max="15" width="14.7109375" style="133" customWidth="1"/>
  </cols>
  <sheetData>
    <row r="1" spans="12:15" x14ac:dyDescent="0.2">
      <c r="L1" s="1"/>
      <c r="M1" s="1"/>
      <c r="N1" s="131"/>
      <c r="O1" s="131"/>
    </row>
    <row r="2" spans="12:15" x14ac:dyDescent="0.2">
      <c r="L2"/>
      <c r="M2"/>
      <c r="N2"/>
      <c r="O2"/>
    </row>
    <row r="3" spans="12:15" x14ac:dyDescent="0.2">
      <c r="L3"/>
      <c r="M3"/>
      <c r="N3"/>
      <c r="O3"/>
    </row>
    <row r="4" spans="12:15" x14ac:dyDescent="0.2">
      <c r="L4"/>
      <c r="M4"/>
      <c r="N4"/>
      <c r="O4"/>
    </row>
    <row r="5" spans="12:15" x14ac:dyDescent="0.2">
      <c r="L5"/>
      <c r="M5"/>
      <c r="N5"/>
      <c r="O5"/>
    </row>
    <row r="6" spans="12:15" x14ac:dyDescent="0.2">
      <c r="L6"/>
      <c r="M6"/>
      <c r="N6"/>
      <c r="O6"/>
    </row>
    <row r="7" spans="12:15" x14ac:dyDescent="0.2">
      <c r="L7"/>
      <c r="M7"/>
      <c r="N7"/>
      <c r="O7"/>
    </row>
    <row r="8" spans="12:15" x14ac:dyDescent="0.2">
      <c r="L8"/>
      <c r="M8"/>
      <c r="N8"/>
      <c r="O8"/>
    </row>
    <row r="9" spans="12:15" x14ac:dyDescent="0.2">
      <c r="L9"/>
      <c r="M9"/>
      <c r="N9"/>
      <c r="O9"/>
    </row>
    <row r="10" spans="12:15" x14ac:dyDescent="0.2">
      <c r="L10"/>
      <c r="M10"/>
      <c r="N10"/>
      <c r="O10"/>
    </row>
    <row r="11" spans="12:15" x14ac:dyDescent="0.2">
      <c r="L11"/>
      <c r="M11"/>
      <c r="N11"/>
      <c r="O11"/>
    </row>
    <row r="12" spans="12:15" x14ac:dyDescent="0.2">
      <c r="L12" s="69"/>
      <c r="M12"/>
      <c r="N12"/>
      <c r="O12"/>
    </row>
    <row r="13" spans="12:15" x14ac:dyDescent="0.2">
      <c r="L13" s="69"/>
      <c r="M13"/>
      <c r="N13"/>
      <c r="O13"/>
    </row>
    <row r="14" spans="12:15" ht="8.25" customHeight="1" x14ac:dyDescent="0.2">
      <c r="M14"/>
      <c r="N14"/>
      <c r="O14"/>
    </row>
    <row r="15" spans="12:15" ht="11.25" customHeight="1" x14ac:dyDescent="0.2">
      <c r="L15" s="69"/>
      <c r="M15"/>
      <c r="N15"/>
      <c r="O15"/>
    </row>
    <row r="16" spans="12:15" ht="14.25" customHeight="1" x14ac:dyDescent="0.2">
      <c r="L16" s="69">
        <v>20</v>
      </c>
      <c r="M16"/>
      <c r="N16"/>
      <c r="O16"/>
    </row>
    <row r="17" spans="12:15" ht="18" customHeight="1" x14ac:dyDescent="0.2">
      <c r="L17" s="69">
        <v>20</v>
      </c>
      <c r="M17"/>
      <c r="N17"/>
      <c r="O17"/>
    </row>
    <row r="18" spans="12:15" x14ac:dyDescent="0.2">
      <c r="M18"/>
      <c r="N18"/>
      <c r="O18"/>
    </row>
    <row r="19" spans="12:15" x14ac:dyDescent="0.2">
      <c r="L19" s="69">
        <v>27</v>
      </c>
      <c r="M19"/>
      <c r="N19"/>
      <c r="O19"/>
    </row>
    <row r="20" spans="12:15" x14ac:dyDescent="0.2">
      <c r="L20"/>
      <c r="M20"/>
      <c r="N20"/>
      <c r="O20"/>
    </row>
    <row r="21" spans="12:15" x14ac:dyDescent="0.2">
      <c r="L21"/>
      <c r="M21"/>
      <c r="N21"/>
      <c r="O21"/>
    </row>
    <row r="22" spans="12:15" x14ac:dyDescent="0.2">
      <c r="L22"/>
      <c r="M22"/>
      <c r="N22"/>
      <c r="O22"/>
    </row>
    <row r="23" spans="12:15" x14ac:dyDescent="0.2">
      <c r="L23"/>
      <c r="M23"/>
      <c r="N23"/>
      <c r="O23"/>
    </row>
    <row r="24" spans="12:15" x14ac:dyDescent="0.2">
      <c r="L24"/>
      <c r="M24"/>
      <c r="N24"/>
      <c r="O24"/>
    </row>
    <row r="25" spans="12:15" x14ac:dyDescent="0.2">
      <c r="L25"/>
      <c r="M25"/>
      <c r="N25"/>
      <c r="O25"/>
    </row>
    <row r="26" spans="12:15" x14ac:dyDescent="0.2">
      <c r="L26"/>
      <c r="M26"/>
      <c r="N26"/>
      <c r="O26"/>
    </row>
    <row r="27" spans="12:15" x14ac:dyDescent="0.2">
      <c r="L27"/>
      <c r="M27"/>
      <c r="N27"/>
      <c r="O27"/>
    </row>
    <row r="28" spans="12:15" x14ac:dyDescent="0.2">
      <c r="L28" s="69"/>
      <c r="M28"/>
      <c r="N28"/>
      <c r="O28"/>
    </row>
    <row r="29" spans="12:15" x14ac:dyDescent="0.2">
      <c r="L29"/>
      <c r="M29"/>
      <c r="N29"/>
      <c r="O29"/>
    </row>
    <row r="30" spans="12:15" x14ac:dyDescent="0.2">
      <c r="L30"/>
      <c r="M30"/>
      <c r="N30"/>
      <c r="O30"/>
    </row>
    <row r="31" spans="12:15" x14ac:dyDescent="0.2">
      <c r="L31"/>
      <c r="M31"/>
      <c r="N31"/>
      <c r="O31"/>
    </row>
    <row r="32" spans="12:15" x14ac:dyDescent="0.2">
      <c r="L32"/>
      <c r="M32"/>
      <c r="N32"/>
      <c r="O32"/>
    </row>
    <row r="34" spans="12:13" x14ac:dyDescent="0.2">
      <c r="L34"/>
      <c r="M34"/>
    </row>
    <row r="35" spans="12:13" x14ac:dyDescent="0.2">
      <c r="L35"/>
      <c r="M35"/>
    </row>
    <row r="36" spans="12:13" x14ac:dyDescent="0.2">
      <c r="L36"/>
      <c r="M36"/>
    </row>
    <row r="37" spans="12:13" x14ac:dyDescent="0.2">
      <c r="L37"/>
      <c r="M37"/>
    </row>
    <row r="38" spans="12:13" x14ac:dyDescent="0.2">
      <c r="L38"/>
      <c r="M38"/>
    </row>
    <row r="39" spans="12:13" x14ac:dyDescent="0.2">
      <c r="L39"/>
      <c r="M39"/>
    </row>
    <row r="40" spans="12:13" x14ac:dyDescent="0.2">
      <c r="L40"/>
      <c r="M40"/>
    </row>
    <row r="41" spans="12:13" x14ac:dyDescent="0.2">
      <c r="L41"/>
      <c r="M41"/>
    </row>
  </sheetData>
  <phoneticPr fontId="1" type="noConversion"/>
  <hyperlinks>
    <hyperlink ref="L16" location="'20.'!A1" display="'20.'!A1" xr:uid="{8BC07417-ECE8-420A-B6E4-472629C002F3}"/>
    <hyperlink ref="L17" location="'20.'!A1" display="'20.'!A1" xr:uid="{915CEAEE-3D13-4A34-86DA-6AE435A7DDAF}"/>
    <hyperlink ref="L19" location="'27'!A1" display="'27'!A1" xr:uid="{F18DA5EC-ED99-4159-8206-8728A596B630}"/>
  </hyperlinks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"/>
  <sheetViews>
    <sheetView workbookViewId="0"/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"/>
  <sheetViews>
    <sheetView workbookViewId="0"/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"/>
  <sheetViews>
    <sheetView workbookViewId="0"/>
  </sheetViews>
  <sheetFormatPr defaultRowHeight="12.75" x14ac:dyDescent="0.2"/>
  <sheetData/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4"/>
  <sheetViews>
    <sheetView workbookViewId="0"/>
  </sheetViews>
  <sheetFormatPr defaultRowHeight="12.75" x14ac:dyDescent="0.2"/>
  <sheetData>
    <row r="24" ht="12" customHeight="1" x14ac:dyDescent="0.2"/>
  </sheetData>
  <printOptions gridLines="1"/>
  <pageMargins left="0.74803149606299213" right="0.74803149606299213" top="0.98425196850393704" bottom="0.98425196850393704" header="0.51181102362204722" footer="0.51181102362204722"/>
  <pageSetup orientation="portrait" r:id="rId1"/>
  <headerFooter alignWithMargins="0">
    <oddFooter>&amp;L&amp;8&amp;Z&amp;F  _&amp;A
&amp;D   &amp;T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47</vt:i4>
      </vt:variant>
      <vt:variant>
        <vt:lpstr>Named Ranges</vt:lpstr>
      </vt:variant>
      <vt:variant>
        <vt:i4>1</vt:i4>
      </vt:variant>
    </vt:vector>
  </HeadingPairs>
  <TitlesOfParts>
    <vt:vector size="48" baseType="lpstr">
      <vt:lpstr>Index</vt:lpstr>
      <vt:lpstr>Notes</vt:lpstr>
      <vt:lpstr>CHECK</vt:lpstr>
      <vt:lpstr>5.Balance Sheet</vt:lpstr>
      <vt:lpstr>5.P&amp;L</vt:lpstr>
      <vt:lpstr>7.1</vt:lpstr>
      <vt:lpstr>7.2</vt:lpstr>
      <vt:lpstr>7.3</vt:lpstr>
      <vt:lpstr>7.4</vt:lpstr>
      <vt:lpstr>7.5</vt:lpstr>
      <vt:lpstr>7.6</vt:lpstr>
      <vt:lpstr>7.7</vt:lpstr>
      <vt:lpstr>7.8</vt:lpstr>
      <vt:lpstr>10.Queries</vt:lpstr>
      <vt:lpstr>20.</vt:lpstr>
      <vt:lpstr>23.</vt:lpstr>
      <vt:lpstr>27.</vt:lpstr>
      <vt:lpstr>29.</vt:lpstr>
      <vt:lpstr>30.</vt:lpstr>
      <vt:lpstr>30.1</vt:lpstr>
      <vt:lpstr>27</vt:lpstr>
      <vt:lpstr>36.</vt:lpstr>
      <vt:lpstr>37.</vt:lpstr>
      <vt:lpstr>38.</vt:lpstr>
      <vt:lpstr>27.1</vt:lpstr>
      <vt:lpstr>27.2</vt:lpstr>
      <vt:lpstr>27.3</vt:lpstr>
      <vt:lpstr>33.1</vt:lpstr>
      <vt:lpstr>40.</vt:lpstr>
      <vt:lpstr>50.Franking cdt</vt:lpstr>
      <vt:lpstr>50.1</vt:lpstr>
      <vt:lpstr>50.2</vt:lpstr>
      <vt:lpstr>52.</vt:lpstr>
      <vt:lpstr>52.1</vt:lpstr>
      <vt:lpstr>64.</vt:lpstr>
      <vt:lpstr>69.</vt:lpstr>
      <vt:lpstr>69.1</vt:lpstr>
      <vt:lpstr>55</vt:lpstr>
      <vt:lpstr>Sheet5</vt:lpstr>
      <vt:lpstr>42.Distribution</vt:lpstr>
      <vt:lpstr>Member Comp</vt:lpstr>
      <vt:lpstr>TSB</vt:lpstr>
      <vt:lpstr>TBAR</vt:lpstr>
      <vt:lpstr>5.Previous Year analysis</vt:lpstr>
      <vt:lpstr>80.GJ</vt:lpstr>
      <vt:lpstr>80.1 gj</vt:lpstr>
      <vt:lpstr>80.2</vt:lpstr>
      <vt:lpstr>Index!Print_Area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Telma Mogo</dc:creator>
  <cp:lastModifiedBy>Anu Siva</cp:lastModifiedBy>
  <cp:lastPrinted>2016-01-28T05:46:03Z</cp:lastPrinted>
  <dcterms:created xsi:type="dcterms:W3CDTF">2006-05-26T00:36:42Z</dcterms:created>
  <dcterms:modified xsi:type="dcterms:W3CDTF">2023-06-06T02:25:57Z</dcterms:modified>
</cp:coreProperties>
</file>