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Client Directory\Finning Family SF (F191670)\2017\"/>
    </mc:Choice>
  </mc:AlternateContent>
  <xr:revisionPtr revIDLastSave="0" documentId="13_ncr:1_{612F9266-3C76-42BC-94F1-6FFA3B58B106}" xr6:coauthVersionLast="45" xr6:coauthVersionMax="45" xr10:uidLastSave="{00000000-0000-0000-0000-000000000000}"/>
  <bookViews>
    <workbookView xWindow="28680" yWindow="-120" windowWidth="29040" windowHeight="15840" tabRatio="907" xr2:uid="{00000000-000D-0000-FFFF-FFFF00000000}"/>
  </bookViews>
  <sheets>
    <sheet name="Trial Balance" sheetId="35" r:id="rId1"/>
    <sheet name="Tax Reconciliation" sheetId="10" r:id="rId2"/>
    <sheet name="Income Tax Expense" sheetId="28" r:id="rId3"/>
    <sheet name="Deferred Tax Liability" sheetId="52" r:id="rId4"/>
    <sheet name="Creditors" sheetId="11" r:id="rId5"/>
    <sheet name="Data" sheetId="25" r:id="rId6"/>
  </sheets>
  <definedNames>
    <definedName name="_xlnm.Print_Area" localSheetId="4">Creditors!$A$1:$F$15</definedName>
    <definedName name="_xlnm.Print_Area" localSheetId="3">'Deferred Tax Liability'!$A$1:$F$23</definedName>
    <definedName name="_xlnm.Print_Area" localSheetId="1">'Tax Reconciliation'!$A$1:$G$15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6" i="10" l="1"/>
  <c r="G56" i="35"/>
  <c r="F56" i="35"/>
  <c r="H4" i="52" l="1"/>
  <c r="H4" i="28"/>
  <c r="G4" i="10"/>
  <c r="F14" i="52" l="1"/>
  <c r="F16" i="52" s="1"/>
  <c r="F19" i="52" s="1"/>
  <c r="H3" i="52"/>
  <c r="B3" i="52"/>
  <c r="B2" i="52"/>
  <c r="F18" i="52" l="1"/>
  <c r="F26" i="10" l="1"/>
  <c r="F29" i="10" s="1"/>
  <c r="N43" i="10"/>
  <c r="F53" i="10"/>
  <c r="D12" i="28" s="1"/>
  <c r="F51" i="10"/>
  <c r="D10" i="28" s="1"/>
  <c r="F38" i="10"/>
  <c r="H4" i="11"/>
  <c r="F14" i="11"/>
  <c r="H3" i="11"/>
  <c r="B3" i="11"/>
  <c r="B2" i="11"/>
  <c r="H3" i="28"/>
  <c r="B3" i="28"/>
  <c r="B2" i="28"/>
  <c r="G3" i="10"/>
  <c r="B3" i="10"/>
  <c r="B2" i="10"/>
  <c r="F41" i="10" l="1"/>
  <c r="N45" i="10"/>
  <c r="N46" i="10" l="1"/>
  <c r="N47" i="10" s="1"/>
  <c r="N48" i="10" s="1"/>
  <c r="F45" i="10" s="1"/>
  <c r="F47" i="10" s="1"/>
  <c r="F49" i="10" l="1"/>
  <c r="F52" i="10" l="1"/>
  <c r="D11" i="28" s="1"/>
  <c r="D8" i="28"/>
  <c r="F57" i="10" l="1"/>
  <c r="F62" i="10" s="1"/>
  <c r="D15" i="28"/>
</calcChain>
</file>

<file path=xl/sharedStrings.xml><?xml version="1.0" encoding="utf-8"?>
<sst xmlns="http://schemas.openxmlformats.org/spreadsheetml/2006/main" count="266" uniqueCount="196">
  <si>
    <t>Client:</t>
  </si>
  <si>
    <t>$</t>
  </si>
  <si>
    <t>Year Ended:</t>
  </si>
  <si>
    <t>Worksheet:</t>
  </si>
  <si>
    <t>Prepared by:</t>
  </si>
  <si>
    <t>Tax Reconciliation</t>
  </si>
  <si>
    <t>Interest Received</t>
  </si>
  <si>
    <t>Less Expenses</t>
  </si>
  <si>
    <t>Tax on Taxable Profit</t>
  </si>
  <si>
    <t>Prior Year Tax Losses</t>
  </si>
  <si>
    <t>Taxable Profit</t>
  </si>
  <si>
    <t>Less Imputation Credits</t>
  </si>
  <si>
    <t>Less: Instalments Paid</t>
  </si>
  <si>
    <t>Dividends Received</t>
  </si>
  <si>
    <t>Contributions</t>
  </si>
  <si>
    <t>Description</t>
  </si>
  <si>
    <t>Amount</t>
  </si>
  <si>
    <t>Capital Gains</t>
  </si>
  <si>
    <t>Foreign Credits</t>
  </si>
  <si>
    <t>Less Foreign Credits</t>
  </si>
  <si>
    <t>Total Creditors</t>
  </si>
  <si>
    <t>Distributions Received</t>
  </si>
  <si>
    <t>Exempt Pension Income</t>
  </si>
  <si>
    <t>Less: TFN Credits</t>
  </si>
  <si>
    <t>Date</t>
  </si>
  <si>
    <t>Income Tax Payable</t>
  </si>
  <si>
    <t>Less:</t>
  </si>
  <si>
    <t xml:space="preserve">      Imputed Credits</t>
  </si>
  <si>
    <t xml:space="preserve">      Foreign Credits</t>
  </si>
  <si>
    <t xml:space="preserve">      Change in DTL</t>
  </si>
  <si>
    <t>Income Tax Expense</t>
  </si>
  <si>
    <t>Jarrad Till</t>
  </si>
  <si>
    <t>Date Prepared:</t>
  </si>
  <si>
    <t>Creditors</t>
  </si>
  <si>
    <t>Total Amount Due or Refundable</t>
  </si>
  <si>
    <t>Income Tax Payable / (Refundable)</t>
  </si>
  <si>
    <t>Trust Deed</t>
  </si>
  <si>
    <t xml:space="preserve"> </t>
  </si>
  <si>
    <t>Member App</t>
  </si>
  <si>
    <t>Resolutions</t>
  </si>
  <si>
    <t>Trustee Consent</t>
  </si>
  <si>
    <t>ATO Declaration</t>
  </si>
  <si>
    <t>ASIC extract</t>
  </si>
  <si>
    <t>Exempt Expense Percentage</t>
  </si>
  <si>
    <t>Rollovers</t>
  </si>
  <si>
    <t>CC</t>
  </si>
  <si>
    <t>NCC</t>
  </si>
  <si>
    <t>Income</t>
  </si>
  <si>
    <t>Exempt</t>
  </si>
  <si>
    <t>Exempt Exp %</t>
  </si>
  <si>
    <t>Plus Super Levy</t>
  </si>
  <si>
    <t>Plus Super Levy adjustment (new funds)</t>
  </si>
  <si>
    <t>Other Income</t>
  </si>
  <si>
    <t>Accountancy Fees</t>
  </si>
  <si>
    <t>Administration Costs</t>
  </si>
  <si>
    <t>ATO Supervisory Levy</t>
  </si>
  <si>
    <t>Investment Expenses</t>
  </si>
  <si>
    <t>Audit Checklist</t>
  </si>
  <si>
    <t>Financial Statements</t>
  </si>
  <si>
    <t>Trustee Rep Letter</t>
  </si>
  <si>
    <t>Audit Engagement</t>
  </si>
  <si>
    <t>Other Expenses</t>
  </si>
  <si>
    <t>Life Insurance</t>
  </si>
  <si>
    <t>Bank Fees</t>
  </si>
  <si>
    <t>Audit Fees</t>
  </si>
  <si>
    <t>Employer - concessional</t>
  </si>
  <si>
    <t>Member - concessional</t>
  </si>
  <si>
    <t>TFN Credits</t>
  </si>
  <si>
    <t xml:space="preserve">      TFN Credits</t>
  </si>
  <si>
    <t>Less: Accounting Distributions</t>
  </si>
  <si>
    <t>Annual Return Rounding</t>
  </si>
  <si>
    <t>Investment Income</t>
  </si>
  <si>
    <t>Trial Balance</t>
  </si>
  <si>
    <t>Distribution Rec</t>
  </si>
  <si>
    <t>Capital Gains Rec</t>
  </si>
  <si>
    <t>Add: Taxable Distributions (less franking credits)</t>
  </si>
  <si>
    <t>Less: Tax Adjustments</t>
  </si>
  <si>
    <t>Contributions Report</t>
  </si>
  <si>
    <t>Rental Income</t>
  </si>
  <si>
    <t>As deferred tax liability is within our expected range, accept as reasonable. No further action considered necessary.</t>
  </si>
  <si>
    <t>Conclusion:</t>
  </si>
  <si>
    <t>Deferred tax liability per BGL</t>
  </si>
  <si>
    <t>Deferred tax liability at</t>
  </si>
  <si>
    <t>Net taxable unrealised gain/loss</t>
  </si>
  <si>
    <t>Less: Exempt Pension Income</t>
  </si>
  <si>
    <t>Less: Carry forward losses</t>
  </si>
  <si>
    <t>Unrealised Gain/(Loss)</t>
  </si>
  <si>
    <t>Deferred Tax Liability</t>
  </si>
  <si>
    <t>Deferred Tax Liability Calculation</t>
  </si>
  <si>
    <t>Franking Credits</t>
  </si>
  <si>
    <t>Finning Family Superfund</t>
  </si>
  <si>
    <t>2015 Tax Return</t>
  </si>
  <si>
    <t>Trial Balance</t>
    <phoneticPr fontId="3" type="noConversion"/>
  </si>
  <si>
    <t>Last Year</t>
    <phoneticPr fontId="3" type="noConversion"/>
  </si>
  <si>
    <t>Code</t>
    <phoneticPr fontId="3" type="noConversion"/>
  </si>
  <si>
    <t>Account Name</t>
    <phoneticPr fontId="3" type="noConversion"/>
  </si>
  <si>
    <t>Units</t>
    <phoneticPr fontId="3" type="noConversion"/>
  </si>
  <si>
    <t>Debits $</t>
    <phoneticPr fontId="3" type="noConversion"/>
  </si>
  <si>
    <t xml:space="preserve">Credits $ </t>
    <phoneticPr fontId="3" type="noConversion"/>
  </si>
  <si>
    <t>..\Permanent\Trust Deed\130408 - Deed of Variation - Finning Family SF.pdf</t>
  </si>
  <si>
    <t>N/A</t>
  </si>
  <si>
    <t>As at 30 June 2017</t>
  </si>
  <si>
    <t>2016 Tax Return</t>
  </si>
  <si>
    <t>Berth - net payable</t>
  </si>
  <si>
    <t>PY</t>
  </si>
  <si>
    <t>Liabilities\Berth - sundry creditor.pdf</t>
  </si>
  <si>
    <t>..\Permanent\Members\200514 - Member application - Brenda.pdf</t>
  </si>
  <si>
    <t>..\Permanent\Members\200514 - Member application - Glen.pdf</t>
  </si>
  <si>
    <t>..\Permanent\Members\200514 - Trustee consent - Brenda.pdf</t>
  </si>
  <si>
    <t>..\Permanent\Members\200514 - Trustee consent - Glen.pdf</t>
  </si>
  <si>
    <t>..\Permanent\Members\200514 - ATO Trustee Declaration - Brenda.pdf</t>
  </si>
  <si>
    <t>..\Permanent\Members\200514 - ATO Trustee Declaration - Glen.pdf</t>
  </si>
  <si>
    <t>24200</t>
  </si>
  <si>
    <t>24200/FINGLE00001A</t>
  </si>
  <si>
    <t>(Contributions) Finning, Glen - Accumulation (Accumulation)</t>
  </si>
  <si>
    <t>24700</t>
  </si>
  <si>
    <t>Changes in Market Values of Investments</t>
  </si>
  <si>
    <t>25000</t>
  </si>
  <si>
    <t>25000/ANZ299729698</t>
  </si>
  <si>
    <t>ANZ V2 Plus Account</t>
  </si>
  <si>
    <t>28100</t>
  </si>
  <si>
    <t>Rent Received</t>
  </si>
  <si>
    <t>28100/BerthJ1Airlie</t>
  </si>
  <si>
    <t>Marina Berth J1, Port of Airlie</t>
  </si>
  <si>
    <t>30200</t>
  </si>
  <si>
    <t>30400</t>
  </si>
  <si>
    <t>31500</t>
  </si>
  <si>
    <t>Bank Charges</t>
  </si>
  <si>
    <t>37500</t>
  </si>
  <si>
    <t>37500/BerthJ1Airlie</t>
  </si>
  <si>
    <t>39000</t>
  </si>
  <si>
    <t>Life Insurance Premiums</t>
  </si>
  <si>
    <t>39000/FINBRE00001A</t>
  </si>
  <si>
    <t>(Life Insurance Premiums) Finning, Brenda - Accumulation (Accumulation)</t>
  </si>
  <si>
    <t>39000/FINGLE00001A</t>
  </si>
  <si>
    <t>(Life Insurance Premiums) Finning, Glen - Accumulation (Accumulation)</t>
  </si>
  <si>
    <t>49000</t>
  </si>
  <si>
    <t>Profit/Loss Allocation Account</t>
  </si>
  <si>
    <t>50010</t>
  </si>
  <si>
    <t>Opening Balance</t>
  </si>
  <si>
    <t>50010/FINBRE00001A</t>
  </si>
  <si>
    <t>(Opening Balance) Finning, Brenda - Accumulation (Accumulation)</t>
  </si>
  <si>
    <t>50010/FINGLE00001A</t>
  </si>
  <si>
    <t>(Opening Balance) Finning, Glen - Accumulation (Accumulation)</t>
  </si>
  <si>
    <t>52420</t>
  </si>
  <si>
    <t>52420/FINGLE00001A</t>
  </si>
  <si>
    <t>53100</t>
  </si>
  <si>
    <t>Share of Profit/(Loss)</t>
  </si>
  <si>
    <t>53100/FINBRE00001A</t>
  </si>
  <si>
    <t>(Share of Profit/(Loss)) Finning, Brenda - Accumulation (Accumulation)</t>
  </si>
  <si>
    <t>53100/FINGLE00001A</t>
  </si>
  <si>
    <t>(Share of Profit/(Loss)) Finning, Glen - Accumulation (Accumulation)</t>
  </si>
  <si>
    <t>53330</t>
  </si>
  <si>
    <t>Income Tax</t>
  </si>
  <si>
    <t>53330/FINBRE00001A</t>
  </si>
  <si>
    <t>(Income Tax) Finning, Brenda - Accumulation (Accumulation)</t>
  </si>
  <si>
    <t>53330/FINGLE00001A</t>
  </si>
  <si>
    <t>(Income Tax) Finning, Glen - Accumulation (Accumulation)</t>
  </si>
  <si>
    <t>53920</t>
  </si>
  <si>
    <t>53920/FINBRE00001A</t>
  </si>
  <si>
    <t>53920/FINGLE00001A</t>
  </si>
  <si>
    <t>60400</t>
  </si>
  <si>
    <t>Bank Accounts</t>
  </si>
  <si>
    <t>60400/ANZ299729698</t>
  </si>
  <si>
    <t>68000</t>
  </si>
  <si>
    <t>Sundry Debtors</t>
  </si>
  <si>
    <t>76000</t>
  </si>
  <si>
    <t>Other Assets</t>
  </si>
  <si>
    <t>76000/BerthJ1Airlie</t>
  </si>
  <si>
    <t>84000</t>
  </si>
  <si>
    <t>GST Payable/Refundable</t>
  </si>
  <si>
    <t>88000</t>
  </si>
  <si>
    <t>Sundry Creditors</t>
  </si>
  <si>
    <t>Current Year Profit/(Loss):</t>
    <phoneticPr fontId="3" type="noConversion"/>
  </si>
  <si>
    <t>Assets\A3 - Investment Transactions\Investment movement summary.pdf</t>
  </si>
  <si>
    <t>Assets\A1 - Bank Accounts\ANZ V2 Plus Account.pdf</t>
  </si>
  <si>
    <t>Profit &amp; Loss\P1 - Rent\Berth - Lease Agreement.pdf</t>
  </si>
  <si>
    <t>Profit &amp; Loss\P1 - Rent\Berth - rent statements.pdf</t>
  </si>
  <si>
    <t>2017 Asset Declaration</t>
  </si>
  <si>
    <t>2016 ATO Supervisory Levy</t>
  </si>
  <si>
    <t>Profit &amp; Loss\P4 - Expenses\Berth - expenses.pdf</t>
  </si>
  <si>
    <t>Assets\A4 - Debtors\Accounting fees refundable.pdf</t>
  </si>
  <si>
    <t>Assets\A2 - Other Assets\Marina Berth J1, Airlie - Purchase Agreement (by sublease).pdf</t>
  </si>
  <si>
    <t>Assets\A2 - Other Assets\Marina Berth J1, Airlie - Stamped sublease purchase agreement.pdf</t>
  </si>
  <si>
    <t>Assets\A2 - Other Assets\Marina Berth J1, Airlie Beach - market value.pdf</t>
  </si>
  <si>
    <t>Taxation\T3 - GST\GST Workpapers.pdf</t>
  </si>
  <si>
    <t>Creditors!A1</t>
  </si>
  <si>
    <t>2017 Expense Declaration</t>
  </si>
  <si>
    <t>Profit &amp; Loss\P4 - Expenses\Life insurance - Brenda.pdf</t>
  </si>
  <si>
    <t>Profit &amp; Loss\P4 - Expenses\Life insurance - Glen.pdf</t>
  </si>
  <si>
    <t>BGL</t>
  </si>
  <si>
    <t>Financial Statements\F1 - Financial Statements\2017 Financial Statements - Finning Family SF.pdf</t>
  </si>
  <si>
    <t>Financial Statements\F2 - Resolutions\2017 Resolutions - Finning Family SF.pdf</t>
  </si>
  <si>
    <t>Audit\2017 Trustee Representation Letter - Finning Family SF.pdf</t>
  </si>
  <si>
    <t>Audit\2017 Audit Preparation Checklist - Finning Family SF.pdf</t>
  </si>
  <si>
    <t>Audit\2017 Audit Engagement Letter - Finning Family SF.pdf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</si>
</sst>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;\(#,##0.00\)"/>
    <numFmt numFmtId="165" formatCode="[$-C09]dd\-mmm\-yy;@"/>
    <numFmt numFmtId="166" formatCode="#,##0.0"/>
    <numFmt numFmtId="167" formatCode="#,##0.00;[Black]\(#,##0.00\)"/>
    <numFmt numFmtId="168" formatCode="d/mm/yyyy;@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color indexed="10"/>
      <name val="Tahoma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Arial"/>
      <family val="2"/>
    </font>
    <font>
      <b/>
      <sz val="16"/>
      <color theme="1"/>
      <name val="Calibri"/>
      <family val="2"/>
      <scheme val="minor"/>
    </font>
    <font>
      <sz val="12"/>
      <color rgb="FFFF0000"/>
      <name val="Arial"/>
      <family val="2"/>
    </font>
    <font>
      <u/>
      <sz val="12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60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20" fillId="26" borderId="0" applyNumberFormat="0" applyBorder="0" applyAlignment="0" applyProtection="0"/>
    <xf numFmtId="0" fontId="21" fillId="27" borderId="18" applyNumberFormat="0" applyAlignment="0" applyProtection="0"/>
    <xf numFmtId="0" fontId="22" fillId="28" borderId="19" applyNumberFormat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29" borderId="0" applyNumberFormat="0" applyBorder="0" applyAlignment="0" applyProtection="0"/>
    <xf numFmtId="0" fontId="25" fillId="0" borderId="20" applyNumberFormat="0" applyFill="0" applyAlignment="0" applyProtection="0"/>
    <xf numFmtId="0" fontId="26" fillId="0" borderId="21" applyNumberFormat="0" applyFill="0" applyAlignment="0" applyProtection="0"/>
    <xf numFmtId="0" fontId="27" fillId="0" borderId="22" applyNumberFormat="0" applyFill="0" applyAlignment="0" applyProtection="0"/>
    <xf numFmtId="0" fontId="27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28" fillId="30" borderId="18" applyNumberFormat="0" applyAlignment="0" applyProtection="0"/>
    <xf numFmtId="0" fontId="29" fillId="0" borderId="23" applyNumberFormat="0" applyFill="0" applyAlignment="0" applyProtection="0"/>
    <xf numFmtId="0" fontId="30" fillId="31" borderId="0" applyNumberFormat="0" applyBorder="0" applyAlignment="0" applyProtection="0"/>
    <xf numFmtId="0" fontId="13" fillId="0" borderId="0" pivotButton="1"/>
    <xf numFmtId="0" fontId="15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18" fillId="32" borderId="24" applyNumberFormat="0" applyFont="0" applyAlignment="0" applyProtection="0"/>
    <xf numFmtId="0" fontId="31" fillId="27" borderId="25" applyNumberFormat="0" applyAlignment="0" applyProtection="0"/>
    <xf numFmtId="0" fontId="32" fillId="0" borderId="0" applyNumberFormat="0" applyFill="0" applyBorder="0" applyAlignment="0" applyProtection="0"/>
    <xf numFmtId="0" fontId="33" fillId="0" borderId="26" applyNumberFormat="0" applyFill="0" applyAlignment="0" applyProtection="0"/>
    <xf numFmtId="0" fontId="34" fillId="0" borderId="0" applyNumberFormat="0" applyFill="0" applyBorder="0" applyAlignment="0" applyProtection="0"/>
    <xf numFmtId="0" fontId="4" fillId="0" borderId="0"/>
  </cellStyleXfs>
  <cellXfs count="181">
    <xf numFmtId="0" fontId="0" fillId="0" borderId="0" xfId="0"/>
    <xf numFmtId="0" fontId="7" fillId="0" borderId="0" xfId="0" applyFont="1"/>
    <xf numFmtId="164" fontId="7" fillId="0" borderId="0" xfId="0" applyNumberFormat="1" applyFont="1"/>
    <xf numFmtId="164" fontId="7" fillId="0" borderId="0" xfId="28" applyNumberFormat="1" applyFont="1"/>
    <xf numFmtId="43" fontId="7" fillId="0" borderId="0" xfId="28" applyFont="1"/>
    <xf numFmtId="0" fontId="8" fillId="0" borderId="0" xfId="0" applyFont="1"/>
    <xf numFmtId="15" fontId="7" fillId="0" borderId="0" xfId="0" applyNumberFormat="1" applyFont="1"/>
    <xf numFmtId="164" fontId="8" fillId="0" borderId="0" xfId="0" applyNumberFormat="1" applyFont="1"/>
    <xf numFmtId="164" fontId="7" fillId="0" borderId="1" xfId="0" applyNumberFormat="1" applyFont="1" applyBorder="1"/>
    <xf numFmtId="164" fontId="7" fillId="0" borderId="0" xfId="0" applyNumberFormat="1" applyFont="1" applyBorder="1"/>
    <xf numFmtId="164" fontId="7" fillId="0" borderId="0" xfId="0" applyNumberFormat="1" applyFont="1" applyFill="1"/>
    <xf numFmtId="164" fontId="7" fillId="0" borderId="0" xfId="0" applyNumberFormat="1" applyFont="1" applyFill="1" applyBorder="1"/>
    <xf numFmtId="164" fontId="7" fillId="0" borderId="0" xfId="0" applyNumberFormat="1" applyFont="1" applyFill="1" applyAlignment="1">
      <alignment horizontal="center"/>
    </xf>
    <xf numFmtId="15" fontId="7" fillId="0" borderId="0" xfId="0" applyNumberFormat="1" applyFont="1" applyAlignment="1">
      <alignment horizontal="left"/>
    </xf>
    <xf numFmtId="0" fontId="7" fillId="0" borderId="0" xfId="0" applyFont="1" applyBorder="1"/>
    <xf numFmtId="4" fontId="9" fillId="0" borderId="2" xfId="0" applyNumberFormat="1" applyFont="1" applyBorder="1"/>
    <xf numFmtId="4" fontId="7" fillId="0" borderId="0" xfId="0" applyNumberFormat="1" applyFont="1" applyFill="1" applyBorder="1"/>
    <xf numFmtId="0" fontId="35" fillId="0" borderId="0" xfId="0" applyFont="1" applyBorder="1"/>
    <xf numFmtId="4" fontId="7" fillId="0" borderId="0" xfId="0" applyNumberFormat="1" applyFont="1" applyBorder="1"/>
    <xf numFmtId="4" fontId="7" fillId="0" borderId="1" xfId="0" applyNumberFormat="1" applyFont="1" applyBorder="1"/>
    <xf numFmtId="4" fontId="8" fillId="0" borderId="3" xfId="0" applyNumberFormat="1" applyFont="1" applyBorder="1"/>
    <xf numFmtId="0" fontId="12" fillId="0" borderId="0" xfId="0" applyFont="1"/>
    <xf numFmtId="164" fontId="12" fillId="0" borderId="0" xfId="0" applyNumberFormat="1" applyFont="1"/>
    <xf numFmtId="164" fontId="12" fillId="0" borderId="0" xfId="28" applyNumberFormat="1" applyFont="1"/>
    <xf numFmtId="43" fontId="12" fillId="0" borderId="0" xfId="28" applyFont="1"/>
    <xf numFmtId="4" fontId="12" fillId="0" borderId="0" xfId="0" applyNumberFormat="1" applyFont="1"/>
    <xf numFmtId="0" fontId="12" fillId="0" borderId="0" xfId="0" applyFont="1" applyBorder="1"/>
    <xf numFmtId="4" fontId="12" fillId="0" borderId="0" xfId="0" applyNumberFormat="1" applyFont="1" applyBorder="1"/>
    <xf numFmtId="0" fontId="35" fillId="0" borderId="0" xfId="0" applyFont="1"/>
    <xf numFmtId="4" fontId="7" fillId="0" borderId="4" xfId="0" applyNumberFormat="1" applyFont="1" applyBorder="1"/>
    <xf numFmtId="0" fontId="7" fillId="0" borderId="1" xfId="0" applyFont="1" applyBorder="1"/>
    <xf numFmtId="164" fontId="7" fillId="0" borderId="1" xfId="28" applyNumberFormat="1" applyFont="1" applyBorder="1"/>
    <xf numFmtId="164" fontId="7" fillId="0" borderId="1" xfId="28" applyNumberFormat="1" applyFont="1" applyFill="1" applyBorder="1"/>
    <xf numFmtId="0" fontId="12" fillId="0" borderId="1" xfId="0" applyFont="1" applyBorder="1"/>
    <xf numFmtId="4" fontId="12" fillId="0" borderId="1" xfId="0" applyNumberFormat="1" applyFont="1" applyBorder="1"/>
    <xf numFmtId="0" fontId="8" fillId="0" borderId="5" xfId="0" applyFont="1" applyBorder="1" applyAlignment="1"/>
    <xf numFmtId="165" fontId="7" fillId="0" borderId="0" xfId="0" applyNumberFormat="1" applyFont="1" applyAlignment="1">
      <alignment horizontal="left"/>
    </xf>
    <xf numFmtId="164" fontId="8" fillId="0" borderId="0" xfId="0" applyNumberFormat="1" applyFont="1" applyFill="1"/>
    <xf numFmtId="164" fontId="8" fillId="0" borderId="7" xfId="0" applyNumberFormat="1" applyFont="1" applyFill="1" applyBorder="1"/>
    <xf numFmtId="0" fontId="14" fillId="0" borderId="0" xfId="46" applyFont="1" applyAlignment="1">
      <alignment vertical="top"/>
    </xf>
    <xf numFmtId="0" fontId="14" fillId="0" borderId="0" xfId="46" applyFont="1" applyFill="1" applyAlignment="1">
      <alignment vertical="top"/>
    </xf>
    <xf numFmtId="4" fontId="12" fillId="33" borderId="0" xfId="0" applyNumberFormat="1" applyFont="1" applyFill="1"/>
    <xf numFmtId="0" fontId="14" fillId="0" borderId="8" xfId="46" applyFont="1" applyBorder="1" applyAlignment="1">
      <alignment vertical="top"/>
    </xf>
    <xf numFmtId="0" fontId="7" fillId="0" borderId="8" xfId="0" applyFont="1" applyBorder="1" applyAlignment="1">
      <alignment horizontal="left"/>
    </xf>
    <xf numFmtId="14" fontId="7" fillId="0" borderId="8" xfId="0" applyNumberFormat="1" applyFont="1" applyBorder="1" applyAlignment="1">
      <alignment horizontal="left"/>
    </xf>
    <xf numFmtId="0" fontId="14" fillId="0" borderId="0" xfId="46" applyFont="1" applyBorder="1" applyAlignment="1">
      <alignment vertical="top"/>
    </xf>
    <xf numFmtId="0" fontId="11" fillId="0" borderId="0" xfId="46" applyFont="1" applyFill="1" applyAlignment="1">
      <alignment vertical="top"/>
    </xf>
    <xf numFmtId="0" fontId="10" fillId="0" borderId="9" xfId="46" applyFont="1" applyFill="1" applyBorder="1" applyAlignment="1">
      <alignment vertical="top"/>
    </xf>
    <xf numFmtId="0" fontId="14" fillId="0" borderId="10" xfId="46" applyFont="1" applyBorder="1" applyAlignment="1">
      <alignment vertical="top"/>
    </xf>
    <xf numFmtId="0" fontId="14" fillId="0" borderId="9" xfId="46" applyFont="1" applyBorder="1" applyAlignment="1">
      <alignment vertical="top"/>
    </xf>
    <xf numFmtId="0" fontId="10" fillId="0" borderId="8" xfId="46" applyFont="1" applyFill="1" applyBorder="1" applyAlignment="1">
      <alignment vertical="top"/>
    </xf>
    <xf numFmtId="0" fontId="10" fillId="0" borderId="11" xfId="46" applyFont="1" applyFill="1" applyBorder="1" applyAlignment="1">
      <alignment vertical="top"/>
    </xf>
    <xf numFmtId="0" fontId="14" fillId="0" borderId="1" xfId="46" applyFont="1" applyBorder="1" applyAlignment="1">
      <alignment vertical="top"/>
    </xf>
    <xf numFmtId="0" fontId="5" fillId="0" borderId="12" xfId="42" applyFill="1" applyBorder="1" applyAlignment="1" applyProtection="1">
      <alignment horizontal="left" vertical="top" indent="1"/>
    </xf>
    <xf numFmtId="0" fontId="14" fillId="0" borderId="11" xfId="46" applyFont="1" applyBorder="1" applyAlignment="1">
      <alignment vertical="top"/>
    </xf>
    <xf numFmtId="0" fontId="10" fillId="0" borderId="9" xfId="46" applyFont="1" applyBorder="1" applyAlignment="1">
      <alignment vertical="top"/>
    </xf>
    <xf numFmtId="0" fontId="10" fillId="0" borderId="8" xfId="46" applyFont="1" applyBorder="1" applyAlignment="1">
      <alignment vertical="top"/>
    </xf>
    <xf numFmtId="0" fontId="10" fillId="0" borderId="11" xfId="46" applyFont="1" applyBorder="1" applyAlignment="1">
      <alignment vertical="top"/>
    </xf>
    <xf numFmtId="0" fontId="11" fillId="0" borderId="0" xfId="0" applyFont="1" applyFill="1" applyBorder="1"/>
    <xf numFmtId="0" fontId="18" fillId="0" borderId="0" xfId="49"/>
    <xf numFmtId="0" fontId="18" fillId="0" borderId="0" xfId="49" applyAlignment="1">
      <alignment horizontal="right"/>
    </xf>
    <xf numFmtId="0" fontId="18" fillId="0" borderId="0" xfId="49" applyFill="1" applyBorder="1"/>
    <xf numFmtId="0" fontId="18" fillId="0" borderId="0" xfId="49" applyFill="1"/>
    <xf numFmtId="0" fontId="18" fillId="0" borderId="0" xfId="49" applyFill="1" applyAlignment="1">
      <alignment horizontal="right"/>
    </xf>
    <xf numFmtId="0" fontId="7" fillId="0" borderId="0" xfId="0" applyFont="1" applyFill="1"/>
    <xf numFmtId="164" fontId="7" fillId="0" borderId="1" xfId="0" applyNumberFormat="1" applyFont="1" applyFill="1" applyBorder="1"/>
    <xf numFmtId="2" fontId="7" fillId="0" borderId="0" xfId="0" applyNumberFormat="1" applyFont="1"/>
    <xf numFmtId="166" fontId="7" fillId="0" borderId="0" xfId="0" applyNumberFormat="1" applyFont="1"/>
    <xf numFmtId="4" fontId="7" fillId="0" borderId="0" xfId="0" applyNumberFormat="1" applyFont="1" applyFill="1"/>
    <xf numFmtId="4" fontId="7" fillId="0" borderId="1" xfId="0" applyNumberFormat="1" applyFont="1" applyFill="1" applyBorder="1"/>
    <xf numFmtId="10" fontId="7" fillId="0" borderId="0" xfId="0" applyNumberFormat="1" applyFont="1"/>
    <xf numFmtId="0" fontId="37" fillId="0" borderId="0" xfId="0" applyFont="1"/>
    <xf numFmtId="3" fontId="7" fillId="0" borderId="0" xfId="0" applyNumberFormat="1" applyFont="1"/>
    <xf numFmtId="0" fontId="7" fillId="0" borderId="0" xfId="0" applyFont="1" applyBorder="1" applyAlignment="1">
      <alignment vertical="top"/>
    </xf>
    <xf numFmtId="4" fontId="7" fillId="0" borderId="0" xfId="0" applyNumberFormat="1" applyFont="1" applyBorder="1" applyAlignment="1">
      <alignment vertical="top"/>
    </xf>
    <xf numFmtId="164" fontId="8" fillId="0" borderId="0" xfId="0" applyNumberFormat="1" applyFont="1" applyFill="1" applyBorder="1"/>
    <xf numFmtId="0" fontId="8" fillId="0" borderId="1" xfId="0" applyFont="1" applyBorder="1"/>
    <xf numFmtId="3" fontId="7" fillId="0" borderId="0" xfId="0" applyNumberFormat="1" applyFont="1" applyBorder="1"/>
    <xf numFmtId="3" fontId="7" fillId="0" borderId="1" xfId="0" applyNumberFormat="1" applyFont="1" applyBorder="1"/>
    <xf numFmtId="10" fontId="8" fillId="0" borderId="0" xfId="0" applyNumberFormat="1" applyFont="1"/>
    <xf numFmtId="0" fontId="7" fillId="0" borderId="0" xfId="0" applyFont="1" applyAlignment="1">
      <alignment horizontal="left" indent="2"/>
    </xf>
    <xf numFmtId="4" fontId="7" fillId="34" borderId="0" xfId="0" applyNumberFormat="1" applyFont="1" applyFill="1"/>
    <xf numFmtId="0" fontId="7" fillId="34" borderId="0" xfId="0" applyFont="1" applyFill="1"/>
    <xf numFmtId="0" fontId="7" fillId="36" borderId="0" xfId="0" applyFont="1" applyFill="1"/>
    <xf numFmtId="0" fontId="7" fillId="37" borderId="0" xfId="0" applyFont="1" applyFill="1"/>
    <xf numFmtId="4" fontId="7" fillId="37" borderId="0" xfId="0" applyNumberFormat="1" applyFont="1" applyFill="1"/>
    <xf numFmtId="4" fontId="7" fillId="36" borderId="0" xfId="0" applyNumberFormat="1" applyFont="1" applyFill="1"/>
    <xf numFmtId="0" fontId="5" fillId="0" borderId="0" xfId="42" applyAlignment="1" applyProtection="1"/>
    <xf numFmtId="0" fontId="5" fillId="0" borderId="0" xfId="42" quotePrefix="1" applyAlignment="1" applyProtection="1"/>
    <xf numFmtId="0" fontId="7" fillId="38" borderId="0" xfId="0" applyFont="1" applyFill="1"/>
    <xf numFmtId="4" fontId="7" fillId="38" borderId="0" xfId="0" applyNumberFormat="1" applyFont="1" applyFill="1"/>
    <xf numFmtId="4" fontId="7" fillId="36" borderId="1" xfId="0" applyNumberFormat="1" applyFont="1" applyFill="1" applyBorder="1"/>
    <xf numFmtId="4" fontId="7" fillId="36" borderId="0" xfId="0" applyNumberFormat="1" applyFont="1" applyFill="1"/>
    <xf numFmtId="0" fontId="0" fillId="39" borderId="0" xfId="0" applyFill="1"/>
    <xf numFmtId="4" fontId="7" fillId="39" borderId="0" xfId="0" applyNumberFormat="1" applyFont="1" applyFill="1" applyBorder="1"/>
    <xf numFmtId="0" fontId="5" fillId="0" borderId="8" xfId="42" applyFill="1" applyBorder="1" applyAlignment="1" applyProtection="1">
      <alignment horizontal="left" indent="1"/>
    </xf>
    <xf numFmtId="0" fontId="14" fillId="0" borderId="8" xfId="46" applyFont="1" applyFill="1" applyBorder="1" applyAlignment="1">
      <alignment horizontal="left" vertical="top" indent="1"/>
    </xf>
    <xf numFmtId="0" fontId="18" fillId="0" borderId="0" xfId="49" applyAlignment="1">
      <alignment horizontal="left" indent="2"/>
    </xf>
    <xf numFmtId="0" fontId="14" fillId="0" borderId="6" xfId="46" applyFont="1" applyBorder="1" applyAlignment="1">
      <alignment horizontal="left" vertical="top" indent="2"/>
    </xf>
    <xf numFmtId="0" fontId="14" fillId="0" borderId="4" xfId="46" applyFont="1" applyBorder="1" applyAlignment="1">
      <alignment horizontal="left" vertical="top" indent="2"/>
    </xf>
    <xf numFmtId="0" fontId="14" fillId="0" borderId="13" xfId="46" applyFont="1" applyBorder="1" applyAlignment="1">
      <alignment horizontal="left" vertical="top" indent="2"/>
    </xf>
    <xf numFmtId="0" fontId="14" fillId="0" borderId="0" xfId="46" applyFont="1" applyAlignment="1">
      <alignment horizontal="left" vertical="top" indent="2"/>
    </xf>
    <xf numFmtId="0" fontId="0" fillId="0" borderId="0" xfId="0" applyAlignment="1">
      <alignment horizontal="left" indent="2"/>
    </xf>
    <xf numFmtId="0" fontId="18" fillId="0" borderId="0" xfId="49" applyFill="1" applyAlignment="1">
      <alignment horizontal="left" indent="2"/>
    </xf>
    <xf numFmtId="0" fontId="18" fillId="0" borderId="0" xfId="49" applyFill="1" applyBorder="1" applyAlignment="1">
      <alignment horizontal="left" indent="2"/>
    </xf>
    <xf numFmtId="0" fontId="36" fillId="0" borderId="0" xfId="49" applyFont="1" applyFill="1" applyBorder="1" applyAlignment="1">
      <alignment horizontal="left" indent="2"/>
    </xf>
    <xf numFmtId="0" fontId="18" fillId="0" borderId="0" xfId="49" applyAlignment="1">
      <alignment horizontal="left" indent="3"/>
    </xf>
    <xf numFmtId="0" fontId="7" fillId="0" borderId="0" xfId="59" applyFont="1"/>
    <xf numFmtId="164" fontId="7" fillId="0" borderId="0" xfId="59" applyNumberFormat="1" applyFont="1"/>
    <xf numFmtId="0" fontId="8" fillId="0" borderId="0" xfId="59" applyFont="1"/>
    <xf numFmtId="164" fontId="8" fillId="0" borderId="0" xfId="59" applyNumberFormat="1" applyFont="1"/>
    <xf numFmtId="164" fontId="8" fillId="0" borderId="1" xfId="59" applyNumberFormat="1" applyFont="1" applyBorder="1"/>
    <xf numFmtId="4" fontId="7" fillId="0" borderId="0" xfId="59" applyNumberFormat="1" applyFont="1"/>
    <xf numFmtId="164" fontId="7" fillId="0" borderId="13" xfId="59" applyNumberFormat="1" applyFont="1" applyBorder="1"/>
    <xf numFmtId="0" fontId="7" fillId="0" borderId="1" xfId="59" applyFont="1" applyBorder="1"/>
    <xf numFmtId="9" fontId="7" fillId="0" borderId="1" xfId="59" applyNumberFormat="1" applyFont="1" applyBorder="1"/>
    <xf numFmtId="0" fontId="7" fillId="0" borderId="11" xfId="59" applyFont="1" applyBorder="1" applyAlignment="1">
      <alignment horizontal="left" indent="1"/>
    </xf>
    <xf numFmtId="164" fontId="7" fillId="0" borderId="6" xfId="59" applyNumberFormat="1" applyFont="1" applyBorder="1"/>
    <xf numFmtId="0" fontId="7" fillId="0" borderId="10" xfId="59" applyFont="1" applyBorder="1"/>
    <xf numFmtId="9" fontId="7" fillId="0" borderId="10" xfId="59" applyNumberFormat="1" applyFont="1" applyBorder="1"/>
    <xf numFmtId="0" fontId="7" fillId="0" borderId="9" xfId="59" applyFont="1" applyBorder="1" applyAlignment="1">
      <alignment horizontal="left" indent="1"/>
    </xf>
    <xf numFmtId="4" fontId="8" fillId="0" borderId="0" xfId="59" applyNumberFormat="1" applyFont="1"/>
    <xf numFmtId="9" fontId="7" fillId="0" borderId="0" xfId="59" applyNumberFormat="1" applyFont="1"/>
    <xf numFmtId="0" fontId="7" fillId="0" borderId="0" xfId="59" applyFont="1" applyAlignment="1">
      <alignment horizontal="left" indent="1"/>
    </xf>
    <xf numFmtId="164" fontId="7" fillId="0" borderId="1" xfId="59" applyNumberFormat="1" applyFont="1" applyBorder="1"/>
    <xf numFmtId="9" fontId="7" fillId="33" borderId="0" xfId="59" applyNumberFormat="1" applyFont="1" applyFill="1"/>
    <xf numFmtId="0" fontId="7" fillId="0" borderId="0" xfId="59" applyFont="1" applyAlignment="1">
      <alignment horizontal="left"/>
    </xf>
    <xf numFmtId="164" fontId="7" fillId="0" borderId="0" xfId="59" applyNumberFormat="1" applyFont="1" applyAlignment="1">
      <alignment horizontal="center"/>
    </xf>
    <xf numFmtId="43" fontId="7" fillId="0" borderId="1" xfId="28" applyFont="1" applyBorder="1"/>
    <xf numFmtId="4" fontId="7" fillId="0" borderId="1" xfId="59" applyNumberFormat="1" applyFont="1" applyBorder="1"/>
    <xf numFmtId="15" fontId="7" fillId="0" borderId="0" xfId="59" applyNumberFormat="1" applyFont="1" applyAlignment="1">
      <alignment horizontal="left"/>
    </xf>
    <xf numFmtId="0" fontId="38" fillId="0" borderId="0" xfId="59" applyFont="1"/>
    <xf numFmtId="0" fontId="9" fillId="0" borderId="17" xfId="0" applyFont="1" applyBorder="1"/>
    <xf numFmtId="0" fontId="33" fillId="35" borderId="0" xfId="0" applyFont="1" applyFill="1" applyAlignment="1">
      <alignment vertical="top" wrapText="1"/>
    </xf>
    <xf numFmtId="0" fontId="33" fillId="35" borderId="0" xfId="0" applyFont="1" applyFill="1" applyAlignment="1">
      <alignment horizontal="right" vertical="top" wrapText="1"/>
    </xf>
    <xf numFmtId="0" fontId="4" fillId="0" borderId="11" xfId="42" applyFont="1" applyFill="1" applyBorder="1" applyAlignment="1" applyProtection="1">
      <alignment horizontal="left" vertical="top" indent="1"/>
    </xf>
    <xf numFmtId="0" fontId="0" fillId="0" borderId="0" xfId="0" applyAlignment="1">
      <alignment horizontal="left"/>
    </xf>
    <xf numFmtId="0" fontId="7" fillId="0" borderId="0" xfId="0" applyFont="1" applyBorder="1" applyAlignment="1">
      <alignment horizontal="left" indent="1"/>
    </xf>
    <xf numFmtId="0" fontId="5" fillId="0" borderId="0" xfId="42" applyBorder="1" applyAlignment="1" applyProtection="1">
      <alignment horizontal="left" indent="1"/>
    </xf>
    <xf numFmtId="0" fontId="7" fillId="0" borderId="0" xfId="0" applyFont="1" applyAlignment="1">
      <alignment horizontal="left" indent="1"/>
    </xf>
    <xf numFmtId="0" fontId="5" fillId="0" borderId="8" xfId="42" applyFill="1" applyBorder="1" applyAlignment="1" applyProtection="1">
      <alignment horizontal="left" vertical="top" indent="1"/>
    </xf>
    <xf numFmtId="167" fontId="0" fillId="0" borderId="0" xfId="0" applyNumberFormat="1" applyAlignment="1">
      <alignment horizontal="left"/>
    </xf>
    <xf numFmtId="168" fontId="0" fillId="0" borderId="0" xfId="0" applyNumberFormat="1" applyAlignment="1">
      <alignment horizontal="left"/>
    </xf>
    <xf numFmtId="167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7" fontId="33" fillId="0" borderId="27" xfId="0" applyNumberFormat="1" applyFont="1" applyBorder="1" applyAlignment="1">
      <alignment horizontal="right"/>
    </xf>
    <xf numFmtId="0" fontId="33" fillId="0" borderId="0" xfId="0" applyFont="1" applyAlignment="1">
      <alignment horizontal="right"/>
    </xf>
    <xf numFmtId="167" fontId="33" fillId="0" borderId="0" xfId="0" applyNumberFormat="1" applyFont="1" applyAlignment="1">
      <alignment horizontal="right"/>
    </xf>
    <xf numFmtId="0" fontId="5" fillId="0" borderId="0" xfId="42" applyAlignment="1" applyProtection="1">
      <alignment horizontal="left" indent="2"/>
    </xf>
    <xf numFmtId="0" fontId="2" fillId="0" borderId="0" xfId="49" applyFont="1"/>
    <xf numFmtId="167" fontId="0" fillId="33" borderId="0" xfId="0" applyNumberFormat="1" applyFill="1" applyAlignment="1">
      <alignment horizontal="right"/>
    </xf>
    <xf numFmtId="167" fontId="0" fillId="0" borderId="1" xfId="0" applyNumberFormat="1" applyBorder="1" applyAlignment="1">
      <alignment horizontal="left"/>
    </xf>
    <xf numFmtId="168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167" fontId="0" fillId="0" borderId="1" xfId="0" applyNumberFormat="1" applyBorder="1" applyAlignment="1">
      <alignment horizontal="right"/>
    </xf>
    <xf numFmtId="0" fontId="18" fillId="0" borderId="1" xfId="49" applyBorder="1" applyAlignment="1">
      <alignment horizontal="left" indent="2"/>
    </xf>
    <xf numFmtId="0" fontId="18" fillId="0" borderId="1" xfId="49" applyBorder="1"/>
    <xf numFmtId="0" fontId="2" fillId="0" borderId="0" xfId="49" applyFont="1" applyAlignment="1">
      <alignment horizontal="left" indent="2"/>
    </xf>
    <xf numFmtId="0" fontId="2" fillId="0" borderId="1" xfId="49" applyFont="1" applyBorder="1" applyAlignment="1">
      <alignment horizontal="left" indent="2"/>
    </xf>
    <xf numFmtId="0" fontId="5" fillId="0" borderId="0" xfId="42" applyFill="1" applyAlignment="1" applyProtection="1"/>
    <xf numFmtId="0" fontId="33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0" xfId="59" applyFont="1" applyAlignment="1">
      <alignment horizontal="left" wrapText="1" indent="1"/>
    </xf>
    <xf numFmtId="0" fontId="4" fillId="0" borderId="0" xfId="59" applyAlignment="1">
      <alignment horizontal="left" wrapText="1" indent="1"/>
    </xf>
    <xf numFmtId="0" fontId="8" fillId="0" borderId="5" xfId="0" applyFont="1" applyBorder="1" applyAlignment="1"/>
    <xf numFmtId="0" fontId="0" fillId="0" borderId="16" xfId="0" applyBorder="1" applyAlignment="1"/>
    <xf numFmtId="0" fontId="0" fillId="0" borderId="2" xfId="0" applyBorder="1" applyAlignment="1"/>
    <xf numFmtId="0" fontId="9" fillId="0" borderId="5" xfId="0" applyFont="1" applyBorder="1" applyAlignment="1"/>
    <xf numFmtId="0" fontId="7" fillId="0" borderId="8" xfId="0" applyFont="1" applyBorder="1" applyAlignment="1"/>
    <xf numFmtId="0" fontId="7" fillId="0" borderId="0" xfId="0" applyFont="1" applyBorder="1" applyAlignment="1"/>
    <xf numFmtId="0" fontId="7" fillId="0" borderId="4" xfId="0" applyFont="1" applyBorder="1" applyAlignment="1"/>
    <xf numFmtId="0" fontId="7" fillId="0" borderId="11" xfId="0" applyFont="1" applyBorder="1" applyAlignment="1"/>
    <xf numFmtId="0" fontId="7" fillId="0" borderId="1" xfId="0" applyFont="1" applyBorder="1" applyAlignment="1"/>
    <xf numFmtId="0" fontId="7" fillId="0" borderId="13" xfId="0" applyFont="1" applyBorder="1" applyAlignment="1"/>
    <xf numFmtId="0" fontId="5" fillId="0" borderId="0" xfId="42" applyFill="1" applyAlignment="1" applyProtection="1">
      <alignment horizontal="left" indent="2"/>
    </xf>
    <xf numFmtId="0" fontId="5" fillId="0" borderId="14" xfId="42" applyFill="1" applyBorder="1" applyAlignment="1" applyProtection="1">
      <alignment horizontal="left" indent="1"/>
    </xf>
    <xf numFmtId="0" fontId="5" fillId="0" borderId="15" xfId="42" applyFill="1" applyBorder="1" applyAlignment="1" applyProtection="1">
      <alignment horizontal="left" indent="1"/>
    </xf>
    <xf numFmtId="0" fontId="11" fillId="0" borderId="0" xfId="0" applyFont="1" applyFill="1"/>
    <xf numFmtId="0" fontId="5" fillId="0" borderId="15" xfId="42" applyFill="1" applyBorder="1" applyAlignment="1" applyProtection="1">
      <alignment horizontal="left" vertical="top" indent="1"/>
    </xf>
    <xf numFmtId="0" fontId="1" fillId="0" borderId="0" xfId="49" applyFont="1" applyFill="1"/>
  </cellXfs>
  <cellStyles count="6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 2" xfId="29" xr:uid="{00000000-0005-0000-0000-00001C000000}"/>
    <cellStyle name="Comma 3" xfId="30" xr:uid="{00000000-0005-0000-0000-00001D000000}"/>
    <cellStyle name="Comma 3 2" xfId="31" xr:uid="{00000000-0005-0000-0000-00001E000000}"/>
    <cellStyle name="Comma 4" xfId="32" xr:uid="{00000000-0005-0000-0000-00001F000000}"/>
    <cellStyle name="Comma 4 2" xfId="33" xr:uid="{00000000-0005-0000-0000-000020000000}"/>
    <cellStyle name="Comma 4 3" xfId="34" xr:uid="{00000000-0005-0000-0000-000021000000}"/>
    <cellStyle name="Comma 5" xfId="35" xr:uid="{00000000-0005-0000-0000-000022000000}"/>
    <cellStyle name="Explanatory Text" xfId="36" builtinId="53" customBuiltin="1"/>
    <cellStyle name="Good" xfId="37" builtinId="26" customBuiltin="1"/>
    <cellStyle name="Heading 1" xfId="38" builtinId="16" customBuiltin="1"/>
    <cellStyle name="Heading 2" xfId="39" builtinId="17" customBuiltin="1"/>
    <cellStyle name="Heading 3" xfId="40" builtinId="18" customBuiltin="1"/>
    <cellStyle name="Heading 4" xfId="41" builtinId="19" customBuiltin="1"/>
    <cellStyle name="Hyperlink" xfId="42" builtinId="8"/>
    <cellStyle name="Input" xfId="43" builtinId="20" customBuiltin="1"/>
    <cellStyle name="Linked Cell" xfId="44" builtinId="24" customBuiltin="1"/>
    <cellStyle name="Neutral" xfId="45" builtinId="28" customBuiltin="1"/>
    <cellStyle name="Normal" xfId="0" builtinId="0"/>
    <cellStyle name="Normal 2" xfId="46" xr:uid="{00000000-0005-0000-0000-00002E000000}"/>
    <cellStyle name="Normal 2 2" xfId="47" xr:uid="{00000000-0005-0000-0000-00002F000000}"/>
    <cellStyle name="Normal 2 2 2" xfId="48" xr:uid="{00000000-0005-0000-0000-000030000000}"/>
    <cellStyle name="Normal 2 3" xfId="49" xr:uid="{00000000-0005-0000-0000-000031000000}"/>
    <cellStyle name="Normal 3" xfId="50" xr:uid="{00000000-0005-0000-0000-000032000000}"/>
    <cellStyle name="Normal 3 2" xfId="51" xr:uid="{00000000-0005-0000-0000-000033000000}"/>
    <cellStyle name="Normal 4" xfId="52" xr:uid="{00000000-0005-0000-0000-000034000000}"/>
    <cellStyle name="Normal 4 2" xfId="53" xr:uid="{00000000-0005-0000-0000-000035000000}"/>
    <cellStyle name="Normal 5" xfId="59" xr:uid="{EDA78525-F21D-4FDB-9FC5-D821841BCBC5}"/>
    <cellStyle name="Note 2" xfId="54" xr:uid="{00000000-0005-0000-0000-000036000000}"/>
    <cellStyle name="Output" xfId="55" builtinId="21" customBuiltin="1"/>
    <cellStyle name="Title" xfId="56" builtinId="15" customBuiltin="1"/>
    <cellStyle name="Total" xfId="57" builtinId="25" customBuiltin="1"/>
    <cellStyle name="Warning Text" xfId="58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9525</xdr:rowOff>
    </xdr:from>
    <xdr:to>
      <xdr:col>1</xdr:col>
      <xdr:colOff>857250</xdr:colOff>
      <xdr:row>0</xdr:row>
      <xdr:rowOff>781050</xdr:rowOff>
    </xdr:to>
    <xdr:pic>
      <xdr:nvPicPr>
        <xdr:cNvPr id="11451" name="Picture 5">
          <a:extLst>
            <a:ext uri="{FF2B5EF4-FFF2-40B4-BE49-F238E27FC236}">
              <a16:creationId xmlns:a16="http://schemas.microsoft.com/office/drawing/2014/main" id="{9DB4B007-F6A2-440A-993A-AFB1E1800F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9525"/>
          <a:ext cx="21907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9525</xdr:rowOff>
    </xdr:from>
    <xdr:to>
      <xdr:col>1</xdr:col>
      <xdr:colOff>857250</xdr:colOff>
      <xdr:row>0</xdr:row>
      <xdr:rowOff>781050</xdr:rowOff>
    </xdr:to>
    <xdr:pic>
      <xdr:nvPicPr>
        <xdr:cNvPr id="40138" name="Picture 4">
          <a:extLst>
            <a:ext uri="{FF2B5EF4-FFF2-40B4-BE49-F238E27FC236}">
              <a16:creationId xmlns:a16="http://schemas.microsoft.com/office/drawing/2014/main" id="{A29CA149-F8D2-4B87-BB95-CCB163599D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9525"/>
          <a:ext cx="21907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0</xdr:row>
      <xdr:rowOff>9525</xdr:rowOff>
    </xdr:from>
    <xdr:ext cx="2190750" cy="771525"/>
    <xdr:pic>
      <xdr:nvPicPr>
        <xdr:cNvPr id="2" name="Picture 4">
          <a:extLst>
            <a:ext uri="{FF2B5EF4-FFF2-40B4-BE49-F238E27FC236}">
              <a16:creationId xmlns:a16="http://schemas.microsoft.com/office/drawing/2014/main" id="{0DBCC063-0910-48F6-8147-A5B3C4B73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9525"/>
          <a:ext cx="21907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9525</xdr:rowOff>
    </xdr:from>
    <xdr:to>
      <xdr:col>1</xdr:col>
      <xdr:colOff>857250</xdr:colOff>
      <xdr:row>0</xdr:row>
      <xdr:rowOff>781050</xdr:rowOff>
    </xdr:to>
    <xdr:pic>
      <xdr:nvPicPr>
        <xdr:cNvPr id="21690" name="Picture 4">
          <a:extLst>
            <a:ext uri="{FF2B5EF4-FFF2-40B4-BE49-F238E27FC236}">
              <a16:creationId xmlns:a16="http://schemas.microsoft.com/office/drawing/2014/main" id="{B4728E5B-66AC-468F-BBA8-DC9F3855C7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9525"/>
          <a:ext cx="21907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Assets\A3%20-%20Investment%20Transactions\Investment%20movement%20summary.pdf" TargetMode="External"/><Relationship Id="rId13" Type="http://schemas.openxmlformats.org/officeDocument/2006/relationships/hyperlink" Target="Assets\A1%20-%20Bank%20Accounts\ANZ%20V2%20Plus%20Account.pdf" TargetMode="External"/><Relationship Id="rId18" Type="http://schemas.openxmlformats.org/officeDocument/2006/relationships/hyperlink" Target="Taxation\T3%20-%20GST\GST%20Workpapers.pdf" TargetMode="External"/><Relationship Id="rId26" Type="http://schemas.openxmlformats.org/officeDocument/2006/relationships/hyperlink" Target="Audit\2017%20Audit%20Preparation%20Checklist%20-%20Finning%20Family%20SF.pdf" TargetMode="External"/><Relationship Id="rId3" Type="http://schemas.openxmlformats.org/officeDocument/2006/relationships/hyperlink" Target="..\Permanent\Members\200514%20-%20Member%20application%20-%20Glen.pdf" TargetMode="External"/><Relationship Id="rId21" Type="http://schemas.openxmlformats.org/officeDocument/2006/relationships/hyperlink" Target="Assets\A2%20-%20Other%20Assets\2017%20Asset%20Declaration.pdf" TargetMode="External"/><Relationship Id="rId7" Type="http://schemas.openxmlformats.org/officeDocument/2006/relationships/hyperlink" Target="..\Permanent\Members\200514%20-%20ATO%20Trustee%20Declaration%20-%20Glen.pdf" TargetMode="External"/><Relationship Id="rId12" Type="http://schemas.openxmlformats.org/officeDocument/2006/relationships/hyperlink" Target="Profit%20&amp;%20Loss\P4%20-%20Expenses\Berth%20-%20expenses.pdf" TargetMode="External"/><Relationship Id="rId17" Type="http://schemas.openxmlformats.org/officeDocument/2006/relationships/hyperlink" Target="Assets\A2%20-%20Other%20Assets\Marina%20Berth%20J1,%20Airlie%20Beach%20-%20market%20value.pdf" TargetMode="External"/><Relationship Id="rId25" Type="http://schemas.openxmlformats.org/officeDocument/2006/relationships/hyperlink" Target="Audit\2017%20Trustee%20Representation%20Letter%20-%20Finning%20Family%20SF.pdf" TargetMode="External"/><Relationship Id="rId2" Type="http://schemas.openxmlformats.org/officeDocument/2006/relationships/hyperlink" Target="..\Permanent\Members\200514%20-%20Member%20application%20-%20Brenda.pdf" TargetMode="External"/><Relationship Id="rId16" Type="http://schemas.openxmlformats.org/officeDocument/2006/relationships/hyperlink" Target="Assets\A2%20-%20Other%20Assets\Marina%20Berth%20J1,%20Airlie%20-%20Stamped%20sublease%20purchase%20agreement.pdf" TargetMode="External"/><Relationship Id="rId20" Type="http://schemas.openxmlformats.org/officeDocument/2006/relationships/hyperlink" Target="Profit%20&amp;%20Loss\P4%20-%20Expenses\Life%20insurance%20-%20Glen.pdf" TargetMode="External"/><Relationship Id="rId1" Type="http://schemas.openxmlformats.org/officeDocument/2006/relationships/hyperlink" Target="..\Permanent\Trust%20Deed\130408%20-%20Deed%20of%20Variation%20-%20Finning%20Family%20SF.pdf" TargetMode="External"/><Relationship Id="rId6" Type="http://schemas.openxmlformats.org/officeDocument/2006/relationships/hyperlink" Target="..\Permanent\Members\200514%20-%20ATO%20Trustee%20Declaration%20-%20Brenda.pdf" TargetMode="External"/><Relationship Id="rId11" Type="http://schemas.openxmlformats.org/officeDocument/2006/relationships/hyperlink" Target="Profit%20&amp;%20Loss\P1%20-%20Rent\Berth%20-%20rent%20statements.pdf" TargetMode="External"/><Relationship Id="rId24" Type="http://schemas.openxmlformats.org/officeDocument/2006/relationships/hyperlink" Target="Financial%20Statements\F2%20-%20Resolutions\2017%20Resolutions%20-%20Finning%20Family%20SF.pdf" TargetMode="External"/><Relationship Id="rId5" Type="http://schemas.openxmlformats.org/officeDocument/2006/relationships/hyperlink" Target="..\Permanent\Members\200514%20-%20Trustee%20consent%20-%20Glen.pdf" TargetMode="External"/><Relationship Id="rId15" Type="http://schemas.openxmlformats.org/officeDocument/2006/relationships/hyperlink" Target="Assets\A2%20-%20Other%20Assets\Marina%20Berth%20J1,%20Airlie%20-%20Purchase%20Agreement%20(by%20sublease).pdf" TargetMode="External"/><Relationship Id="rId23" Type="http://schemas.openxmlformats.org/officeDocument/2006/relationships/hyperlink" Target="Financial%20Statements\F1%20-%20Financial%20Statements\2017%20Financial%20Statements%20-%20Finning%20Family%20SF.pdf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Profit%20&amp;%20Loss\P1%20-%20Rent\Berth%20-%20Lease%20Agreement.pdf" TargetMode="External"/><Relationship Id="rId19" Type="http://schemas.openxmlformats.org/officeDocument/2006/relationships/hyperlink" Target="Profit%20&amp;%20Loss\P4%20-%20Expenses\Life%20insurance%20-%20Brenda.pdf" TargetMode="External"/><Relationship Id="rId4" Type="http://schemas.openxmlformats.org/officeDocument/2006/relationships/hyperlink" Target="..\Permanent\Members\200514%20-%20Trustee%20consent%20-%20Brenda.pdf" TargetMode="External"/><Relationship Id="rId9" Type="http://schemas.openxmlformats.org/officeDocument/2006/relationships/hyperlink" Target="Assets\A1%20-%20Bank%20Accounts\ANZ%20V2%20Plus%20Account.pdf" TargetMode="External"/><Relationship Id="rId14" Type="http://schemas.openxmlformats.org/officeDocument/2006/relationships/hyperlink" Target="Assets\A4%20-%20Debtors\Accounting%20fees%20refundable.pdf" TargetMode="External"/><Relationship Id="rId22" Type="http://schemas.openxmlformats.org/officeDocument/2006/relationships/hyperlink" Target="Profit%20&amp;%20Loss\P4%20-%20Expenses\2017%20Expense%20Declaration.pdf" TargetMode="External"/><Relationship Id="rId27" Type="http://schemas.openxmlformats.org/officeDocument/2006/relationships/hyperlink" Target="Audit\2017%20Audit%20Engagement%20Letter%20-%20Finning%20Family%20SF.pdf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Financial%20Statements\F3%20-%20Trial%20balance\2017%20Trial%20Balance.pdf" TargetMode="External"/><Relationship Id="rId2" Type="http://schemas.openxmlformats.org/officeDocument/2006/relationships/hyperlink" Target="Assets\A3%20-%20Investment%20Transactions\Capital%20gains%20reconciliation.pdf" TargetMode="External"/><Relationship Id="rId1" Type="http://schemas.openxmlformats.org/officeDocument/2006/relationships/hyperlink" Target="Profit%20&amp;%20Loss\Investment%20income%20report.pdf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Liabilities\Berth%20-%20sundry%20credito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8"/>
  <sheetViews>
    <sheetView showZeros="0" tabSelected="1" zoomScaleNormal="100" workbookViewId="0">
      <selection activeCell="D9" sqref="D9"/>
    </sheetView>
  </sheetViews>
  <sheetFormatPr defaultRowHeight="15" x14ac:dyDescent="0.25"/>
  <cols>
    <col min="1" max="1" width="21.7109375" style="59" customWidth="1"/>
    <col min="2" max="2" width="17" style="59" customWidth="1"/>
    <col min="3" max="3" width="18.7109375" style="59" customWidth="1"/>
    <col min="4" max="4" width="37" style="59" customWidth="1"/>
    <col min="5" max="5" width="16.5703125" style="60" customWidth="1"/>
    <col min="6" max="6" width="20.140625" style="60" customWidth="1"/>
    <col min="7" max="7" width="17.140625" style="60" customWidth="1"/>
    <col min="8" max="8" width="17.140625" style="97" customWidth="1"/>
    <col min="9" max="9" width="11.85546875" style="59" customWidth="1"/>
    <col min="10" max="10" width="15.42578125" style="59" customWidth="1"/>
    <col min="11" max="11" width="12.42578125" style="59" customWidth="1"/>
    <col min="12" max="12" width="22.5703125" style="59" customWidth="1"/>
    <col min="13" max="13" width="9.140625" style="59"/>
    <col min="14" max="14" width="13.85546875" style="59" customWidth="1"/>
    <col min="15" max="15" width="9.140625" style="59"/>
    <col min="16" max="16" width="12.7109375" style="59" customWidth="1"/>
    <col min="17" max="17" width="10.42578125" style="59" customWidth="1"/>
    <col min="18" max="18" width="11.85546875" style="59" customWidth="1"/>
    <col min="19" max="16384" width="9.140625" style="59"/>
  </cols>
  <sheetData>
    <row r="1" spans="1:14" s="39" customFormat="1" ht="12.75" x14ac:dyDescent="0.2">
      <c r="A1" s="47" t="s">
        <v>36</v>
      </c>
      <c r="B1" s="95" t="s">
        <v>99</v>
      </c>
      <c r="C1" s="40"/>
      <c r="D1" s="96" t="s">
        <v>37</v>
      </c>
      <c r="E1" s="49"/>
      <c r="F1" s="48" t="s">
        <v>37</v>
      </c>
      <c r="G1" s="49"/>
      <c r="H1" s="98"/>
      <c r="N1" s="45" t="s">
        <v>37</v>
      </c>
    </row>
    <row r="2" spans="1:14" s="39" customFormat="1" ht="12.75" x14ac:dyDescent="0.2">
      <c r="A2" s="50" t="s">
        <v>38</v>
      </c>
      <c r="B2" s="140" t="s">
        <v>106</v>
      </c>
      <c r="D2" s="140" t="s">
        <v>107</v>
      </c>
      <c r="E2" s="42" t="s">
        <v>37</v>
      </c>
      <c r="F2" s="45" t="s">
        <v>37</v>
      </c>
      <c r="G2" s="42" t="s">
        <v>37</v>
      </c>
      <c r="H2" s="99" t="s">
        <v>37</v>
      </c>
      <c r="N2" s="45" t="s">
        <v>37</v>
      </c>
    </row>
    <row r="3" spans="1:14" s="39" customFormat="1" ht="12.75" x14ac:dyDescent="0.2">
      <c r="A3" s="50" t="s">
        <v>40</v>
      </c>
      <c r="B3" s="140" t="s">
        <v>108</v>
      </c>
      <c r="D3" s="140" t="s">
        <v>109</v>
      </c>
      <c r="E3" s="42" t="s">
        <v>37</v>
      </c>
      <c r="F3" s="45"/>
      <c r="G3" s="42" t="s">
        <v>37</v>
      </c>
      <c r="H3" s="99" t="s">
        <v>37</v>
      </c>
      <c r="N3" s="45" t="s">
        <v>37</v>
      </c>
    </row>
    <row r="4" spans="1:14" s="39" customFormat="1" ht="12.75" x14ac:dyDescent="0.2">
      <c r="A4" s="50" t="s">
        <v>41</v>
      </c>
      <c r="B4" s="140" t="s">
        <v>110</v>
      </c>
      <c r="D4" s="140" t="s">
        <v>111</v>
      </c>
      <c r="E4" s="42" t="s">
        <v>37</v>
      </c>
      <c r="F4" s="45" t="s">
        <v>37</v>
      </c>
      <c r="G4" s="42" t="s">
        <v>37</v>
      </c>
      <c r="H4" s="99" t="s">
        <v>37</v>
      </c>
      <c r="N4" s="45" t="s">
        <v>37</v>
      </c>
    </row>
    <row r="5" spans="1:14" s="39" customFormat="1" ht="12.75" x14ac:dyDescent="0.2">
      <c r="A5" s="51" t="s">
        <v>42</v>
      </c>
      <c r="B5" s="135" t="s">
        <v>100</v>
      </c>
      <c r="C5" s="52"/>
      <c r="D5" s="53"/>
      <c r="E5" s="54"/>
      <c r="F5" s="52" t="s">
        <v>37</v>
      </c>
      <c r="G5" s="54"/>
      <c r="H5" s="100"/>
      <c r="N5" s="45" t="s">
        <v>37</v>
      </c>
    </row>
    <row r="6" spans="1:14" s="39" customFormat="1" ht="12.75" x14ac:dyDescent="0.2">
      <c r="A6" s="46"/>
      <c r="B6" s="40"/>
      <c r="E6" s="45"/>
      <c r="H6" s="101"/>
    </row>
    <row r="7" spans="1:14" s="39" customFormat="1" ht="12.75" x14ac:dyDescent="0.2">
      <c r="A7" s="55" t="s">
        <v>58</v>
      </c>
      <c r="B7" s="176" t="s">
        <v>191</v>
      </c>
      <c r="C7" s="40" t="s">
        <v>37</v>
      </c>
      <c r="D7" s="40" t="s">
        <v>37</v>
      </c>
      <c r="H7" s="101"/>
    </row>
    <row r="8" spans="1:14" customFormat="1" x14ac:dyDescent="0.25">
      <c r="A8" s="56" t="s">
        <v>39</v>
      </c>
      <c r="B8" s="177" t="s">
        <v>192</v>
      </c>
      <c r="C8" s="180" t="s">
        <v>37</v>
      </c>
      <c r="D8" s="178" t="s">
        <v>37</v>
      </c>
      <c r="H8" s="102"/>
    </row>
    <row r="9" spans="1:14" customFormat="1" x14ac:dyDescent="0.25">
      <c r="A9" s="56" t="s">
        <v>59</v>
      </c>
      <c r="B9" s="177" t="s">
        <v>193</v>
      </c>
      <c r="C9" s="180" t="s">
        <v>37</v>
      </c>
      <c r="D9" s="178" t="s">
        <v>37</v>
      </c>
      <c r="H9" s="102"/>
    </row>
    <row r="10" spans="1:14" customFormat="1" x14ac:dyDescent="0.25">
      <c r="A10" s="56" t="s">
        <v>57</v>
      </c>
      <c r="B10" s="179" t="s">
        <v>194</v>
      </c>
      <c r="C10" s="180" t="s">
        <v>37</v>
      </c>
      <c r="D10" s="178" t="s">
        <v>37</v>
      </c>
      <c r="H10" s="102"/>
    </row>
    <row r="11" spans="1:14" customFormat="1" x14ac:dyDescent="0.25">
      <c r="A11" s="57" t="s">
        <v>60</v>
      </c>
      <c r="B11" s="53" t="s">
        <v>195</v>
      </c>
      <c r="C11" s="180" t="s">
        <v>37</v>
      </c>
      <c r="D11" s="58" t="s">
        <v>37</v>
      </c>
      <c r="H11" s="102"/>
    </row>
    <row r="12" spans="1:14" x14ac:dyDescent="0.25">
      <c r="A12" s="62"/>
      <c r="B12" s="62"/>
      <c r="C12" s="62"/>
      <c r="D12" s="62"/>
      <c r="E12" s="63"/>
      <c r="F12" s="63"/>
      <c r="G12" s="63"/>
      <c r="H12" s="103"/>
      <c r="I12" s="62"/>
      <c r="J12" s="62"/>
      <c r="K12" s="62"/>
    </row>
    <row r="13" spans="1:14" x14ac:dyDescent="0.25">
      <c r="A13" s="62"/>
      <c r="B13" s="62"/>
      <c r="C13" s="62"/>
      <c r="D13" s="62"/>
      <c r="E13" s="63"/>
      <c r="F13" s="63"/>
      <c r="G13" s="63"/>
      <c r="H13" s="103"/>
      <c r="I13" s="62"/>
      <c r="J13" s="62"/>
      <c r="K13" s="62"/>
    </row>
    <row r="14" spans="1:14" x14ac:dyDescent="0.25">
      <c r="A14" s="62"/>
      <c r="B14" s="62"/>
      <c r="C14" s="62"/>
      <c r="D14" s="62"/>
      <c r="E14" s="63"/>
      <c r="F14" s="63"/>
      <c r="G14" s="63"/>
      <c r="H14" s="103"/>
      <c r="I14" s="62"/>
      <c r="J14" s="62"/>
      <c r="K14" s="62"/>
    </row>
    <row r="15" spans="1:14" x14ac:dyDescent="0.25">
      <c r="A15" s="62"/>
      <c r="B15" s="160" t="s">
        <v>90</v>
      </c>
      <c r="C15" s="160"/>
      <c r="D15" s="160"/>
      <c r="E15" s="160"/>
      <c r="F15" s="160"/>
      <c r="G15" s="160"/>
      <c r="H15" s="104"/>
      <c r="I15" s="61"/>
      <c r="J15" s="62"/>
      <c r="K15" s="62"/>
    </row>
    <row r="16" spans="1:14" ht="21" x14ac:dyDescent="0.35">
      <c r="A16" s="62"/>
      <c r="B16" s="161" t="s">
        <v>92</v>
      </c>
      <c r="C16" s="161"/>
      <c r="D16" s="161"/>
      <c r="E16" s="161"/>
      <c r="F16" s="161"/>
      <c r="G16" s="161"/>
      <c r="H16" s="105"/>
      <c r="I16" s="61"/>
      <c r="J16" s="62"/>
      <c r="K16" s="62"/>
    </row>
    <row r="17" spans="1:18" x14ac:dyDescent="0.25">
      <c r="A17" s="62"/>
      <c r="B17" s="162" t="s">
        <v>101</v>
      </c>
      <c r="C17" s="162"/>
      <c r="D17" s="162"/>
      <c r="E17" s="162"/>
      <c r="F17" s="162"/>
      <c r="G17" s="162"/>
      <c r="H17" s="104"/>
      <c r="I17" s="61"/>
      <c r="J17" s="61"/>
      <c r="K17" s="61"/>
      <c r="L17" s="61"/>
      <c r="M17" s="61"/>
      <c r="N17" s="61"/>
      <c r="O17" s="61"/>
      <c r="P17" s="61"/>
      <c r="Q17" s="61"/>
      <c r="R17" s="61"/>
    </row>
    <row r="18" spans="1:18" x14ac:dyDescent="0.25">
      <c r="B18" s="133" t="s">
        <v>93</v>
      </c>
      <c r="C18" s="133" t="s">
        <v>94</v>
      </c>
      <c r="D18" s="133" t="s">
        <v>95</v>
      </c>
      <c r="E18" s="134" t="s">
        <v>96</v>
      </c>
      <c r="F18" s="134" t="s">
        <v>97</v>
      </c>
      <c r="G18" s="134" t="s">
        <v>98</v>
      </c>
      <c r="H18" s="106"/>
    </row>
    <row r="19" spans="1:18" x14ac:dyDescent="0.25">
      <c r="B19" s="141">
        <v>0</v>
      </c>
      <c r="C19" s="142" t="s">
        <v>112</v>
      </c>
      <c r="D19" s="136" t="s">
        <v>14</v>
      </c>
      <c r="E19" s="143">
        <v>0</v>
      </c>
      <c r="F19" s="143">
        <v>0</v>
      </c>
      <c r="G19" s="143">
        <v>0</v>
      </c>
    </row>
    <row r="20" spans="1:18" x14ac:dyDescent="0.25">
      <c r="B20" s="141">
        <v>-58424</v>
      </c>
      <c r="C20" s="142" t="s">
        <v>113</v>
      </c>
      <c r="D20" s="136" t="s">
        <v>114</v>
      </c>
      <c r="E20" s="143">
        <v>0</v>
      </c>
      <c r="F20" s="143">
        <v>0</v>
      </c>
      <c r="G20" s="143">
        <v>0</v>
      </c>
    </row>
    <row r="21" spans="1:18" x14ac:dyDescent="0.25">
      <c r="B21" s="141">
        <v>8424</v>
      </c>
      <c r="C21" s="142" t="s">
        <v>115</v>
      </c>
      <c r="D21" s="136" t="s">
        <v>116</v>
      </c>
      <c r="E21" s="143"/>
      <c r="F21" s="150">
        <v>70000</v>
      </c>
      <c r="G21" s="143">
        <v>0</v>
      </c>
      <c r="H21" s="148" t="s">
        <v>174</v>
      </c>
    </row>
    <row r="22" spans="1:18" x14ac:dyDescent="0.25">
      <c r="B22" s="141">
        <v>0</v>
      </c>
      <c r="C22" s="142" t="s">
        <v>117</v>
      </c>
      <c r="D22" s="136" t="s">
        <v>6</v>
      </c>
      <c r="E22" s="143">
        <v>0</v>
      </c>
      <c r="F22" s="143">
        <v>0</v>
      </c>
      <c r="G22" s="143">
        <v>0</v>
      </c>
    </row>
    <row r="23" spans="1:18" x14ac:dyDescent="0.25">
      <c r="B23" s="141">
        <v>-1547.69</v>
      </c>
      <c r="C23" s="142" t="s">
        <v>118</v>
      </c>
      <c r="D23" s="136" t="s">
        <v>119</v>
      </c>
      <c r="E23" s="143"/>
      <c r="F23" s="143">
        <v>0</v>
      </c>
      <c r="G23" s="150">
        <v>39.96</v>
      </c>
      <c r="H23" s="148" t="s">
        <v>175</v>
      </c>
    </row>
    <row r="24" spans="1:18" x14ac:dyDescent="0.25">
      <c r="B24" s="141">
        <v>0</v>
      </c>
      <c r="C24" s="142" t="s">
        <v>120</v>
      </c>
      <c r="D24" s="136" t="s">
        <v>121</v>
      </c>
      <c r="E24" s="143">
        <v>0</v>
      </c>
      <c r="F24" s="143">
        <v>0</v>
      </c>
      <c r="G24" s="143">
        <v>0</v>
      </c>
    </row>
    <row r="25" spans="1:18" x14ac:dyDescent="0.25">
      <c r="B25" s="141">
        <v>0</v>
      </c>
      <c r="C25" s="142" t="s">
        <v>122</v>
      </c>
      <c r="D25" s="136" t="s">
        <v>123</v>
      </c>
      <c r="E25" s="143"/>
      <c r="F25" s="143">
        <v>0</v>
      </c>
      <c r="G25" s="150">
        <v>8961.5400000000009</v>
      </c>
      <c r="H25" s="148" t="s">
        <v>176</v>
      </c>
      <c r="I25" s="149" t="s">
        <v>37</v>
      </c>
      <c r="J25" s="87" t="s">
        <v>177</v>
      </c>
    </row>
    <row r="26" spans="1:18" x14ac:dyDescent="0.25">
      <c r="B26" s="141">
        <v>0</v>
      </c>
      <c r="C26" s="142" t="s">
        <v>124</v>
      </c>
      <c r="D26" s="136" t="s">
        <v>54</v>
      </c>
      <c r="E26" s="143"/>
      <c r="F26" s="150">
        <v>500</v>
      </c>
      <c r="G26" s="143">
        <v>0</v>
      </c>
      <c r="H26" s="175" t="s">
        <v>187</v>
      </c>
    </row>
    <row r="27" spans="1:18" x14ac:dyDescent="0.25">
      <c r="B27" s="141">
        <v>259</v>
      </c>
      <c r="C27" s="142" t="s">
        <v>125</v>
      </c>
      <c r="D27" s="136" t="s">
        <v>55</v>
      </c>
      <c r="E27" s="143"/>
      <c r="F27" s="150">
        <v>259</v>
      </c>
      <c r="G27" s="143">
        <v>0</v>
      </c>
      <c r="H27" s="157" t="s">
        <v>179</v>
      </c>
    </row>
    <row r="28" spans="1:18" x14ac:dyDescent="0.25">
      <c r="B28" s="141">
        <v>0.77</v>
      </c>
      <c r="C28" s="142" t="s">
        <v>126</v>
      </c>
      <c r="D28" s="136" t="s">
        <v>127</v>
      </c>
      <c r="E28" s="143">
        <v>0</v>
      </c>
      <c r="F28" s="143">
        <v>0</v>
      </c>
      <c r="G28" s="143">
        <v>0</v>
      </c>
    </row>
    <row r="29" spans="1:18" x14ac:dyDescent="0.25">
      <c r="B29" s="141">
        <v>0</v>
      </c>
      <c r="C29" s="142" t="s">
        <v>128</v>
      </c>
      <c r="D29" s="136" t="s">
        <v>56</v>
      </c>
      <c r="E29" s="143">
        <v>0</v>
      </c>
      <c r="F29" s="143">
        <v>0</v>
      </c>
      <c r="G29" s="143">
        <v>0</v>
      </c>
    </row>
    <row r="30" spans="1:18" x14ac:dyDescent="0.25">
      <c r="B30" s="141">
        <v>0</v>
      </c>
      <c r="C30" s="142" t="s">
        <v>129</v>
      </c>
      <c r="D30" s="136" t="s">
        <v>123</v>
      </c>
      <c r="E30" s="143"/>
      <c r="F30" s="150">
        <v>8706.0300000000007</v>
      </c>
      <c r="G30" s="143">
        <v>0</v>
      </c>
      <c r="H30" s="148" t="s">
        <v>180</v>
      </c>
    </row>
    <row r="31" spans="1:18" x14ac:dyDescent="0.25">
      <c r="B31" s="141">
        <v>0</v>
      </c>
      <c r="C31" s="142" t="s">
        <v>130</v>
      </c>
      <c r="D31" s="136" t="s">
        <v>131</v>
      </c>
      <c r="E31" s="143">
        <v>0</v>
      </c>
      <c r="F31" s="143">
        <v>0</v>
      </c>
      <c r="G31" s="143">
        <v>0</v>
      </c>
    </row>
    <row r="32" spans="1:18" x14ac:dyDescent="0.25">
      <c r="B32" s="141">
        <v>1695.72</v>
      </c>
      <c r="C32" s="142" t="s">
        <v>132</v>
      </c>
      <c r="D32" s="136" t="s">
        <v>133</v>
      </c>
      <c r="E32" s="143"/>
      <c r="F32" s="150">
        <v>1021.51</v>
      </c>
      <c r="G32" s="143">
        <v>0</v>
      </c>
      <c r="H32" s="148" t="s">
        <v>188</v>
      </c>
    </row>
    <row r="33" spans="2:8" x14ac:dyDescent="0.25">
      <c r="B33" s="141">
        <v>1658.4</v>
      </c>
      <c r="C33" s="142" t="s">
        <v>134</v>
      </c>
      <c r="D33" s="136" t="s">
        <v>135</v>
      </c>
      <c r="E33" s="143"/>
      <c r="F33" s="150">
        <v>997.29</v>
      </c>
      <c r="G33" s="143">
        <v>0</v>
      </c>
      <c r="H33" s="148" t="s">
        <v>189</v>
      </c>
    </row>
    <row r="34" spans="2:8" s="156" customFormat="1" x14ac:dyDescent="0.25">
      <c r="B34" s="151">
        <v>47933.8</v>
      </c>
      <c r="C34" s="152" t="s">
        <v>136</v>
      </c>
      <c r="D34" s="153" t="s">
        <v>137</v>
      </c>
      <c r="E34" s="154"/>
      <c r="F34" s="154">
        <v>0</v>
      </c>
      <c r="G34" s="154">
        <v>72482.33</v>
      </c>
      <c r="H34" s="158" t="s">
        <v>190</v>
      </c>
    </row>
    <row r="35" spans="2:8" x14ac:dyDescent="0.25">
      <c r="B35" s="141">
        <v>0</v>
      </c>
      <c r="C35" s="142" t="s">
        <v>138</v>
      </c>
      <c r="D35" s="136" t="s">
        <v>139</v>
      </c>
      <c r="E35" s="143">
        <v>0</v>
      </c>
      <c r="F35" s="143">
        <v>0</v>
      </c>
      <c r="G35" s="143">
        <v>0</v>
      </c>
    </row>
    <row r="36" spans="2:8" x14ac:dyDescent="0.25">
      <c r="B36" s="141">
        <v>-37457.82</v>
      </c>
      <c r="C36" s="142" t="s">
        <v>140</v>
      </c>
      <c r="D36" s="136" t="s">
        <v>141</v>
      </c>
      <c r="E36" s="143"/>
      <c r="F36" s="143">
        <v>0</v>
      </c>
      <c r="G36" s="143">
        <v>33999.699999999997</v>
      </c>
    </row>
    <row r="37" spans="2:8" x14ac:dyDescent="0.25">
      <c r="B37" s="141">
        <v>-69326.66</v>
      </c>
      <c r="C37" s="142" t="s">
        <v>142</v>
      </c>
      <c r="D37" s="136" t="s">
        <v>143</v>
      </c>
      <c r="E37" s="143"/>
      <c r="F37" s="143">
        <v>0</v>
      </c>
      <c r="G37" s="143">
        <v>120718.58</v>
      </c>
    </row>
    <row r="38" spans="2:8" x14ac:dyDescent="0.25">
      <c r="B38" s="141">
        <v>0</v>
      </c>
      <c r="C38" s="142" t="s">
        <v>144</v>
      </c>
      <c r="D38" s="136" t="s">
        <v>14</v>
      </c>
      <c r="E38" s="143">
        <v>0</v>
      </c>
      <c r="F38" s="143">
        <v>0</v>
      </c>
      <c r="G38" s="143">
        <v>0</v>
      </c>
    </row>
    <row r="39" spans="2:8" x14ac:dyDescent="0.25">
      <c r="B39" s="141">
        <v>-58424</v>
      </c>
      <c r="C39" s="142" t="s">
        <v>145</v>
      </c>
      <c r="D39" s="136" t="s">
        <v>114</v>
      </c>
      <c r="E39" s="143"/>
      <c r="F39" s="143">
        <v>0</v>
      </c>
      <c r="G39" s="143">
        <v>0</v>
      </c>
    </row>
    <row r="40" spans="2:8" x14ac:dyDescent="0.25">
      <c r="B40" s="141">
        <v>0</v>
      </c>
      <c r="C40" s="142" t="s">
        <v>146</v>
      </c>
      <c r="D40" s="136" t="s">
        <v>147</v>
      </c>
      <c r="E40" s="143">
        <v>0</v>
      </c>
      <c r="F40" s="143">
        <v>0</v>
      </c>
      <c r="G40" s="143">
        <v>0</v>
      </c>
    </row>
    <row r="41" spans="2:8" x14ac:dyDescent="0.25">
      <c r="B41" s="141">
        <v>1883.93</v>
      </c>
      <c r="C41" s="142" t="s">
        <v>148</v>
      </c>
      <c r="D41" s="136" t="s">
        <v>149</v>
      </c>
      <c r="E41" s="143"/>
      <c r="F41" s="143">
        <v>15304.68</v>
      </c>
      <c r="G41" s="143">
        <v>0</v>
      </c>
    </row>
    <row r="42" spans="2:8" x14ac:dyDescent="0.25">
      <c r="B42" s="141">
        <v>5252.15</v>
      </c>
      <c r="C42" s="142" t="s">
        <v>150</v>
      </c>
      <c r="D42" s="136" t="s">
        <v>151</v>
      </c>
      <c r="E42" s="143"/>
      <c r="F42" s="143">
        <v>55158.85</v>
      </c>
      <c r="G42" s="143">
        <v>0</v>
      </c>
    </row>
    <row r="43" spans="2:8" x14ac:dyDescent="0.25">
      <c r="B43" s="141">
        <v>0</v>
      </c>
      <c r="C43" s="142" t="s">
        <v>152</v>
      </c>
      <c r="D43" s="136" t="s">
        <v>153</v>
      </c>
      <c r="E43" s="143">
        <v>0</v>
      </c>
      <c r="F43" s="143">
        <v>0</v>
      </c>
      <c r="G43" s="143">
        <v>0</v>
      </c>
    </row>
    <row r="44" spans="2:8" x14ac:dyDescent="0.25">
      <c r="B44" s="141">
        <v>-121.53</v>
      </c>
      <c r="C44" s="142" t="s">
        <v>154</v>
      </c>
      <c r="D44" s="136" t="s">
        <v>155</v>
      </c>
      <c r="E44" s="143"/>
      <c r="F44" s="143">
        <v>0</v>
      </c>
      <c r="G44" s="143">
        <v>87.46</v>
      </c>
    </row>
    <row r="45" spans="2:8" x14ac:dyDescent="0.25">
      <c r="B45" s="141">
        <v>121.53</v>
      </c>
      <c r="C45" s="142" t="s">
        <v>156</v>
      </c>
      <c r="D45" s="136" t="s">
        <v>157</v>
      </c>
      <c r="E45" s="143"/>
      <c r="F45" s="143">
        <v>87.46</v>
      </c>
      <c r="G45" s="143">
        <v>0</v>
      </c>
    </row>
    <row r="46" spans="2:8" x14ac:dyDescent="0.25">
      <c r="B46" s="141">
        <v>0</v>
      </c>
      <c r="C46" s="142" t="s">
        <v>158</v>
      </c>
      <c r="D46" s="136" t="s">
        <v>131</v>
      </c>
      <c r="E46" s="143">
        <v>0</v>
      </c>
      <c r="F46" s="143">
        <v>0</v>
      </c>
      <c r="G46" s="143">
        <v>0</v>
      </c>
    </row>
    <row r="47" spans="2:8" x14ac:dyDescent="0.25">
      <c r="B47" s="141">
        <v>1695.72</v>
      </c>
      <c r="C47" s="142" t="s">
        <v>159</v>
      </c>
      <c r="D47" s="136" t="s">
        <v>133</v>
      </c>
      <c r="E47" s="143"/>
      <c r="F47" s="143">
        <v>1021.51</v>
      </c>
      <c r="G47" s="143">
        <v>0</v>
      </c>
    </row>
    <row r="48" spans="2:8" s="156" customFormat="1" x14ac:dyDescent="0.25">
      <c r="B48" s="151">
        <v>1658.4</v>
      </c>
      <c r="C48" s="152" t="s">
        <v>160</v>
      </c>
      <c r="D48" s="153" t="s">
        <v>135</v>
      </c>
      <c r="E48" s="154"/>
      <c r="F48" s="154">
        <v>997.29</v>
      </c>
      <c r="G48" s="154">
        <v>0</v>
      </c>
      <c r="H48" s="155"/>
    </row>
    <row r="49" spans="2:14" x14ac:dyDescent="0.25">
      <c r="B49" s="141">
        <v>0</v>
      </c>
      <c r="C49" s="142" t="s">
        <v>161</v>
      </c>
      <c r="D49" s="136" t="s">
        <v>162</v>
      </c>
      <c r="E49" s="143">
        <v>0</v>
      </c>
      <c r="F49" s="143">
        <v>0</v>
      </c>
      <c r="G49" s="143">
        <v>0</v>
      </c>
    </row>
    <row r="50" spans="2:14" x14ac:dyDescent="0.25">
      <c r="B50" s="141">
        <v>3479.28</v>
      </c>
      <c r="C50" s="142" t="s">
        <v>163</v>
      </c>
      <c r="D50" s="136" t="s">
        <v>119</v>
      </c>
      <c r="E50" s="143"/>
      <c r="F50" s="150">
        <v>1767.55</v>
      </c>
      <c r="G50" s="143">
        <v>0</v>
      </c>
      <c r="H50" s="148" t="s">
        <v>175</v>
      </c>
    </row>
    <row r="51" spans="2:14" x14ac:dyDescent="0.25">
      <c r="B51" s="141">
        <v>1498</v>
      </c>
      <c r="C51" s="142" t="s">
        <v>164</v>
      </c>
      <c r="D51" s="136" t="s">
        <v>165</v>
      </c>
      <c r="E51" s="143"/>
      <c r="F51" s="150">
        <v>2297</v>
      </c>
      <c r="G51" s="143">
        <v>0</v>
      </c>
      <c r="H51" s="148" t="s">
        <v>181</v>
      </c>
    </row>
    <row r="52" spans="2:14" x14ac:dyDescent="0.25">
      <c r="B52" s="141">
        <v>0</v>
      </c>
      <c r="C52" s="142" t="s">
        <v>166</v>
      </c>
      <c r="D52" s="136" t="s">
        <v>167</v>
      </c>
      <c r="E52" s="143">
        <v>0</v>
      </c>
      <c r="F52" s="143">
        <v>0</v>
      </c>
      <c r="G52" s="143">
        <v>0</v>
      </c>
    </row>
    <row r="53" spans="2:14" x14ac:dyDescent="0.25">
      <c r="B53" s="141">
        <v>150000</v>
      </c>
      <c r="C53" s="142" t="s">
        <v>168</v>
      </c>
      <c r="D53" s="136" t="s">
        <v>123</v>
      </c>
      <c r="E53" s="150">
        <v>1</v>
      </c>
      <c r="F53" s="150">
        <v>80000</v>
      </c>
      <c r="G53" s="143">
        <v>0</v>
      </c>
      <c r="H53" s="148" t="s">
        <v>182</v>
      </c>
      <c r="I53" s="149" t="s">
        <v>37</v>
      </c>
      <c r="J53" s="87" t="s">
        <v>183</v>
      </c>
      <c r="K53" s="149" t="s">
        <v>37</v>
      </c>
      <c r="L53" s="87" t="s">
        <v>184</v>
      </c>
      <c r="M53" s="149" t="s">
        <v>37</v>
      </c>
      <c r="N53" s="159" t="s">
        <v>178</v>
      </c>
    </row>
    <row r="54" spans="2:14" x14ac:dyDescent="0.25">
      <c r="B54" s="141">
        <v>0</v>
      </c>
      <c r="C54" s="142" t="s">
        <v>169</v>
      </c>
      <c r="D54" s="136" t="s">
        <v>170</v>
      </c>
      <c r="E54" s="143"/>
      <c r="F54" s="143">
        <v>0</v>
      </c>
      <c r="G54" s="150">
        <v>141.65</v>
      </c>
      <c r="H54" s="148" t="s">
        <v>185</v>
      </c>
    </row>
    <row r="55" spans="2:14" ht="15.75" thickBot="1" x14ac:dyDescent="0.3">
      <c r="B55" s="141">
        <v>-259</v>
      </c>
      <c r="C55" s="142" t="s">
        <v>171</v>
      </c>
      <c r="D55" s="136" t="s">
        <v>172</v>
      </c>
      <c r="E55" s="143"/>
      <c r="F55" s="143">
        <v>0</v>
      </c>
      <c r="G55" s="150">
        <v>1686.95</v>
      </c>
      <c r="H55" s="148" t="s">
        <v>186</v>
      </c>
    </row>
    <row r="56" spans="2:14" ht="15.75" thickBot="1" x14ac:dyDescent="0.3">
      <c r="B56"/>
      <c r="C56"/>
      <c r="D56"/>
      <c r="E56" s="144"/>
      <c r="F56" s="145">
        <f>SUM(F19:F55)</f>
        <v>238118.16999999998</v>
      </c>
      <c r="G56" s="145">
        <f>SUM(G19:G55)</f>
        <v>238118.16999999998</v>
      </c>
    </row>
    <row r="57" spans="2:14" ht="15.75" thickTop="1" x14ac:dyDescent="0.25">
      <c r="B57"/>
      <c r="C57"/>
      <c r="D57"/>
      <c r="E57" s="144"/>
      <c r="F57" s="144"/>
      <c r="G57" s="144"/>
    </row>
    <row r="58" spans="2:14" x14ac:dyDescent="0.25">
      <c r="B58"/>
      <c r="C58"/>
      <c r="D58" s="146" t="s">
        <v>173</v>
      </c>
      <c r="E58" s="147">
        <v>-72482.33</v>
      </c>
      <c r="F58" s="144"/>
      <c r="G58" s="144"/>
    </row>
  </sheetData>
  <mergeCells count="3">
    <mergeCell ref="B15:G15"/>
    <mergeCell ref="B16:G16"/>
    <mergeCell ref="B17:G17"/>
  </mergeCells>
  <hyperlinks>
    <hyperlink ref="B1" r:id="rId1" xr:uid="{AC8E5A73-44B6-4027-9AD6-F67EE15B00D8}"/>
    <hyperlink ref="B2" r:id="rId2" xr:uid="{47401F22-F8F9-4E0D-9C1F-D3C6012C535F}"/>
    <hyperlink ref="D2" r:id="rId3" xr:uid="{6194E515-F348-4CC6-BED0-F8B89CF8CA3A}"/>
    <hyperlink ref="B3" r:id="rId4" xr:uid="{D8D5684B-8093-4F8F-A882-6E87FA5E52E0}"/>
    <hyperlink ref="D3" r:id="rId5" xr:uid="{86FB8788-24D8-4BD7-A2DC-11E0ED2B1299}"/>
    <hyperlink ref="B4" r:id="rId6" xr:uid="{442571FE-4F43-4E1E-9C06-BA0C4C7E1B68}"/>
    <hyperlink ref="D4" r:id="rId7" xr:uid="{76BD1126-9540-4EDC-A943-97A2C9DB6918}"/>
    <hyperlink ref="H21" r:id="rId8" xr:uid="{281D506F-9CA6-4736-AD5E-C1F12AE33969}"/>
    <hyperlink ref="H23" r:id="rId9" xr:uid="{62B12DB8-EBA3-42ED-862C-EBB79A906161}"/>
    <hyperlink ref="H25" r:id="rId10" xr:uid="{E3E73DC8-69B3-4B32-839A-8189E5B0F245}"/>
    <hyperlink ref="J25" r:id="rId11" xr:uid="{1C34F48E-DCED-4157-8FBE-7028760B6D23}"/>
    <hyperlink ref="H30" r:id="rId12" xr:uid="{223CB0AF-DFB6-4E31-95B4-6510B193039F}"/>
    <hyperlink ref="H50" r:id="rId13" xr:uid="{F32E89CB-DAA3-4D05-85C7-72BF3792459F}"/>
    <hyperlink ref="H51" r:id="rId14" xr:uid="{FB9EBB7C-47CA-494A-A124-5DA061552168}"/>
    <hyperlink ref="H53" r:id="rId15" xr:uid="{352EEE5E-DC91-47E4-8951-886804A168EF}"/>
    <hyperlink ref="J53" r:id="rId16" xr:uid="{420C6D97-064C-46CF-BA59-2FF86BA092EA}"/>
    <hyperlink ref="L53" r:id="rId17" xr:uid="{4073D73B-33D5-4AEA-B6B2-6DFDB5A9044F}"/>
    <hyperlink ref="H54" r:id="rId18" xr:uid="{FF795601-30AC-45B8-94CA-2938B0FE44F6}"/>
    <hyperlink ref="H55" location="Creditors!A1" display="Creditors!A1" xr:uid="{5C6604B0-469D-4766-9D29-C037C55E604B}"/>
    <hyperlink ref="H32" r:id="rId19" xr:uid="{4F79C9A3-522C-4F65-AE30-2E1C75517FCC}"/>
    <hyperlink ref="H33" r:id="rId20" xr:uid="{9D0A9BAD-EFBC-4C69-919E-99C5F56131E8}"/>
    <hyperlink ref="N53" r:id="rId21" xr:uid="{52CB8E47-27B0-46BF-952F-7B093837F24D}"/>
    <hyperlink ref="H26" r:id="rId22" xr:uid="{6E089F1A-E676-44DC-AC5B-64180DB6B1C1}"/>
    <hyperlink ref="B7" r:id="rId23" xr:uid="{E20097E1-3EA1-4B8C-91FE-0AAE7A75067E}"/>
    <hyperlink ref="B8" r:id="rId24" xr:uid="{01E2CD18-3B82-432F-9928-1117FA7CAFDB}"/>
    <hyperlink ref="B9" r:id="rId25" xr:uid="{C57266E1-2109-46BC-8CD7-722FC0ED9C61}"/>
    <hyperlink ref="B10" r:id="rId26" xr:uid="{8EF8D233-97E4-42A5-9415-4A82B8F6C7E2}"/>
    <hyperlink ref="B11" r:id="rId27" xr:uid="{218E290E-B49E-4E51-87C0-A7FD68AB7A3E}"/>
  </hyperlinks>
  <pageMargins left="0.7" right="0.7" top="0.75" bottom="0.75" header="0.3" footer="0.3"/>
  <pageSetup paperSize="9" orientation="portrait" r:id="rId2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O63"/>
  <sheetViews>
    <sheetView zoomScaleNormal="100" workbookViewId="0">
      <selection activeCell="A6" sqref="A6"/>
    </sheetView>
  </sheetViews>
  <sheetFormatPr defaultRowHeight="15" x14ac:dyDescent="0.2"/>
  <cols>
    <col min="1" max="1" width="22" style="1" customWidth="1"/>
    <col min="2" max="2" width="16.42578125" style="1" customWidth="1"/>
    <col min="3" max="4" width="11.85546875" style="1" customWidth="1"/>
    <col min="5" max="5" width="18.85546875" style="1" customWidth="1"/>
    <col min="6" max="6" width="18.85546875" style="10" customWidth="1"/>
    <col min="7" max="7" width="13.7109375" style="2" customWidth="1"/>
    <col min="8" max="8" width="9.140625" style="1" hidden="1" customWidth="1"/>
    <col min="9" max="9" width="10.28515625" style="1" hidden="1" customWidth="1"/>
    <col min="10" max="10" width="0" style="1" hidden="1" customWidth="1"/>
    <col min="11" max="11" width="10.85546875" style="1" bestFit="1" customWidth="1"/>
    <col min="12" max="12" width="9.140625" style="1"/>
    <col min="13" max="13" width="19.42578125" style="1" customWidth="1"/>
    <col min="14" max="14" width="13.42578125" style="1" customWidth="1"/>
    <col min="15" max="15" width="11.42578125" style="1" customWidth="1"/>
    <col min="16" max="16384" width="9.140625" style="1"/>
  </cols>
  <sheetData>
    <row r="1" spans="1:14" ht="67.5" customHeight="1" x14ac:dyDescent="0.2">
      <c r="F1" s="1"/>
      <c r="G1" s="3"/>
      <c r="H1" s="4"/>
    </row>
    <row r="2" spans="1:14" ht="15.75" x14ac:dyDescent="0.25">
      <c r="A2" s="5" t="s">
        <v>0</v>
      </c>
      <c r="B2" s="1" t="str">
        <f>Data!B3</f>
        <v>Finning Family Superfund</v>
      </c>
      <c r="F2" s="1"/>
      <c r="G2" s="3"/>
      <c r="H2" s="4"/>
    </row>
    <row r="3" spans="1:14" ht="15.75" x14ac:dyDescent="0.25">
      <c r="A3" s="5" t="s">
        <v>2</v>
      </c>
      <c r="B3" s="13">
        <f>Data!B4</f>
        <v>42916</v>
      </c>
      <c r="C3" s="13"/>
      <c r="D3" s="13"/>
      <c r="E3" s="13"/>
      <c r="F3" s="7" t="s">
        <v>4</v>
      </c>
      <c r="G3" s="2" t="str">
        <f>Data!B5</f>
        <v>Jarrad Till</v>
      </c>
      <c r="H3" s="4"/>
    </row>
    <row r="4" spans="1:14" ht="15.75" x14ac:dyDescent="0.25">
      <c r="A4" s="5" t="s">
        <v>3</v>
      </c>
      <c r="B4" s="1" t="s">
        <v>5</v>
      </c>
      <c r="F4" s="7" t="s">
        <v>32</v>
      </c>
      <c r="G4" s="36">
        <f>Data!B6</f>
        <v>43965</v>
      </c>
      <c r="H4" s="4"/>
    </row>
    <row r="5" spans="1:14" x14ac:dyDescent="0.2">
      <c r="A5" s="30"/>
      <c r="B5" s="30"/>
      <c r="C5" s="19"/>
      <c r="D5" s="19"/>
      <c r="E5" s="19"/>
      <c r="F5" s="32"/>
      <c r="G5" s="31"/>
      <c r="H5" s="4"/>
    </row>
    <row r="6" spans="1:14" ht="15.75" x14ac:dyDescent="0.25">
      <c r="A6" s="5"/>
      <c r="D6" s="2"/>
      <c r="E6" s="7"/>
      <c r="H6" s="2"/>
      <c r="I6" s="2"/>
    </row>
    <row r="7" spans="1:14" ht="15.75" x14ac:dyDescent="0.25">
      <c r="A7" s="5"/>
      <c r="D7" s="2"/>
      <c r="E7" s="7"/>
      <c r="F7" s="12" t="s">
        <v>1</v>
      </c>
      <c r="H7" s="2"/>
      <c r="I7" s="2"/>
    </row>
    <row r="8" spans="1:14" ht="15.75" x14ac:dyDescent="0.25">
      <c r="A8" s="5"/>
      <c r="D8" s="2"/>
      <c r="E8" s="7"/>
      <c r="H8" s="2"/>
      <c r="I8" s="2"/>
    </row>
    <row r="9" spans="1:14" x14ac:dyDescent="0.2">
      <c r="A9" s="1" t="s">
        <v>13</v>
      </c>
      <c r="B9" s="73"/>
      <c r="C9" s="74"/>
      <c r="D9" s="74"/>
      <c r="E9"/>
      <c r="F9" s="81">
        <v>0</v>
      </c>
      <c r="G9" s="10"/>
      <c r="H9" s="64"/>
      <c r="I9"/>
      <c r="J9"/>
      <c r="K9"/>
      <c r="L9" s="82"/>
      <c r="M9" s="87" t="s">
        <v>71</v>
      </c>
      <c r="N9" s="87"/>
    </row>
    <row r="10" spans="1:14" x14ac:dyDescent="0.2">
      <c r="A10" s="1" t="s">
        <v>21</v>
      </c>
      <c r="B10" s="73"/>
      <c r="C10" s="74"/>
      <c r="D10" s="74"/>
      <c r="E10"/>
      <c r="F10" s="81">
        <v>0</v>
      </c>
      <c r="G10" s="10"/>
      <c r="H10" s="64"/>
      <c r="I10"/>
      <c r="J10"/>
      <c r="K10"/>
      <c r="L10" s="83"/>
      <c r="M10" s="159" t="s">
        <v>72</v>
      </c>
      <c r="N10" s="88"/>
    </row>
    <row r="11" spans="1:14" x14ac:dyDescent="0.2">
      <c r="A11" s="1" t="s">
        <v>6</v>
      </c>
      <c r="B11"/>
      <c r="C11"/>
      <c r="D11"/>
      <c r="E11"/>
      <c r="F11" s="81">
        <v>39.96</v>
      </c>
      <c r="G11" s="10"/>
      <c r="H11" s="64"/>
      <c r="I11"/>
      <c r="J11"/>
      <c r="K11"/>
      <c r="L11" s="84"/>
      <c r="M11" s="1" t="s">
        <v>73</v>
      </c>
      <c r="N11" s="87"/>
    </row>
    <row r="12" spans="1:14" x14ac:dyDescent="0.2">
      <c r="A12"/>
      <c r="B12"/>
      <c r="C12"/>
      <c r="D12"/>
      <c r="E12"/>
      <c r="F12" s="68"/>
      <c r="G12" s="10"/>
      <c r="H12" s="64"/>
      <c r="I12"/>
      <c r="J12"/>
      <c r="K12"/>
      <c r="L12" s="89"/>
      <c r="M12" s="87" t="s">
        <v>74</v>
      </c>
      <c r="N12" s="87"/>
    </row>
    <row r="13" spans="1:14" x14ac:dyDescent="0.2">
      <c r="A13" s="1" t="s">
        <v>14</v>
      </c>
      <c r="B13"/>
      <c r="C13"/>
      <c r="D13"/>
      <c r="E13"/>
      <c r="F13" s="16"/>
      <c r="G13" s="10"/>
      <c r="H13" s="64"/>
      <c r="I13"/>
      <c r="J13"/>
      <c r="K13"/>
      <c r="L13" s="93"/>
      <c r="M13" s="1" t="s">
        <v>77</v>
      </c>
      <c r="N13"/>
    </row>
    <row r="14" spans="1:14" x14ac:dyDescent="0.2">
      <c r="A14" s="80" t="s">
        <v>65</v>
      </c>
      <c r="B14"/>
      <c r="C14"/>
      <c r="D14"/>
      <c r="E14"/>
      <c r="F14" s="94">
        <v>0</v>
      </c>
      <c r="G14" s="10"/>
      <c r="H14" s="64"/>
      <c r="I14"/>
      <c r="J14"/>
      <c r="K14"/>
      <c r="L14"/>
      <c r="M14"/>
      <c r="N14"/>
    </row>
    <row r="15" spans="1:14" x14ac:dyDescent="0.2">
      <c r="A15" s="80" t="s">
        <v>66</v>
      </c>
      <c r="B15"/>
      <c r="C15"/>
      <c r="D15"/>
      <c r="E15"/>
      <c r="F15" s="94">
        <v>0</v>
      </c>
      <c r="G15" s="10"/>
      <c r="H15" s="64"/>
      <c r="I15"/>
      <c r="J15"/>
      <c r="K15"/>
      <c r="L15"/>
      <c r="M15"/>
      <c r="N15"/>
    </row>
    <row r="16" spans="1:14" x14ac:dyDescent="0.2">
      <c r="A16"/>
      <c r="B16"/>
      <c r="C16"/>
      <c r="D16"/>
      <c r="E16"/>
      <c r="F16" s="68"/>
      <c r="G16" s="10"/>
      <c r="H16" s="64"/>
      <c r="I16"/>
      <c r="J16"/>
      <c r="K16"/>
      <c r="L16"/>
      <c r="M16"/>
      <c r="N16"/>
    </row>
    <row r="17" spans="1:11" x14ac:dyDescent="0.2">
      <c r="A17" s="1" t="s">
        <v>17</v>
      </c>
      <c r="B17"/>
      <c r="C17"/>
      <c r="D17"/>
      <c r="E17"/>
      <c r="F17" s="90">
        <v>0</v>
      </c>
      <c r="G17" s="10"/>
      <c r="H17" s="64"/>
      <c r="I17"/>
      <c r="J17"/>
      <c r="K17" s="67"/>
    </row>
    <row r="18" spans="1:11" x14ac:dyDescent="0.2">
      <c r="A18"/>
      <c r="B18"/>
      <c r="C18"/>
      <c r="D18"/>
      <c r="E18"/>
      <c r="F18" s="68"/>
      <c r="G18" s="10"/>
      <c r="H18" s="64"/>
      <c r="I18"/>
      <c r="J18"/>
      <c r="K18" s="67"/>
    </row>
    <row r="19" spans="1:11" x14ac:dyDescent="0.2">
      <c r="A19" s="1" t="s">
        <v>78</v>
      </c>
      <c r="B19"/>
      <c r="C19"/>
      <c r="D19"/>
      <c r="E19"/>
      <c r="F19" s="81">
        <v>8961.5400000000009</v>
      </c>
      <c r="G19" s="10"/>
      <c r="H19" s="64"/>
      <c r="I19"/>
      <c r="J19"/>
      <c r="K19" s="67"/>
    </row>
    <row r="20" spans="1:11" x14ac:dyDescent="0.2">
      <c r="A20"/>
      <c r="B20"/>
      <c r="C20"/>
      <c r="D20"/>
      <c r="E20"/>
      <c r="F20" s="68"/>
      <c r="G20" s="10"/>
      <c r="H20" s="64"/>
      <c r="I20"/>
      <c r="J20"/>
      <c r="K20" s="67"/>
    </row>
    <row r="21" spans="1:11" x14ac:dyDescent="0.2">
      <c r="A21" s="1" t="s">
        <v>52</v>
      </c>
      <c r="B21"/>
      <c r="C21"/>
      <c r="D21"/>
      <c r="E21"/>
      <c r="F21" s="81">
        <v>0</v>
      </c>
      <c r="G21" s="10"/>
      <c r="H21" s="64"/>
      <c r="I21"/>
      <c r="J21"/>
      <c r="K21" s="67"/>
    </row>
    <row r="22" spans="1:11" x14ac:dyDescent="0.2">
      <c r="A22"/>
      <c r="B22"/>
      <c r="C22"/>
      <c r="D22"/>
      <c r="E22"/>
      <c r="F22" s="68"/>
      <c r="G22" s="10"/>
      <c r="H22" s="64"/>
      <c r="I22"/>
      <c r="J22"/>
      <c r="K22"/>
    </row>
    <row r="23" spans="1:11" x14ac:dyDescent="0.2">
      <c r="A23" s="1" t="s">
        <v>89</v>
      </c>
      <c r="B23"/>
      <c r="C23"/>
      <c r="D23"/>
      <c r="E23"/>
      <c r="F23" s="81">
        <v>0</v>
      </c>
      <c r="G23" s="10"/>
      <c r="H23" s="64"/>
      <c r="I23"/>
      <c r="J23"/>
      <c r="K23"/>
    </row>
    <row r="24" spans="1:11" x14ac:dyDescent="0.2">
      <c r="A24" s="1" t="s">
        <v>18</v>
      </c>
      <c r="B24"/>
      <c r="C24"/>
      <c r="D24"/>
      <c r="E24"/>
      <c r="F24" s="81">
        <v>0</v>
      </c>
      <c r="G24" s="10"/>
      <c r="H24" s="64"/>
      <c r="I24"/>
      <c r="J24"/>
      <c r="K24"/>
    </row>
    <row r="25" spans="1:11" x14ac:dyDescent="0.2">
      <c r="A25" s="1" t="s">
        <v>67</v>
      </c>
      <c r="B25"/>
      <c r="C25"/>
      <c r="D25"/>
      <c r="E25"/>
      <c r="F25" s="81">
        <v>0</v>
      </c>
      <c r="G25" s="10"/>
      <c r="H25" s="64"/>
      <c r="I25"/>
      <c r="J25"/>
      <c r="K25"/>
    </row>
    <row r="26" spans="1:11" x14ac:dyDescent="0.2">
      <c r="A26" s="1" t="s">
        <v>69</v>
      </c>
      <c r="B26"/>
      <c r="C26"/>
      <c r="D26"/>
      <c r="E26"/>
      <c r="F26" s="85">
        <f>-F10</f>
        <v>0</v>
      </c>
      <c r="G26" s="10"/>
      <c r="H26" s="64"/>
      <c r="I26"/>
      <c r="J26"/>
      <c r="K26"/>
    </row>
    <row r="27" spans="1:11" x14ac:dyDescent="0.2">
      <c r="A27" s="1" t="s">
        <v>75</v>
      </c>
      <c r="B27"/>
      <c r="C27"/>
      <c r="D27"/>
      <c r="E27"/>
      <c r="F27" s="85">
        <v>0</v>
      </c>
      <c r="G27" s="10"/>
      <c r="H27" s="64"/>
      <c r="I27"/>
      <c r="J27"/>
      <c r="K27"/>
    </row>
    <row r="28" spans="1:11" x14ac:dyDescent="0.2">
      <c r="A28"/>
      <c r="B28"/>
      <c r="C28"/>
      <c r="D28"/>
      <c r="E28"/>
      <c r="F28" s="69"/>
      <c r="G28" s="10"/>
      <c r="H28" s="64"/>
      <c r="I28"/>
      <c r="J28"/>
      <c r="K28"/>
    </row>
    <row r="29" spans="1:11" x14ac:dyDescent="0.2">
      <c r="A29"/>
      <c r="B29"/>
      <c r="C29"/>
      <c r="D29"/>
      <c r="E29"/>
      <c r="F29" s="68">
        <f>SUM(F9:F28)</f>
        <v>9001.5</v>
      </c>
      <c r="G29" s="10"/>
      <c r="H29" s="64"/>
      <c r="I29"/>
      <c r="J29"/>
      <c r="K29"/>
    </row>
    <row r="30" spans="1:11" x14ac:dyDescent="0.2">
      <c r="A30" s="1" t="s">
        <v>7</v>
      </c>
      <c r="B30"/>
      <c r="C30"/>
      <c r="D30"/>
      <c r="E30"/>
      <c r="F30" s="68"/>
      <c r="G30" s="10"/>
      <c r="H30" s="64"/>
      <c r="I30"/>
      <c r="J30"/>
      <c r="K30"/>
    </row>
    <row r="31" spans="1:11" x14ac:dyDescent="0.2">
      <c r="A31" s="80" t="s">
        <v>53</v>
      </c>
      <c r="B31"/>
      <c r="C31"/>
      <c r="D31"/>
      <c r="E31" s="86">
        <v>0</v>
      </c>
      <c r="F31"/>
      <c r="G31" s="10"/>
      <c r="H31" s="64"/>
      <c r="I31"/>
      <c r="J31"/>
      <c r="K31"/>
    </row>
    <row r="32" spans="1:11" x14ac:dyDescent="0.2">
      <c r="A32" s="80" t="s">
        <v>54</v>
      </c>
      <c r="B32"/>
      <c r="C32"/>
      <c r="D32"/>
      <c r="E32" s="86">
        <v>-500</v>
      </c>
      <c r="F32"/>
      <c r="G32" s="10"/>
      <c r="H32" s="64"/>
      <c r="I32"/>
      <c r="J32"/>
      <c r="K32"/>
    </row>
    <row r="33" spans="1:15" x14ac:dyDescent="0.2">
      <c r="A33" s="80" t="s">
        <v>55</v>
      </c>
      <c r="B33"/>
      <c r="C33"/>
      <c r="D33"/>
      <c r="E33" s="86">
        <v>-259</v>
      </c>
      <c r="F33"/>
      <c r="G33" s="10"/>
      <c r="H33" s="64"/>
      <c r="I33"/>
      <c r="J33"/>
      <c r="K33"/>
    </row>
    <row r="34" spans="1:15" x14ac:dyDescent="0.2">
      <c r="A34" s="80" t="s">
        <v>64</v>
      </c>
      <c r="B34"/>
      <c r="C34"/>
      <c r="D34"/>
      <c r="E34" s="92">
        <v>0</v>
      </c>
      <c r="F34"/>
      <c r="G34" s="10"/>
      <c r="H34" s="64"/>
      <c r="I34"/>
      <c r="J34"/>
      <c r="K34"/>
    </row>
    <row r="35" spans="1:15" x14ac:dyDescent="0.2">
      <c r="A35" s="80" t="s">
        <v>63</v>
      </c>
      <c r="B35"/>
      <c r="C35"/>
      <c r="D35"/>
      <c r="E35" s="92">
        <v>0</v>
      </c>
      <c r="F35"/>
      <c r="G35" s="10"/>
      <c r="H35" s="64"/>
      <c r="I35"/>
      <c r="J35"/>
      <c r="K35"/>
      <c r="L35"/>
      <c r="M35"/>
      <c r="N35"/>
    </row>
    <row r="36" spans="1:15" x14ac:dyDescent="0.2">
      <c r="A36" s="80" t="s">
        <v>62</v>
      </c>
      <c r="B36"/>
      <c r="C36"/>
      <c r="D36"/>
      <c r="E36" s="92">
        <f>-1021.51-997.29</f>
        <v>-2018.8</v>
      </c>
      <c r="F36"/>
      <c r="G36" s="10"/>
      <c r="H36" s="64"/>
      <c r="I36"/>
      <c r="J36"/>
      <c r="K36"/>
      <c r="L36"/>
      <c r="M36"/>
      <c r="N36"/>
    </row>
    <row r="37" spans="1:15" x14ac:dyDescent="0.2">
      <c r="A37" s="80" t="s">
        <v>61</v>
      </c>
      <c r="B37"/>
      <c r="C37"/>
      <c r="D37"/>
      <c r="E37" s="92">
        <v>0</v>
      </c>
      <c r="F37"/>
      <c r="G37" s="10"/>
      <c r="H37" s="64"/>
      <c r="I37"/>
      <c r="J37"/>
      <c r="K37"/>
      <c r="L37"/>
      <c r="M37"/>
      <c r="N37"/>
    </row>
    <row r="38" spans="1:15" x14ac:dyDescent="0.2">
      <c r="A38" s="80" t="s">
        <v>56</v>
      </c>
      <c r="B38"/>
      <c r="C38"/>
      <c r="D38"/>
      <c r="E38" s="91">
        <v>-8706.0300000000007</v>
      </c>
      <c r="F38" s="10">
        <f>SUM(E31:E38)</f>
        <v>-11483.830000000002</v>
      </c>
      <c r="G38" s="10"/>
      <c r="H38" s="64"/>
      <c r="I38"/>
      <c r="J38"/>
      <c r="K38"/>
      <c r="L38"/>
      <c r="M38"/>
      <c r="N38"/>
    </row>
    <row r="39" spans="1:15" x14ac:dyDescent="0.2">
      <c r="A39"/>
      <c r="B39"/>
      <c r="C39"/>
      <c r="D39"/>
      <c r="E39" s="64"/>
      <c r="F39"/>
      <c r="G39" s="10"/>
      <c r="H39" s="64"/>
      <c r="I39"/>
      <c r="J39"/>
      <c r="K39"/>
      <c r="L39"/>
      <c r="M39"/>
      <c r="N39"/>
    </row>
    <row r="40" spans="1:15" x14ac:dyDescent="0.2">
      <c r="A40"/>
      <c r="B40"/>
      <c r="C40"/>
      <c r="D40"/>
      <c r="E40"/>
      <c r="F40" s="65"/>
      <c r="G40" s="10"/>
      <c r="H40" s="64"/>
      <c r="I40"/>
      <c r="J40"/>
      <c r="K40"/>
      <c r="L40"/>
      <c r="M40"/>
      <c r="N40"/>
    </row>
    <row r="41" spans="1:15" ht="15.75" x14ac:dyDescent="0.25">
      <c r="A41"/>
      <c r="B41"/>
      <c r="C41"/>
      <c r="D41"/>
      <c r="E41"/>
      <c r="F41" s="10">
        <f>SUM(F29:F40)</f>
        <v>-2482.3300000000017</v>
      </c>
      <c r="G41" s="10"/>
      <c r="H41" s="64"/>
      <c r="I41"/>
      <c r="J41"/>
      <c r="K41" s="66"/>
      <c r="L41"/>
      <c r="M41" s="76" t="s">
        <v>43</v>
      </c>
      <c r="N41" s="30"/>
      <c r="O41" s="14"/>
    </row>
    <row r="42" spans="1:15" x14ac:dyDescent="0.2">
      <c r="A42"/>
      <c r="B42"/>
      <c r="C42"/>
      <c r="D42"/>
      <c r="E42"/>
      <c r="F42"/>
      <c r="G42" s="10"/>
      <c r="H42" s="64"/>
      <c r="I42"/>
      <c r="J42"/>
      <c r="K42"/>
      <c r="L42"/>
      <c r="M42" s="14" t="s">
        <v>44</v>
      </c>
      <c r="N42" s="77">
        <v>0</v>
      </c>
      <c r="O42" s="18"/>
    </row>
    <row r="43" spans="1:15" x14ac:dyDescent="0.2">
      <c r="A43" s="1" t="s">
        <v>70</v>
      </c>
      <c r="B43"/>
      <c r="C43"/>
      <c r="D43"/>
      <c r="E43"/>
      <c r="F43" s="11">
        <v>0</v>
      </c>
      <c r="G43" s="10"/>
      <c r="H43" s="64"/>
      <c r="I43"/>
      <c r="J43"/>
      <c r="K43"/>
      <c r="L43"/>
      <c r="M43" s="14" t="s">
        <v>45</v>
      </c>
      <c r="N43" s="77">
        <f>F15+F14</f>
        <v>0</v>
      </c>
      <c r="O43" s="9"/>
    </row>
    <row r="44" spans="1:15" x14ac:dyDescent="0.2">
      <c r="A44" s="1" t="s">
        <v>9</v>
      </c>
      <c r="B44"/>
      <c r="C44"/>
      <c r="D44"/>
      <c r="E44"/>
      <c r="F44" s="11">
        <v>0</v>
      </c>
      <c r="G44" s="10"/>
      <c r="H44" s="64"/>
      <c r="I44"/>
      <c r="J44"/>
      <c r="K44"/>
      <c r="L44"/>
      <c r="M44" s="14" t="s">
        <v>46</v>
      </c>
      <c r="N44" s="77">
        <v>0</v>
      </c>
      <c r="O44" s="14"/>
    </row>
    <row r="45" spans="1:15" x14ac:dyDescent="0.2">
      <c r="A45" s="1" t="s">
        <v>22</v>
      </c>
      <c r="B45"/>
      <c r="C45" s="70">
        <v>0</v>
      </c>
      <c r="D45"/>
      <c r="E45"/>
      <c r="F45" s="65">
        <f>(-(F29-F14-F15)*C45)-((F38-E33-E38)*N48)-(E38*C45)</f>
        <v>0</v>
      </c>
      <c r="G45" s="10"/>
      <c r="H45" s="64"/>
      <c r="I45"/>
      <c r="J45"/>
      <c r="K45" s="71"/>
      <c r="L45"/>
      <c r="M45" s="14" t="s">
        <v>47</v>
      </c>
      <c r="N45" s="77">
        <f>F29-F15-F14</f>
        <v>9001.5</v>
      </c>
      <c r="O45" s="14"/>
    </row>
    <row r="46" spans="1:15" x14ac:dyDescent="0.2">
      <c r="A46"/>
      <c r="B46"/>
      <c r="C46"/>
      <c r="D46"/>
      <c r="E46"/>
      <c r="F46" s="11"/>
      <c r="G46" s="10"/>
      <c r="H46" s="64"/>
      <c r="I46"/>
      <c r="J46"/>
      <c r="K46"/>
      <c r="L46"/>
      <c r="M46" s="1" t="s">
        <v>48</v>
      </c>
      <c r="N46" s="78">
        <f>-N45*C45</f>
        <v>0</v>
      </c>
    </row>
    <row r="47" spans="1:15" ht="15.75" x14ac:dyDescent="0.25">
      <c r="A47" s="5" t="s">
        <v>10</v>
      </c>
      <c r="B47" s="5"/>
      <c r="C47" s="5"/>
      <c r="D47" s="5"/>
      <c r="E47" s="5"/>
      <c r="F47" s="75">
        <f>IF(ROUND(SUM(F41:F45),0)&lt;0,0,(ROUND(SUM(F41:F45),0)))</f>
        <v>0</v>
      </c>
      <c r="G47" s="10"/>
      <c r="H47" s="64"/>
      <c r="I47"/>
      <c r="J47"/>
      <c r="K47"/>
      <c r="L47"/>
      <c r="M47"/>
      <c r="N47" s="72">
        <f>SUM(N42:N46)</f>
        <v>9001.5</v>
      </c>
    </row>
    <row r="48" spans="1:15" ht="15.75" x14ac:dyDescent="0.25">
      <c r="A48" s="5"/>
      <c r="B48" s="5"/>
      <c r="C48" s="5"/>
      <c r="D48" s="5"/>
      <c r="E48" s="5"/>
      <c r="F48" s="37"/>
      <c r="G48"/>
      <c r="H48"/>
      <c r="I48" s="66"/>
      <c r="J48"/>
      <c r="K48"/>
      <c r="L48"/>
      <c r="M48" s="5" t="s">
        <v>49</v>
      </c>
      <c r="N48" s="79">
        <f>1-(N47/(SUM(N42:N45)))</f>
        <v>0</v>
      </c>
    </row>
    <row r="49" spans="1:14" ht="15.75" x14ac:dyDescent="0.25">
      <c r="A49" s="5" t="s">
        <v>8</v>
      </c>
      <c r="B49" s="5"/>
      <c r="C49" s="5"/>
      <c r="D49" s="5"/>
      <c r="E49" s="5"/>
      <c r="F49" s="37">
        <f>IF(F47&lt;0,0,F47*0.15)</f>
        <v>0</v>
      </c>
      <c r="G49"/>
      <c r="H49"/>
      <c r="I49"/>
      <c r="J49"/>
      <c r="K49"/>
      <c r="L49"/>
      <c r="M49"/>
      <c r="N49"/>
    </row>
    <row r="51" spans="1:14" x14ac:dyDescent="0.2">
      <c r="A51" s="1" t="s">
        <v>11</v>
      </c>
      <c r="B51"/>
      <c r="C51"/>
      <c r="D51"/>
      <c r="E51"/>
      <c r="F51" s="11">
        <f>-F23</f>
        <v>0</v>
      </c>
    </row>
    <row r="52" spans="1:14" x14ac:dyDescent="0.2">
      <c r="A52" s="1" t="s">
        <v>19</v>
      </c>
      <c r="B52"/>
      <c r="C52"/>
      <c r="D52"/>
      <c r="E52"/>
      <c r="F52" s="11">
        <f>IF((F24*(1-C45))&gt;1000,-1000,IF(F49&lt;1,0,IF(F49&lt;(F24*(1-C45)),-F49,-F24*(1-C45))))</f>
        <v>0</v>
      </c>
    </row>
    <row r="53" spans="1:14" x14ac:dyDescent="0.2">
      <c r="A53" s="1" t="s">
        <v>23</v>
      </c>
      <c r="B53"/>
      <c r="C53"/>
      <c r="D53"/>
      <c r="E53"/>
      <c r="F53" s="11">
        <f>-F25</f>
        <v>0</v>
      </c>
    </row>
    <row r="54" spans="1:14" x14ac:dyDescent="0.2">
      <c r="A54" s="1" t="s">
        <v>76</v>
      </c>
      <c r="B54"/>
      <c r="C54"/>
      <c r="D54"/>
      <c r="E54"/>
      <c r="F54" s="11">
        <v>0</v>
      </c>
    </row>
    <row r="55" spans="1:14" x14ac:dyDescent="0.2">
      <c r="A55" s="1" t="s">
        <v>12</v>
      </c>
      <c r="B55"/>
      <c r="C55"/>
      <c r="D55"/>
      <c r="E55"/>
      <c r="F55" s="65">
        <v>0</v>
      </c>
    </row>
    <row r="56" spans="1:14" ht="15.75" x14ac:dyDescent="0.25">
      <c r="A56" s="5"/>
      <c r="B56" s="5"/>
      <c r="C56" s="5"/>
      <c r="D56" s="5"/>
      <c r="E56" s="5"/>
      <c r="F56" s="37"/>
    </row>
    <row r="57" spans="1:14" ht="15.75" x14ac:dyDescent="0.25">
      <c r="A57" s="5" t="s">
        <v>35</v>
      </c>
      <c r="B57" s="5"/>
      <c r="C57" s="5"/>
      <c r="D57" s="5"/>
      <c r="E57" s="5"/>
      <c r="F57" s="37">
        <f>SUM(F49:F56)</f>
        <v>0</v>
      </c>
    </row>
    <row r="58" spans="1:14" x14ac:dyDescent="0.2">
      <c r="F58" s="11"/>
    </row>
    <row r="59" spans="1:14" x14ac:dyDescent="0.2">
      <c r="A59" s="1" t="s">
        <v>50</v>
      </c>
      <c r="B59"/>
      <c r="C59"/>
      <c r="D59"/>
      <c r="E59"/>
      <c r="F59" s="11">
        <v>259</v>
      </c>
    </row>
    <row r="60" spans="1:14" x14ac:dyDescent="0.2">
      <c r="A60" s="1" t="s">
        <v>51</v>
      </c>
      <c r="B60" s="71"/>
      <c r="C60" s="71"/>
      <c r="D60" s="71"/>
      <c r="E60" s="71"/>
      <c r="F60" s="65">
        <v>0</v>
      </c>
    </row>
    <row r="61" spans="1:14" ht="16.5" thickBot="1" x14ac:dyDescent="0.3">
      <c r="A61" s="5"/>
      <c r="B61" s="5"/>
      <c r="C61" s="5"/>
      <c r="D61" s="5"/>
      <c r="E61" s="5"/>
      <c r="F61" s="38"/>
    </row>
    <row r="62" spans="1:14" ht="17.25" thickTop="1" thickBot="1" x14ac:dyDescent="0.3">
      <c r="A62" s="5" t="s">
        <v>34</v>
      </c>
      <c r="B62" s="5"/>
      <c r="C62" s="5"/>
      <c r="D62" s="5"/>
      <c r="E62" s="5"/>
      <c r="F62" s="38">
        <f>SUM(F56:F61)</f>
        <v>259</v>
      </c>
    </row>
    <row r="63" spans="1:14" ht="15.75" thickTop="1" x14ac:dyDescent="0.2">
      <c r="A63"/>
      <c r="B63"/>
      <c r="C63"/>
      <c r="D63"/>
      <c r="E63"/>
      <c r="F63"/>
    </row>
  </sheetData>
  <phoneticPr fontId="6" type="noConversion"/>
  <hyperlinks>
    <hyperlink ref="M9" r:id="rId1" xr:uid="{46F8ED06-1045-4213-8A8B-8B3079F5B95C}"/>
    <hyperlink ref="M12" r:id="rId2" xr:uid="{AC2B2299-A584-42C6-8380-84410481559A}"/>
    <hyperlink ref="M10" r:id="rId3" xr:uid="{4596E597-DD2C-4237-A258-351612178BDD}"/>
  </hyperlinks>
  <pageMargins left="0.75" right="0.75" top="0.49" bottom="0.19" header="0.5" footer="0.19"/>
  <pageSetup paperSize="9" scale="84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5"/>
  <sheetViews>
    <sheetView workbookViewId="0">
      <selection activeCell="A6" sqref="A6"/>
    </sheetView>
  </sheetViews>
  <sheetFormatPr defaultRowHeight="15" x14ac:dyDescent="0.2"/>
  <cols>
    <col min="1" max="1" width="22" style="21" customWidth="1"/>
    <col min="2" max="2" width="16.42578125" style="21" customWidth="1"/>
    <col min="3" max="5" width="11.85546875" style="21" customWidth="1"/>
    <col min="6" max="7" width="18.85546875" style="21" customWidth="1"/>
    <col min="8" max="8" width="13.7109375" style="21" customWidth="1"/>
    <col min="9" max="10" width="16.140625" style="22" bestFit="1" customWidth="1"/>
    <col min="11" max="11" width="9.140625" style="22"/>
    <col min="12" max="16384" width="9.140625" style="21"/>
  </cols>
  <sheetData>
    <row r="1" spans="1:12" s="1" customFormat="1" ht="67.5" customHeight="1" x14ac:dyDescent="0.2">
      <c r="H1" s="3"/>
      <c r="I1" s="4"/>
    </row>
    <row r="2" spans="1:12" s="1" customFormat="1" ht="15.75" x14ac:dyDescent="0.25">
      <c r="A2" s="5" t="s">
        <v>0</v>
      </c>
      <c r="B2" s="1" t="str">
        <f>Data!B3</f>
        <v>Finning Family Superfund</v>
      </c>
      <c r="H2" s="3"/>
      <c r="I2" s="4"/>
    </row>
    <row r="3" spans="1:12" s="1" customFormat="1" ht="15.75" x14ac:dyDescent="0.25">
      <c r="A3" s="5" t="s">
        <v>2</v>
      </c>
      <c r="B3" s="13">
        <f>Data!B4</f>
        <v>42916</v>
      </c>
      <c r="C3" s="13"/>
      <c r="D3" s="13"/>
      <c r="E3" s="13"/>
      <c r="G3" s="7" t="s">
        <v>4</v>
      </c>
      <c r="H3" s="2" t="str">
        <f>Data!B5</f>
        <v>Jarrad Till</v>
      </c>
      <c r="I3" s="4"/>
    </row>
    <row r="4" spans="1:12" s="1" customFormat="1" ht="15.75" x14ac:dyDescent="0.25">
      <c r="A4" s="5" t="s">
        <v>3</v>
      </c>
      <c r="B4" s="1" t="s">
        <v>30</v>
      </c>
      <c r="G4" s="7" t="s">
        <v>32</v>
      </c>
      <c r="H4" s="36">
        <f>Data!B6</f>
        <v>43965</v>
      </c>
      <c r="I4" s="4"/>
    </row>
    <row r="5" spans="1:12" x14ac:dyDescent="0.2">
      <c r="A5" s="33"/>
      <c r="B5" s="33"/>
      <c r="C5" s="34"/>
      <c r="D5" s="34"/>
      <c r="E5" s="34"/>
      <c r="F5" s="34"/>
      <c r="G5" s="34"/>
      <c r="H5" s="34"/>
      <c r="J5" s="23"/>
      <c r="K5" s="23"/>
      <c r="L5" s="24"/>
    </row>
    <row r="6" spans="1:12" x14ac:dyDescent="0.2">
      <c r="A6" s="26"/>
      <c r="B6" s="26"/>
      <c r="C6" s="26"/>
      <c r="D6" s="26"/>
      <c r="E6" s="26"/>
      <c r="F6" s="26"/>
      <c r="G6" s="26"/>
      <c r="H6" s="26"/>
    </row>
    <row r="7" spans="1:12" x14ac:dyDescent="0.2">
      <c r="A7" s="26"/>
      <c r="B7" s="26"/>
      <c r="C7" s="26"/>
      <c r="D7" s="27"/>
      <c r="E7" s="26"/>
      <c r="F7" s="26"/>
      <c r="G7" s="26"/>
      <c r="H7" s="26"/>
    </row>
    <row r="8" spans="1:12" ht="15.75" x14ac:dyDescent="0.25">
      <c r="A8" s="26"/>
      <c r="B8" s="26" t="s">
        <v>25</v>
      </c>
      <c r="C8" s="26"/>
      <c r="D8" s="27">
        <f>'Tax Reconciliation'!F49</f>
        <v>0</v>
      </c>
      <c r="E8" s="17"/>
      <c r="F8" s="26"/>
      <c r="G8" s="26"/>
      <c r="H8" s="26"/>
    </row>
    <row r="9" spans="1:12" ht="15.75" x14ac:dyDescent="0.25">
      <c r="B9" s="21" t="s">
        <v>26</v>
      </c>
      <c r="D9" s="25"/>
      <c r="E9" s="28"/>
    </row>
    <row r="10" spans="1:12" ht="15.75" x14ac:dyDescent="0.25">
      <c r="B10" s="21" t="s">
        <v>27</v>
      </c>
      <c r="D10" s="25">
        <f>'Tax Reconciliation'!F51</f>
        <v>0</v>
      </c>
      <c r="E10" s="28"/>
    </row>
    <row r="11" spans="1:12" ht="15.75" x14ac:dyDescent="0.25">
      <c r="B11" s="21" t="s">
        <v>28</v>
      </c>
      <c r="D11" s="25">
        <f>'Tax Reconciliation'!F52</f>
        <v>0</v>
      </c>
      <c r="E11" s="28"/>
    </row>
    <row r="12" spans="1:12" ht="15.75" x14ac:dyDescent="0.25">
      <c r="B12" s="1" t="s">
        <v>68</v>
      </c>
      <c r="D12" s="25">
        <f>'Tax Reconciliation'!F53</f>
        <v>0</v>
      </c>
      <c r="E12" s="28"/>
    </row>
    <row r="13" spans="1:12" ht="15.75" x14ac:dyDescent="0.25">
      <c r="B13" s="21" t="s">
        <v>29</v>
      </c>
      <c r="D13" s="41">
        <v>0</v>
      </c>
      <c r="E13" s="28"/>
    </row>
    <row r="14" spans="1:12" x14ac:dyDescent="0.2">
      <c r="D14" s="25"/>
    </row>
    <row r="15" spans="1:12" ht="16.5" thickBot="1" x14ac:dyDescent="0.3">
      <c r="B15" s="1" t="s">
        <v>30</v>
      </c>
      <c r="D15" s="20">
        <f>SUM(D8:D13)</f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0785B-FEE4-44E9-B730-C13F7910FE67}">
  <sheetPr>
    <pageSetUpPr fitToPage="1"/>
  </sheetPr>
  <dimension ref="A1:I28"/>
  <sheetViews>
    <sheetView zoomScaleNormal="100" workbookViewId="0">
      <selection activeCell="A6" sqref="A6"/>
    </sheetView>
  </sheetViews>
  <sheetFormatPr defaultRowHeight="15" x14ac:dyDescent="0.2"/>
  <cols>
    <col min="1" max="1" width="23.140625" style="107" customWidth="1"/>
    <col min="2" max="2" width="16.42578125" style="107" customWidth="1"/>
    <col min="3" max="4" width="11.85546875" style="107" customWidth="1"/>
    <col min="5" max="5" width="11.85546875" style="108" customWidth="1"/>
    <col min="6" max="7" width="18.85546875" style="108" customWidth="1"/>
    <col min="8" max="8" width="13.7109375" style="107" customWidth="1"/>
    <col min="9" max="16384" width="9.140625" style="107"/>
  </cols>
  <sheetData>
    <row r="1" spans="1:9" ht="67.5" customHeight="1" x14ac:dyDescent="0.2">
      <c r="E1" s="107"/>
      <c r="F1" s="107"/>
      <c r="G1" s="107"/>
      <c r="H1" s="3"/>
      <c r="I1" s="4"/>
    </row>
    <row r="2" spans="1:9" ht="15.75" x14ac:dyDescent="0.25">
      <c r="A2" s="109" t="s">
        <v>0</v>
      </c>
      <c r="B2" s="1" t="str">
        <f>Data!B3</f>
        <v>Finning Family Superfund</v>
      </c>
      <c r="E2" s="107"/>
      <c r="F2" s="107"/>
      <c r="G2" s="107"/>
      <c r="H2" s="3"/>
      <c r="I2" s="4"/>
    </row>
    <row r="3" spans="1:9" ht="15.75" x14ac:dyDescent="0.25">
      <c r="A3" s="109" t="s">
        <v>2</v>
      </c>
      <c r="B3" s="13">
        <f>Data!B4</f>
        <v>42916</v>
      </c>
      <c r="C3" s="130"/>
      <c r="D3" s="130"/>
      <c r="E3" s="130"/>
      <c r="F3" s="107"/>
      <c r="G3" s="110" t="s">
        <v>4</v>
      </c>
      <c r="H3" s="2" t="str">
        <f>Data!B5</f>
        <v>Jarrad Till</v>
      </c>
      <c r="I3" s="4"/>
    </row>
    <row r="4" spans="1:9" ht="15.75" x14ac:dyDescent="0.25">
      <c r="A4" s="109" t="s">
        <v>3</v>
      </c>
      <c r="B4" s="107" t="s">
        <v>87</v>
      </c>
      <c r="E4" s="107"/>
      <c r="F4" s="107"/>
      <c r="G4" s="110" t="s">
        <v>32</v>
      </c>
      <c r="H4" s="36">
        <f>Data!B6</f>
        <v>43965</v>
      </c>
      <c r="I4" s="4"/>
    </row>
    <row r="5" spans="1:9" x14ac:dyDescent="0.2">
      <c r="A5" s="114"/>
      <c r="B5" s="114"/>
      <c r="C5" s="114"/>
      <c r="D5" s="129"/>
      <c r="E5" s="124"/>
      <c r="F5" s="31"/>
      <c r="G5" s="31"/>
      <c r="H5" s="128"/>
    </row>
    <row r="7" spans="1:9" ht="15.75" x14ac:dyDescent="0.25">
      <c r="A7" s="109"/>
      <c r="E7" s="127"/>
      <c r="F7" s="127" t="s">
        <v>1</v>
      </c>
      <c r="H7" s="108"/>
      <c r="I7" s="108"/>
    </row>
    <row r="8" spans="1:9" x14ac:dyDescent="0.2">
      <c r="H8" s="108"/>
      <c r="I8" s="108"/>
    </row>
    <row r="9" spans="1:9" x14ac:dyDescent="0.2">
      <c r="A9" s="131" t="s">
        <v>88</v>
      </c>
    </row>
    <row r="11" spans="1:9" x14ac:dyDescent="0.2">
      <c r="A11" s="126" t="s">
        <v>86</v>
      </c>
      <c r="B11" s="112"/>
      <c r="F11" s="108">
        <v>-78424</v>
      </c>
    </row>
    <row r="12" spans="1:9" x14ac:dyDescent="0.2">
      <c r="A12" s="126"/>
      <c r="B12" s="112"/>
    </row>
    <row r="13" spans="1:9" x14ac:dyDescent="0.2">
      <c r="A13" s="123" t="s">
        <v>85</v>
      </c>
      <c r="B13" s="112"/>
      <c r="F13" s="108">
        <v>0</v>
      </c>
    </row>
    <row r="14" spans="1:9" x14ac:dyDescent="0.2">
      <c r="A14" s="123" t="s">
        <v>84</v>
      </c>
      <c r="B14" s="112"/>
      <c r="C14" s="125">
        <v>0</v>
      </c>
      <c r="F14" s="124">
        <f>-SUM(F11:F13)*C14</f>
        <v>0</v>
      </c>
    </row>
    <row r="15" spans="1:9" x14ac:dyDescent="0.2">
      <c r="A15" s="123"/>
      <c r="B15" s="112"/>
      <c r="C15" s="122"/>
    </row>
    <row r="16" spans="1:9" ht="15.75" x14ac:dyDescent="0.25">
      <c r="A16" s="109" t="s">
        <v>83</v>
      </c>
      <c r="B16" s="121"/>
      <c r="C16" s="109"/>
      <c r="D16" s="109"/>
      <c r="E16" s="110"/>
      <c r="F16" s="111">
        <f>SUM(F11:F14)</f>
        <v>-78424</v>
      </c>
    </row>
    <row r="17" spans="1:7" x14ac:dyDescent="0.2">
      <c r="B17" s="112"/>
    </row>
    <row r="18" spans="1:7" x14ac:dyDescent="0.2">
      <c r="B18" s="120" t="s">
        <v>82</v>
      </c>
      <c r="C18" s="118"/>
      <c r="D18" s="119">
        <v>0.1</v>
      </c>
      <c r="E18" s="118"/>
      <c r="F18" s="117">
        <f>IF(F16&lt;0,0,F16*D18)</f>
        <v>0</v>
      </c>
    </row>
    <row r="19" spans="1:7" x14ac:dyDescent="0.2">
      <c r="B19" s="116" t="s">
        <v>82</v>
      </c>
      <c r="C19" s="114"/>
      <c r="D19" s="115">
        <v>0.15</v>
      </c>
      <c r="E19" s="114"/>
      <c r="F19" s="113">
        <f>IF(F16&lt;0,0,F16*D19)</f>
        <v>0</v>
      </c>
    </row>
    <row r="20" spans="1:7" x14ac:dyDescent="0.2">
      <c r="B20" s="112"/>
    </row>
    <row r="21" spans="1:7" ht="15.75" x14ac:dyDescent="0.25">
      <c r="A21" s="109"/>
      <c r="B21" s="109"/>
      <c r="C21" s="109"/>
      <c r="D21" s="109"/>
      <c r="E21" s="110"/>
      <c r="F21" s="110"/>
      <c r="G21" s="110"/>
    </row>
    <row r="22" spans="1:7" ht="15.75" x14ac:dyDescent="0.25">
      <c r="A22" s="109" t="s">
        <v>81</v>
      </c>
      <c r="B22" s="109"/>
      <c r="C22" s="109"/>
      <c r="D22" s="109"/>
      <c r="E22" s="110"/>
      <c r="F22" s="111">
        <v>0</v>
      </c>
      <c r="G22" s="110"/>
    </row>
    <row r="25" spans="1:7" ht="15.75" x14ac:dyDescent="0.25">
      <c r="A25" s="109" t="s">
        <v>80</v>
      </c>
    </row>
    <row r="26" spans="1:7" ht="7.5" customHeight="1" x14ac:dyDescent="0.2"/>
    <row r="27" spans="1:7" x14ac:dyDescent="0.2">
      <c r="A27" s="163" t="s">
        <v>79</v>
      </c>
      <c r="B27" s="164"/>
      <c r="C27" s="164"/>
      <c r="D27" s="164"/>
      <c r="E27" s="164"/>
      <c r="F27" s="164"/>
    </row>
    <row r="28" spans="1:7" x14ac:dyDescent="0.2">
      <c r="A28" s="164"/>
      <c r="B28" s="164"/>
      <c r="C28" s="164"/>
      <c r="D28" s="164"/>
      <c r="E28" s="164"/>
      <c r="F28" s="164"/>
    </row>
  </sheetData>
  <mergeCells count="1">
    <mergeCell ref="A27:F28"/>
  </mergeCells>
  <pageMargins left="0.75" right="0.75" top="1" bottom="1" header="0.5" footer="0.5"/>
  <pageSetup paperSize="9" scale="98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15"/>
  <sheetViews>
    <sheetView zoomScaleNormal="100" workbookViewId="0">
      <selection activeCell="A6" sqref="A6"/>
    </sheetView>
  </sheetViews>
  <sheetFormatPr defaultRowHeight="15" x14ac:dyDescent="0.2"/>
  <cols>
    <col min="1" max="1" width="22" style="1" customWidth="1"/>
    <col min="2" max="2" width="16.42578125" style="1" customWidth="1"/>
    <col min="3" max="5" width="11.85546875" style="1" customWidth="1"/>
    <col min="6" max="7" width="18.85546875" style="1" customWidth="1"/>
    <col min="8" max="8" width="13.7109375" style="2" customWidth="1"/>
    <col min="9" max="9" width="16.140625" style="2" bestFit="1" customWidth="1"/>
    <col min="10" max="10" width="9.140625" style="2"/>
    <col min="11" max="16384" width="9.140625" style="1"/>
  </cols>
  <sheetData>
    <row r="1" spans="1:11" ht="67.5" customHeight="1" x14ac:dyDescent="0.2">
      <c r="H1" s="3"/>
      <c r="I1" s="4"/>
      <c r="J1" s="1"/>
    </row>
    <row r="2" spans="1:11" ht="15.75" x14ac:dyDescent="0.25">
      <c r="A2" s="5" t="s">
        <v>0</v>
      </c>
      <c r="B2" s="1" t="str">
        <f>Data!B3</f>
        <v>Finning Family Superfund</v>
      </c>
      <c r="H2" s="3"/>
      <c r="I2" s="4"/>
      <c r="J2" s="1"/>
    </row>
    <row r="3" spans="1:11" ht="15.75" x14ac:dyDescent="0.25">
      <c r="A3" s="5" t="s">
        <v>2</v>
      </c>
      <c r="B3" s="13">
        <f>Data!B4</f>
        <v>42916</v>
      </c>
      <c r="C3" s="13"/>
      <c r="D3" s="13"/>
      <c r="E3" s="13"/>
      <c r="G3" s="7" t="s">
        <v>4</v>
      </c>
      <c r="H3" s="2" t="str">
        <f>Data!B5</f>
        <v>Jarrad Till</v>
      </c>
      <c r="I3" s="4"/>
      <c r="J3" s="1"/>
    </row>
    <row r="4" spans="1:11" ht="15.75" x14ac:dyDescent="0.25">
      <c r="A4" s="5" t="s">
        <v>3</v>
      </c>
      <c r="B4" s="1" t="s">
        <v>33</v>
      </c>
      <c r="G4" s="7" t="s">
        <v>32</v>
      </c>
      <c r="H4" s="36">
        <f>Data!B6</f>
        <v>43965</v>
      </c>
      <c r="I4" s="4"/>
      <c r="J4" s="1"/>
    </row>
    <row r="5" spans="1:11" x14ac:dyDescent="0.2">
      <c r="A5" s="30"/>
      <c r="B5" s="30"/>
      <c r="C5" s="19"/>
      <c r="D5" s="19"/>
      <c r="E5" s="19"/>
      <c r="F5" s="19"/>
      <c r="G5" s="19"/>
      <c r="H5" s="8"/>
      <c r="I5" s="3"/>
      <c r="J5" s="3"/>
      <c r="K5" s="4"/>
    </row>
    <row r="6" spans="1:11" x14ac:dyDescent="0.2">
      <c r="A6" s="14"/>
      <c r="B6" s="14"/>
      <c r="C6" s="18"/>
      <c r="D6" s="18"/>
      <c r="E6" s="18"/>
      <c r="F6" s="18"/>
      <c r="G6" s="18"/>
      <c r="H6" s="9"/>
      <c r="I6" s="3"/>
      <c r="J6" s="3"/>
      <c r="K6" s="4"/>
    </row>
    <row r="7" spans="1:11" x14ac:dyDescent="0.2">
      <c r="A7" s="14"/>
      <c r="B7" s="14"/>
      <c r="C7" s="18"/>
      <c r="D7" s="18"/>
      <c r="E7" s="18"/>
      <c r="F7" s="18"/>
      <c r="G7" s="18"/>
      <c r="H7" s="9"/>
      <c r="I7" s="3"/>
      <c r="J7" s="3"/>
      <c r="K7" s="4"/>
    </row>
    <row r="8" spans="1:11" x14ac:dyDescent="0.2">
      <c r="A8" s="14"/>
      <c r="B8" s="14"/>
      <c r="C8" s="14"/>
      <c r="D8" s="14"/>
      <c r="E8" s="14"/>
      <c r="F8" s="14"/>
      <c r="G8" s="14"/>
    </row>
    <row r="9" spans="1:11" ht="15.75" x14ac:dyDescent="0.25">
      <c r="A9" s="14"/>
      <c r="B9" s="35" t="s">
        <v>24</v>
      </c>
      <c r="C9" s="168" t="s">
        <v>15</v>
      </c>
      <c r="D9" s="166"/>
      <c r="E9" s="167"/>
      <c r="F9" s="132" t="s">
        <v>16</v>
      </c>
      <c r="G9" s="137"/>
    </row>
    <row r="10" spans="1:11" x14ac:dyDescent="0.2">
      <c r="A10" s="14"/>
      <c r="B10" s="44">
        <v>42551</v>
      </c>
      <c r="C10" s="169" t="s">
        <v>91</v>
      </c>
      <c r="D10" s="170"/>
      <c r="E10" s="171"/>
      <c r="F10" s="29">
        <v>259</v>
      </c>
      <c r="G10" s="137" t="s">
        <v>104</v>
      </c>
    </row>
    <row r="11" spans="1:11" x14ac:dyDescent="0.2">
      <c r="A11" s="14"/>
      <c r="B11" s="44">
        <v>42916</v>
      </c>
      <c r="C11" s="169" t="s">
        <v>102</v>
      </c>
      <c r="D11" s="170"/>
      <c r="E11" s="171"/>
      <c r="F11" s="29">
        <v>259</v>
      </c>
      <c r="G11" s="137" t="s">
        <v>104</v>
      </c>
    </row>
    <row r="12" spans="1:11" x14ac:dyDescent="0.2">
      <c r="A12" s="14"/>
      <c r="B12" s="44">
        <v>42916</v>
      </c>
      <c r="C12" s="169" t="s">
        <v>103</v>
      </c>
      <c r="D12" s="170"/>
      <c r="E12" s="171"/>
      <c r="F12" s="29">
        <v>1168.96</v>
      </c>
      <c r="G12" s="138" t="s">
        <v>105</v>
      </c>
    </row>
    <row r="13" spans="1:11" x14ac:dyDescent="0.2">
      <c r="A13" s="14"/>
      <c r="B13" s="43"/>
      <c r="C13" s="172"/>
      <c r="D13" s="173"/>
      <c r="E13" s="174"/>
      <c r="F13" s="29"/>
      <c r="G13" s="137"/>
    </row>
    <row r="14" spans="1:11" ht="15.75" x14ac:dyDescent="0.25">
      <c r="A14" s="14"/>
      <c r="B14" s="165" t="s">
        <v>20</v>
      </c>
      <c r="C14" s="166"/>
      <c r="D14" s="166"/>
      <c r="E14" s="167"/>
      <c r="F14" s="15">
        <f>SUM(F10:F13)</f>
        <v>1686.96</v>
      </c>
      <c r="G14" s="137"/>
    </row>
    <row r="15" spans="1:11" x14ac:dyDescent="0.2">
      <c r="G15" s="139"/>
    </row>
  </sheetData>
  <mergeCells count="6">
    <mergeCell ref="B14:E14"/>
    <mergeCell ref="C9:E9"/>
    <mergeCell ref="C12:E12"/>
    <mergeCell ref="C13:E13"/>
    <mergeCell ref="C10:E10"/>
    <mergeCell ref="C11:E11"/>
  </mergeCells>
  <phoneticPr fontId="6" type="noConversion"/>
  <hyperlinks>
    <hyperlink ref="G12" r:id="rId1" xr:uid="{D35CDA4C-EF84-4DD5-B67B-37F35A8212F6}"/>
  </hyperlinks>
  <pageMargins left="0.75" right="0.75" top="1" bottom="1" header="0.5" footer="0.5"/>
  <pageSetup paperSize="9" scale="89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3:I6"/>
  <sheetViews>
    <sheetView workbookViewId="0">
      <selection activeCell="C4" sqref="C4"/>
    </sheetView>
  </sheetViews>
  <sheetFormatPr defaultRowHeight="12.75" x14ac:dyDescent="0.2"/>
  <cols>
    <col min="1" max="1" width="16.42578125" customWidth="1"/>
    <col min="2" max="2" width="37" bestFit="1" customWidth="1"/>
    <col min="6" max="6" width="15.5703125" bestFit="1" customWidth="1"/>
  </cols>
  <sheetData>
    <row r="3" spans="1:9" s="1" customFormat="1" ht="15.75" x14ac:dyDescent="0.25">
      <c r="A3" s="5" t="s">
        <v>0</v>
      </c>
      <c r="B3" s="1" t="s">
        <v>90</v>
      </c>
      <c r="F3" s="2"/>
      <c r="G3" s="3"/>
      <c r="H3" s="3"/>
      <c r="I3" s="4"/>
    </row>
    <row r="4" spans="1:9" s="1" customFormat="1" ht="15.75" x14ac:dyDescent="0.25">
      <c r="A4" s="5" t="s">
        <v>2</v>
      </c>
      <c r="B4" s="13">
        <v>42916</v>
      </c>
      <c r="E4" s="6"/>
      <c r="F4" s="2"/>
      <c r="G4" s="3"/>
      <c r="H4" s="3"/>
      <c r="I4" s="4"/>
    </row>
    <row r="5" spans="1:9" s="1" customFormat="1" ht="15.75" x14ac:dyDescent="0.25">
      <c r="A5" s="7" t="s">
        <v>4</v>
      </c>
      <c r="B5" s="2" t="s">
        <v>31</v>
      </c>
      <c r="F5" s="7"/>
      <c r="G5" s="2"/>
      <c r="H5" s="2"/>
      <c r="I5" s="4"/>
    </row>
    <row r="6" spans="1:9" ht="15.75" x14ac:dyDescent="0.25">
      <c r="A6" s="7" t="s">
        <v>24</v>
      </c>
      <c r="B6" s="13">
        <v>43965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Trial Balance</vt:lpstr>
      <vt:lpstr>Tax Reconciliation</vt:lpstr>
      <vt:lpstr>Income Tax Expense</vt:lpstr>
      <vt:lpstr>Deferred Tax Liability</vt:lpstr>
      <vt:lpstr>Creditors</vt:lpstr>
      <vt:lpstr>Data</vt:lpstr>
      <vt:lpstr>Creditors!Print_Area</vt:lpstr>
      <vt:lpstr>'Deferred Tax Liability'!Print_Area</vt:lpstr>
      <vt:lpstr>'Tax Reconciliation'!Print_Area</vt:lpstr>
    </vt:vector>
  </TitlesOfParts>
  <Company>Online Super Fund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 Super Fund</dc:creator>
  <cp:lastModifiedBy>Jarrad</cp:lastModifiedBy>
  <cp:lastPrinted>2011-07-20T01:35:28Z</cp:lastPrinted>
  <dcterms:created xsi:type="dcterms:W3CDTF">2007-04-12T23:03:23Z</dcterms:created>
  <dcterms:modified xsi:type="dcterms:W3CDTF">2020-05-25T04:29:47Z</dcterms:modified>
</cp:coreProperties>
</file>