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F/FELC/2022/Workpapers/"/>
    </mc:Choice>
  </mc:AlternateContent>
  <xr:revisionPtr revIDLastSave="1212" documentId="8_{7DABB9F9-DAC7-48AF-95BF-A766060AAE59}" xr6:coauthVersionLast="47" xr6:coauthVersionMax="47" xr10:uidLastSave="{9F087CEA-D8C2-4362-9E49-CD6E34D646F1}"/>
  <bookViews>
    <workbookView xWindow="-120" yWindow="-120" windowWidth="29040" windowHeight="15720" tabRatio="781" activeTab="3" xr2:uid="{306213DB-740E-49D0-A494-BE82EF870239}"/>
  </bookViews>
  <sheets>
    <sheet name="Index" sheetId="2" r:id="rId1"/>
    <sheet name="Queries" sheetId="19" r:id="rId2"/>
    <sheet name="Min Pension" sheetId="3" state="hidden" r:id="rId3"/>
    <sheet name="PAYG &amp; GST Instal" sheetId="4" r:id="rId4"/>
    <sheet name="GST Rec" sheetId="10" state="hidden" r:id="rId5"/>
    <sheet name="Bank Balance" sheetId="17" r:id="rId6"/>
    <sheet name="Investment Recon - BT" sheetId="8" state="hidden" r:id="rId7"/>
    <sheet name="Investment Recon - Other" sheetId="16" r:id="rId8"/>
    <sheet name="Related UT " sheetId="14" state="hidden" r:id="rId9"/>
    <sheet name="Ride Ent" sheetId="21" r:id="rId10"/>
    <sheet name="Property Valn" sheetId="12" state="hidden" r:id="rId11"/>
    <sheet name="Debtors" sheetId="13" r:id="rId12"/>
    <sheet name="Creditors" sheetId="11" r:id="rId13"/>
    <sheet name="Distbn Income " sheetId="7" r:id="rId14"/>
    <sheet name="Dividend Income" sheetId="18" r:id="rId15"/>
    <sheet name="Foreign Div" sheetId="9" state="hidden" r:id="rId16"/>
    <sheet name="Rental Income" sheetId="15" state="hidden" r:id="rId17"/>
    <sheet name="Acc fees" sheetId="6" r:id="rId18"/>
    <sheet name="Advisor Fees" sheetId="5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1" l="1"/>
  <c r="G27" i="21" s="1"/>
  <c r="D18" i="18"/>
  <c r="I15" i="16"/>
  <c r="F43" i="7"/>
  <c r="F38" i="7"/>
  <c r="G18" i="5"/>
  <c r="K22" i="7"/>
  <c r="F22" i="7"/>
  <c r="G19" i="5"/>
  <c r="G20" i="5" s="1"/>
  <c r="G12" i="18"/>
  <c r="F40" i="7"/>
  <c r="H40" i="7" s="1"/>
  <c r="H14" i="7"/>
  <c r="L29" i="7"/>
  <c r="K16" i="7"/>
  <c r="K15" i="7"/>
  <c r="F26" i="7"/>
  <c r="D11" i="18"/>
  <c r="F22" i="16" l="1"/>
  <c r="I22" i="16" s="1"/>
  <c r="F21" i="16"/>
  <c r="F15" i="16"/>
  <c r="G48" i="21" l="1"/>
  <c r="G47" i="21"/>
  <c r="G46" i="21"/>
  <c r="G45" i="21"/>
  <c r="G44" i="21"/>
  <c r="G43" i="21"/>
  <c r="G42" i="21"/>
  <c r="G41" i="21"/>
  <c r="G31" i="21"/>
  <c r="G30" i="21"/>
  <c r="G28" i="21"/>
  <c r="G25" i="21"/>
  <c r="G23" i="21"/>
  <c r="E23" i="21"/>
  <c r="E22" i="21"/>
  <c r="G22" i="21" s="1"/>
  <c r="G21" i="21"/>
  <c r="G19" i="21"/>
  <c r="G17" i="21"/>
  <c r="G15" i="21"/>
  <c r="G14" i="21"/>
  <c r="G13" i="21"/>
  <c r="G12" i="21"/>
  <c r="G11" i="21"/>
  <c r="G18" i="21" s="1"/>
  <c r="G10" i="21"/>
  <c r="G9" i="21"/>
  <c r="G8" i="21"/>
  <c r="G29" i="21" l="1"/>
  <c r="E37" i="21" s="1"/>
  <c r="E40" i="21" s="1"/>
  <c r="I15" i="8" l="1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34" i="13" l="1"/>
  <c r="G13" i="17"/>
  <c r="G12" i="17"/>
  <c r="I3" i="17"/>
  <c r="H3" i="17"/>
  <c r="C3" i="17"/>
  <c r="I2" i="17"/>
  <c r="H2" i="17"/>
  <c r="C2" i="17"/>
  <c r="C1" i="17"/>
  <c r="I3" i="16"/>
  <c r="H3" i="16"/>
  <c r="C3" i="16"/>
  <c r="C2" i="16"/>
  <c r="C1" i="16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E22" i="3" l="1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1" i="13"/>
  <c r="F26" i="13"/>
  <c r="F27" i="13" s="1"/>
  <c r="F22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G40" i="7"/>
  <c r="D40" i="7"/>
  <c r="H38" i="7"/>
  <c r="K26" i="7" s="1"/>
  <c r="K29" i="7" s="1"/>
  <c r="H37" i="7"/>
  <c r="E36" i="7"/>
  <c r="H36" i="7" s="1"/>
  <c r="H35" i="7"/>
  <c r="E33" i="7"/>
  <c r="H33" i="7" s="1"/>
  <c r="K27" i="7" s="1"/>
  <c r="M27" i="7" s="1"/>
  <c r="H31" i="7"/>
  <c r="H30" i="7"/>
  <c r="H29" i="7"/>
  <c r="H28" i="7"/>
  <c r="H27" i="7"/>
  <c r="K18" i="7" s="1"/>
  <c r="M18" i="7" s="1"/>
  <c r="H26" i="7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K19" i="7" l="1"/>
  <c r="K20" i="7"/>
  <c r="M20" i="7"/>
  <c r="M19" i="7"/>
  <c r="M26" i="7"/>
  <c r="K14" i="7"/>
  <c r="K21" i="7"/>
  <c r="M21" i="7" s="1"/>
  <c r="G44" i="7"/>
  <c r="K17" i="7"/>
  <c r="M17" i="7" s="1"/>
  <c r="F44" i="7"/>
  <c r="E43" i="7"/>
  <c r="E44" i="7" s="1"/>
  <c r="K23" i="7"/>
  <c r="M23" i="7" s="1"/>
  <c r="H32" i="7"/>
  <c r="M16" i="7"/>
  <c r="D44" i="7"/>
  <c r="M22" i="7" l="1"/>
  <c r="M14" i="7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14" i="5"/>
  <c r="M29" i="7" l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<sst xmlns="http://schemas.openxmlformats.org/spreadsheetml/2006/main" count="779" uniqueCount="443">
  <si>
    <t>Client</t>
  </si>
  <si>
    <t>Initials</t>
  </si>
  <si>
    <t>Date</t>
  </si>
  <si>
    <t>Client Code</t>
  </si>
  <si>
    <t xml:space="preserve">Prep by: </t>
  </si>
  <si>
    <t>As at:</t>
  </si>
  <si>
    <t xml:space="preserve">Rev by: 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</si>
  <si>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</si>
  <si>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</si>
  <si>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</si>
  <si>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</si>
  <si>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</si>
  <si>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</si>
  <si>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</si>
  <si>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</si>
  <si>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</si>
  <si>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</si>
  <si>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</si>
  <si>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</si>
  <si>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</si>
  <si>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</si>
  <si>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</si>
  <si>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</si>
  <si>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</si>
  <si>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</si>
  <si>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</si>
  <si>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</si>
  <si>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</si>
  <si>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</si>
  <si>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</si>
  <si>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</si>
  <si>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</si>
  <si>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</si>
  <si>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</si>
  <si>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</si>
  <si>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</si>
  <si>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</si>
  <si>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</si>
  <si>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</si>
  <si>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</si>
  <si>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</si>
  <si>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</si>
  <si>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</si>
  <si>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</si>
  <si>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</si>
  <si>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</si>
  <si>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</si>
  <si>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</si>
  <si>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</si>
  <si>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</si>
  <si>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</si>
  <si>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</si>
  <si>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</si>
  <si>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</si>
  <si>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</si>
  <si>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</si>
  <si>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</si>
  <si>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</si>
  <si>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</si>
  <si>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</si>
  <si>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</si>
  <si>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</si>
  <si>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</si>
  <si>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</si>
  <si>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</si>
  <si>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</si>
  <si>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</si>
  <si>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</si>
  <si>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</si>
  <si>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</si>
  <si>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</si>
  <si>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</si>
  <si>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</si>
  <si>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</si>
  <si>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</si>
  <si>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</si>
  <si>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</si>
  <si>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</si>
  <si>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</si>
  <si>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</si>
  <si>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</si>
  <si>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</si>
  <si>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</si>
  <si>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</si>
  <si>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</si>
  <si>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</si>
  <si>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</si>
  <si>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</si>
  <si>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</si>
  <si>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</si>
  <si>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</si>
  <si>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</si>
  <si>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</si>
  <si>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</si>
  <si>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</si>
  <si>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</si>
  <si>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</si>
  <si>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</si>
  <si>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</si>
  <si>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</si>
  <si>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</si>
  <si>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</si>
  <si>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</si>
  <si>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</si>
  <si>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</si>
  <si>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</si>
  <si>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</si>
  <si>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</si>
  <si>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</si>
  <si>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</si>
  <si>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</si>
  <si>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</si>
  <si>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</si>
  <si>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</si>
  <si>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</si>
  <si>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</si>
  <si>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</si>
  <si>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</si>
  <si>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</si>
  <si>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</si>
  <si>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</si>
  <si>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</si>
  <si>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</si>
  <si>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</si>
  <si>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</si>
  <si>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</si>
  <si>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</si>
  <si>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</si>
  <si>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</si>
  <si>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</si>
  <si>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</si>
  <si>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</si>
  <si>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</si>
  <si>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</si>
  <si>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</si>
  <si>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</si>
  <si>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</si>
  <si>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</si>
  <si>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</si>
  <si>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</si>
  <si>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</si>
  <si>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</si>
  <si>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</si>
  <si>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</si>
  <si>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</si>
  <si>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INVESTMENT RECONCILIATION</t>
  </si>
  <si>
    <t>Notes or Comments</t>
  </si>
  <si>
    <t>Market value per BT Portfolio Valuation report</t>
  </si>
  <si>
    <t>Market value per accounts</t>
  </si>
  <si>
    <t>Variance - not material</t>
  </si>
  <si>
    <t>Variance % =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</si>
  <si>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</si>
  <si>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</si>
  <si>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</si>
  <si>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</si>
  <si>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</si>
  <si>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</si>
  <si>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</si>
  <si>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</si>
  <si>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</si>
  <si>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</si>
  <si>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</si>
  <si>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</si>
  <si>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</si>
  <si>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</si>
  <si>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</si>
  <si>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</si>
  <si>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</si>
  <si>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</si>
  <si>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</si>
  <si>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</si>
  <si>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</si>
  <si>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</si>
  <si>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</si>
  <si>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</si>
  <si>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</si>
  <si>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</si>
  <si>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</si>
  <si>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</si>
  <si>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</si>
  <si>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</si>
  <si>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</si>
  <si>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</si>
  <si>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</si>
  <si>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</si>
  <si>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</si>
  <si>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</si>
  <si>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</si>
  <si>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</si>
  <si>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</si>
  <si>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</si>
  <si>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</si>
  <si>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</si>
  <si>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</si>
  <si>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</si>
  <si>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</si>
  <si>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</si>
  <si>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</si>
  <si>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</si>
  <si>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</si>
  <si>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</si>
  <si>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</si>
  <si>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</si>
  <si>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</si>
  <si>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</si>
  <si>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</si>
  <si>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</si>
  <si>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Non-Cash Attribution</t>
  </si>
  <si>
    <t>BT Report</t>
  </si>
  <si>
    <t>Fund Rec</t>
  </si>
  <si>
    <t>CREDITORS</t>
  </si>
  <si>
    <t>ACCOUNTING FEES</t>
  </si>
  <si>
    <t>BT Panorama</t>
  </si>
  <si>
    <t>Related UT</t>
  </si>
  <si>
    <t>BNT0101 adj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</si>
  <si>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</si>
  <si>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</si>
  <si>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</si>
  <si>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</si>
  <si>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</si>
  <si>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</si>
  <si>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</si>
  <si>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</si>
  <si>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</si>
  <si>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</si>
  <si>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</si>
  <si>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</si>
  <si>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</si>
  <si>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</si>
  <si>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</si>
  <si>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</si>
  <si>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</si>
  <si>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</si>
  <si>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</si>
  <si>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</si>
  <si>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</si>
  <si>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</si>
  <si>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</si>
  <si>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</si>
  <si>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</si>
  <si>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</si>
  <si>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</si>
  <si>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</si>
  <si>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</si>
  <si>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</si>
  <si>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</si>
  <si>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</si>
  <si>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</si>
  <si>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</si>
  <si>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</si>
  <si>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</si>
  <si>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</si>
  <si>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</si>
  <si>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</si>
  <si>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</si>
  <si>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</si>
  <si>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</si>
  <si>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</si>
  <si>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</si>
  <si>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</si>
  <si>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</si>
  <si>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</si>
  <si>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</si>
  <si>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</si>
  <si>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</si>
  <si>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</si>
  <si>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</si>
  <si>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</si>
  <si>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</si>
  <si>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</si>
  <si>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</si>
  <si>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</si>
  <si>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</si>
  <si>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</si>
  <si>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</si>
  <si>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</si>
  <si>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</si>
  <si>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</si>
  <si>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</si>
  <si>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</si>
  <si>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</si>
  <si>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</si>
  <si>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</si>
  <si>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</si>
  <si>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</si>
  <si>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</si>
  <si>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</si>
  <si>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</si>
  <si>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</si>
  <si>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</si>
  <si>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</si>
  <si>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</si>
  <si>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</si>
  <si>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</si>
  <si>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</si>
  <si>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</si>
  <si>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</si>
  <si>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</si>
  <si>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</si>
  <si>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</si>
  <si>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</si>
  <si>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</si>
  <si>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</si>
  <si>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</si>
  <si>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</si>
  <si>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</si>
  <si>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</si>
  <si>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</si>
  <si>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</si>
  <si>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</si>
  <si>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</si>
  <si>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</si>
  <si>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</si>
  <si>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</si>
  <si>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</si>
  <si>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</si>
  <si>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</si>
  <si>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</si>
  <si>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</si>
  <si>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</si>
  <si>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</si>
  <si>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</si>
  <si>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</si>
  <si>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</si>
  <si>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</si>
  <si>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</si>
  <si>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</si>
  <si>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</si>
  <si>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</si>
  <si>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</si>
  <si>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</si>
  <si>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Less: RITC</t>
  </si>
  <si>
    <t>Adviser fees per accounts</t>
  </si>
  <si>
    <t>TRIS</t>
  </si>
  <si>
    <t>MGE0001</t>
  </si>
  <si>
    <t>This should match the finanical statements</t>
  </si>
  <si>
    <t>only for funds registered for  GST</t>
  </si>
  <si>
    <t>This is the managed funds total - not the full protfolio val'n total</t>
  </si>
  <si>
    <t>Units in Listed UT</t>
  </si>
  <si>
    <t>INVESTMENT RECONCILIATION - BT</t>
  </si>
  <si>
    <t>Bank Balance Confirm</t>
  </si>
  <si>
    <t>Bank Accounts</t>
  </si>
  <si>
    <t>PER BGL</t>
  </si>
  <si>
    <t>PER SUPPORT DOC</t>
  </si>
  <si>
    <t>VARIANCE</t>
  </si>
  <si>
    <t>Valuation
Date</t>
  </si>
  <si>
    <t>DIVIDEND RECONCILIATION</t>
  </si>
  <si>
    <t>FC</t>
  </si>
  <si>
    <t>Foreign Income</t>
  </si>
  <si>
    <t>BGL</t>
  </si>
  <si>
    <t>FITO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</si>
  <si>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</si>
  <si>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</si>
  <si>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</si>
  <si>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</si>
  <si>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</si>
  <si>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</si>
  <si>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</si>
  <si>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</si>
  <si>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</si>
  <si>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</si>
  <si>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</si>
  <si>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</si>
  <si>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</si>
  <si>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</si>
  <si>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</si>
  <si>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</si>
  <si>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</si>
  <si>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</si>
  <si>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</si>
  <si>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</si>
  <si>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OPTION 3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</si>
  <si>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</si>
  <si>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 xml:space="preserve">Variance </t>
  </si>
  <si>
    <t>SEE PRIOR YEAR WORKPAPER TO HELP COMPLETE THIS</t>
  </si>
  <si>
    <t>CJ Feltham Superannuation Fund</t>
  </si>
  <si>
    <t>FELC</t>
  </si>
  <si>
    <t>MM</t>
  </si>
  <si>
    <t>MACQ966143521</t>
  </si>
  <si>
    <t>Macquarie Cash Management A/c</t>
  </si>
  <si>
    <t>60400/NAB848318382</t>
  </si>
  <si>
    <t>NAB Cash Manager A/c</t>
  </si>
  <si>
    <t>No</t>
  </si>
  <si>
    <t>Information Required</t>
  </si>
  <si>
    <t>Client:</t>
  </si>
  <si>
    <t>W/P:</t>
  </si>
  <si>
    <t>Valuation of Investment in Ride Enterprises P/L</t>
  </si>
  <si>
    <t>CM</t>
  </si>
  <si>
    <t xml:space="preserve">Cash </t>
  </si>
  <si>
    <t>Receiveables</t>
  </si>
  <si>
    <t>Inventories</t>
  </si>
  <si>
    <t>Other Assets</t>
  </si>
  <si>
    <t>Note re PPE - see note 7 to the company's accounts</t>
  </si>
  <si>
    <t>PPE</t>
  </si>
  <si>
    <t>Please note that the business leases the premises that they operate the restaurants from</t>
  </si>
  <si>
    <t>Other NCA</t>
  </si>
  <si>
    <t>The PPE reported in the accounts represents plant and equipment and improvements which are</t>
  </si>
  <si>
    <t>reported at WDV (see schedules on pgs 29-40)</t>
  </si>
  <si>
    <t>Payables</t>
  </si>
  <si>
    <t>Borrowings</t>
  </si>
  <si>
    <t>Provisions</t>
  </si>
  <si>
    <t>Other NCL</t>
  </si>
  <si>
    <t>Total Shares on Issue</t>
  </si>
  <si>
    <t>Number of Shares Held by the SF</t>
  </si>
  <si>
    <t>Valuation</t>
  </si>
  <si>
    <t xml:space="preserve">Net Tangible Assets </t>
  </si>
  <si>
    <t>= Net Assets / # of shares on issue</t>
  </si>
  <si>
    <t xml:space="preserve">Therefore, SF investment in Ride Enteprises </t>
  </si>
  <si>
    <t>Market value per Elston Portfolio Valuation report</t>
  </si>
  <si>
    <t>Australian Equities</t>
  </si>
  <si>
    <t>International Equities</t>
  </si>
  <si>
    <t>Australian Listed Property</t>
  </si>
  <si>
    <t>Managed Investments (Australian)</t>
  </si>
  <si>
    <t>Shares in Listed Companies</t>
  </si>
  <si>
    <t>Variance - immaterial</t>
  </si>
  <si>
    <t>Elston - Dividend Income</t>
  </si>
  <si>
    <t>Elston</t>
  </si>
  <si>
    <t>Relston fees per fee summary report</t>
  </si>
  <si>
    <t>Jul-Dec 2021</t>
  </si>
  <si>
    <t>Dec-Jun 2022</t>
  </si>
  <si>
    <t>ASIC Levy</t>
  </si>
  <si>
    <t>June 2022 PAYGI</t>
  </si>
  <si>
    <t>Elston fees</t>
  </si>
  <si>
    <t>DB</t>
  </si>
  <si>
    <t>Total per PV report</t>
  </si>
  <si>
    <t>Less: cash</t>
  </si>
  <si>
    <t>Less: accruals</t>
  </si>
  <si>
    <t>AB Global Equities Fund</t>
  </si>
  <si>
    <t>GQG Partners Global Equity Fund - Z Class</t>
  </si>
  <si>
    <t>Elston Aust Emerging Leaders Fund Class Z</t>
  </si>
  <si>
    <t>Franklin Global Growth Fund</t>
  </si>
  <si>
    <t>Lendlease Group</t>
  </si>
  <si>
    <t>VanEck Australian Property ETF</t>
  </si>
  <si>
    <t>UBS Emerging Markets Equity</t>
  </si>
  <si>
    <t>Vanguard MSCI Index International Shares ETF</t>
  </si>
  <si>
    <t>Elston:</t>
  </si>
  <si>
    <t>Paid 12/7/23</t>
  </si>
  <si>
    <t>Paid personally - to be reimbursed in the 2023FY</t>
  </si>
  <si>
    <t>Less: IC</t>
  </si>
  <si>
    <t>Franked income</t>
  </si>
  <si>
    <t>Gross franked dividends per Elston</t>
  </si>
  <si>
    <t>Teresa Hall was added as a member/trustee during the year</t>
  </si>
  <si>
    <t>Other 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</si>
</sst>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u/>
      <sz val="10"/>
      <color indexed="12"/>
      <name val="Arial"/>
      <family val="2"/>
    </font>
    <font>
      <sz val="11"/>
      <color theme="1"/>
      <name val="Arial"/>
      <family val="2"/>
    </font>
    <font>
      <sz val="10"/>
      <name val="Webdings"/>
      <family val="1"/>
      <charset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93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44" fontId="2" fillId="0" borderId="0" xfId="0" applyNumberFormat="1" applyFont="1"/>
    <xf numFmtId="0" fontId="18" fillId="0" borderId="0" xfId="0" applyFont="1"/>
    <xf numFmtId="9" fontId="0" fillId="0" borderId="0" xfId="3" applyFont="1" applyFill="1"/>
    <xf numFmtId="4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19" fillId="0" borderId="0" xfId="0" applyNumberFormat="1" applyFont="1"/>
    <xf numFmtId="44" fontId="18" fillId="0" borderId="29" xfId="0" applyNumberFormat="1" applyFont="1" applyBorder="1"/>
    <xf numFmtId="0" fontId="21" fillId="0" borderId="0" xfId="0" applyFont="1"/>
    <xf numFmtId="44" fontId="0" fillId="0" borderId="0" xfId="2" applyFont="1" applyFill="1" applyAlignment="1"/>
    <xf numFmtId="4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4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4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4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29" fillId="0" borderId="0" xfId="0" applyFont="1" applyAlignment="1">
      <alignment horizontal="center" wrapText="1"/>
    </xf>
    <xf numFmtId="167" fontId="0" fillId="4" borderId="0" xfId="1" applyNumberFormat="1" applyFont="1" applyFill="1"/>
    <xf numFmtId="0" fontId="29" fillId="0" borderId="0" xfId="0" applyFont="1"/>
    <xf numFmtId="43" fontId="0" fillId="0" borderId="26" xfId="1" applyFont="1" applyBorder="1"/>
    <xf numFmtId="44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165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165" fontId="29" fillId="0" borderId="0" xfId="8" applyNumberFormat="1" applyFont="1"/>
    <xf numFmtId="43" fontId="29" fillId="0" borderId="0" xfId="8" applyNumberFormat="1" applyFont="1"/>
    <xf numFmtId="0" fontId="29" fillId="0" borderId="37" xfId="8" applyFont="1" applyBorder="1"/>
    <xf numFmtId="165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43" fontId="30" fillId="0" borderId="43" xfId="8" applyNumberFormat="1" applyFont="1" applyBorder="1"/>
    <xf numFmtId="0" fontId="30" fillId="0" borderId="44" xfId="8" applyFont="1" applyBorder="1"/>
    <xf numFmtId="165" fontId="29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29" fillId="0" borderId="36" xfId="9" applyFont="1" applyBorder="1" applyAlignment="1">
      <alignment vertical="center"/>
    </xf>
    <xf numFmtId="165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165" fontId="29" fillId="0" borderId="11" xfId="9" applyFont="1" applyBorder="1" applyAlignment="1">
      <alignment vertical="center"/>
    </xf>
    <xf numFmtId="165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165" fontId="29" fillId="0" borderId="0" xfId="9" applyFont="1" applyAlignment="1">
      <alignment horizontal="left"/>
    </xf>
    <xf numFmtId="3" fontId="29" fillId="0" borderId="1" xfId="9" applyNumberFormat="1" applyFont="1" applyBorder="1"/>
    <xf numFmtId="165" fontId="29" fillId="0" borderId="36" xfId="9" applyFont="1" applyBorder="1" applyAlignment="1">
      <alignment horizontal="left" vertical="center"/>
    </xf>
    <xf numFmtId="165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43" fontId="29" fillId="0" borderId="49" xfId="1" applyFont="1" applyBorder="1"/>
    <xf numFmtId="0" fontId="29" fillId="0" borderId="0" xfId="0" applyFont="1" applyAlignment="1">
      <alignment horizontal="center"/>
    </xf>
    <xf numFmtId="43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44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44" fontId="29" fillId="0" borderId="19" xfId="2" applyFont="1" applyBorder="1" applyAlignment="1"/>
    <xf numFmtId="44" fontId="29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29" fillId="0" borderId="19" xfId="2" applyFont="1" applyFill="1" applyBorder="1" applyAlignment="1"/>
    <xf numFmtId="44" fontId="29" fillId="0" borderId="1" xfId="2" applyFont="1" applyFill="1" applyBorder="1" applyAlignment="1"/>
    <xf numFmtId="44" fontId="8" fillId="0" borderId="19" xfId="2" applyFont="1" applyFill="1" applyBorder="1" applyAlignment="1"/>
    <xf numFmtId="44" fontId="29" fillId="0" borderId="19" xfId="2" applyFont="1" applyFill="1" applyBorder="1" applyAlignment="1">
      <alignment horizontal="left"/>
    </xf>
    <xf numFmtId="44" fontId="29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8" fontId="33" fillId="0" borderId="0" xfId="0" applyNumberFormat="1" applyFont="1"/>
    <xf numFmtId="8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6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3" fontId="21" fillId="0" borderId="0" xfId="1" applyFont="1"/>
    <xf numFmtId="43" fontId="21" fillId="0" borderId="0" xfId="1" applyFont="1" applyFill="1"/>
    <xf numFmtId="43" fontId="22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7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43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43" fontId="0" fillId="7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0" fillId="7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1" fillId="7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29" fillId="0" borderId="0" xfId="1" applyFont="1" applyFill="1"/>
    <xf numFmtId="0" fontId="37" fillId="0" borderId="0" xfId="0" applyFont="1"/>
    <xf numFmtId="44" fontId="2" fillId="0" borderId="9" xfId="2" applyFont="1" applyBorder="1"/>
    <xf numFmtId="43" fontId="29" fillId="0" borderId="0" xfId="1" applyFont="1"/>
    <xf numFmtId="0" fontId="38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2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39" fillId="0" borderId="0" xfId="5" applyFont="1" applyAlignment="1" applyProtection="1">
      <alignment wrapText="1"/>
    </xf>
    <xf numFmtId="0" fontId="22" fillId="0" borderId="45" xfId="0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2" fillId="0" borderId="0" xfId="0" applyFont="1" applyAlignment="1">
      <alignment vertical="center" wrapText="1"/>
    </xf>
    <xf numFmtId="0" fontId="40" fillId="0" borderId="0" xfId="0" applyFont="1"/>
    <xf numFmtId="0" fontId="9" fillId="0" borderId="48" xfId="0" applyFont="1" applyBorder="1"/>
    <xf numFmtId="4" fontId="9" fillId="0" borderId="1" xfId="0" applyNumberFormat="1" applyFont="1" applyBorder="1"/>
    <xf numFmtId="4" fontId="9" fillId="0" borderId="11" xfId="0" applyNumberFormat="1" applyFont="1" applyBorder="1"/>
    <xf numFmtId="43" fontId="9" fillId="0" borderId="1" xfId="1" applyFont="1" applyBorder="1"/>
    <xf numFmtId="0" fontId="41" fillId="0" borderId="0" xfId="0" applyFont="1" applyAlignment="1">
      <alignment horizontal="center"/>
    </xf>
    <xf numFmtId="0" fontId="40" fillId="0" borderId="0" xfId="0" applyFont="1" applyAlignment="1">
      <alignment horizontal="left"/>
    </xf>
    <xf numFmtId="4" fontId="22" fillId="0" borderId="1" xfId="0" applyNumberFormat="1" applyFont="1" applyBorder="1"/>
    <xf numFmtId="4" fontId="22" fillId="0" borderId="11" xfId="0" applyNumberFormat="1" applyFont="1" applyBorder="1"/>
    <xf numFmtId="43" fontId="22" fillId="0" borderId="1" xfId="0" applyNumberFormat="1" applyFont="1" applyBorder="1"/>
    <xf numFmtId="0" fontId="9" fillId="0" borderId="1" xfId="0" applyFont="1" applyBorder="1"/>
    <xf numFmtId="0" fontId="9" fillId="0" borderId="19" xfId="0" applyFont="1" applyBorder="1"/>
    <xf numFmtId="43" fontId="9" fillId="0" borderId="1" xfId="1" applyFont="1" applyFill="1" applyBorder="1" applyAlignment="1"/>
    <xf numFmtId="43" fontId="9" fillId="0" borderId="11" xfId="1" applyFont="1" applyBorder="1" applyAlignment="1"/>
    <xf numFmtId="43" fontId="9" fillId="0" borderId="1" xfId="1" applyFont="1" applyBorder="1" applyAlignment="1"/>
    <xf numFmtId="0" fontId="41" fillId="0" borderId="0" xfId="0" applyFont="1" applyAlignment="1">
      <alignment horizontal="left"/>
    </xf>
    <xf numFmtId="43" fontId="22" fillId="0" borderId="1" xfId="1" applyFont="1" applyBorder="1"/>
    <xf numFmtId="44" fontId="22" fillId="0" borderId="1" xfId="2" applyFont="1" applyFill="1" applyBorder="1"/>
    <xf numFmtId="0" fontId="9" fillId="0" borderId="76" xfId="0" applyFont="1" applyBorder="1"/>
    <xf numFmtId="4" fontId="9" fillId="0" borderId="15" xfId="0" applyNumberFormat="1" applyFont="1" applyBorder="1"/>
    <xf numFmtId="4" fontId="9" fillId="0" borderId="36" xfId="0" applyNumberFormat="1" applyFont="1" applyBorder="1"/>
    <xf numFmtId="0" fontId="9" fillId="0" borderId="16" xfId="0" applyFont="1" applyBorder="1"/>
    <xf numFmtId="4" fontId="9" fillId="0" borderId="19" xfId="0" applyNumberFormat="1" applyFont="1" applyBorder="1"/>
    <xf numFmtId="4" fontId="9" fillId="0" borderId="51" xfId="0" applyNumberFormat="1" applyFont="1" applyBorder="1"/>
    <xf numFmtId="4" fontId="9" fillId="0" borderId="23" xfId="0" applyNumberFormat="1" applyFont="1" applyBorder="1"/>
    <xf numFmtId="0" fontId="9" fillId="0" borderId="27" xfId="0" applyFont="1" applyBorder="1"/>
    <xf numFmtId="4" fontId="9" fillId="0" borderId="78" xfId="0" applyNumberFormat="1" applyFont="1" applyBorder="1"/>
    <xf numFmtId="4" fontId="9" fillId="0" borderId="79" xfId="0" applyNumberFormat="1" applyFont="1" applyBorder="1"/>
    <xf numFmtId="4" fontId="9" fillId="0" borderId="81" xfId="0" applyNumberFormat="1" applyFont="1" applyBorder="1"/>
    <xf numFmtId="44" fontId="22" fillId="0" borderId="1" xfId="2" applyFont="1" applyBorder="1" applyAlignment="1"/>
    <xf numFmtId="4" fontId="9" fillId="0" borderId="84" xfId="0" applyNumberFormat="1" applyFont="1" applyBorder="1"/>
    <xf numFmtId="4" fontId="9" fillId="0" borderId="85" xfId="0" applyNumberFormat="1" applyFont="1" applyBorder="1"/>
    <xf numFmtId="0" fontId="16" fillId="0" borderId="0" xfId="0" applyFont="1"/>
    <xf numFmtId="43" fontId="22" fillId="0" borderId="1" xfId="1" applyFont="1" applyBorder="1" applyAlignment="1">
      <alignment horizontal="center" vertical="center" wrapText="1"/>
    </xf>
    <xf numFmtId="43" fontId="0" fillId="0" borderId="12" xfId="1" applyFont="1" applyBorder="1"/>
    <xf numFmtId="43" fontId="3" fillId="0" borderId="0" xfId="1" applyFont="1"/>
    <xf numFmtId="43" fontId="3" fillId="0" borderId="0" xfId="1" quotePrefix="1" applyFont="1" applyFill="1"/>
    <xf numFmtId="43" fontId="0" fillId="0" borderId="0" xfId="1" quotePrefix="1" applyFont="1" applyFill="1"/>
    <xf numFmtId="0" fontId="3" fillId="0" borderId="26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6" xfId="0" applyFont="1" applyBorder="1"/>
    <xf numFmtId="0" fontId="9" fillId="0" borderId="1" xfId="0" applyFont="1" applyBorder="1"/>
    <xf numFmtId="0" fontId="22" fillId="0" borderId="80" xfId="0" applyFont="1" applyBorder="1"/>
    <xf numFmtId="0" fontId="22" fillId="0" borderId="1" xfId="0" applyFont="1" applyBorder="1"/>
    <xf numFmtId="0" fontId="9" fillId="0" borderId="80" xfId="0" quotePrefix="1" applyFont="1" applyBorder="1"/>
    <xf numFmtId="0" fontId="9" fillId="0" borderId="80" xfId="0" applyFont="1" applyBorder="1"/>
    <xf numFmtId="0" fontId="22" fillId="0" borderId="80" xfId="2" applyNumberFormat="1" applyFont="1" applyBorder="1" applyAlignment="1"/>
    <xf numFmtId="0" fontId="22" fillId="0" borderId="1" xfId="2" applyNumberFormat="1" applyFont="1" applyBorder="1" applyAlignment="1"/>
    <xf numFmtId="0" fontId="9" fillId="0" borderId="82" xfId="0" applyFont="1" applyBorder="1"/>
    <xf numFmtId="0" fontId="9" fillId="0" borderId="83" xfId="0" applyFont="1" applyBorder="1"/>
    <xf numFmtId="0" fontId="22" fillId="0" borderId="16" xfId="0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20" fillId="0" borderId="11" xfId="5" applyBorder="1" applyAlignment="1">
      <alignment horizontal="right"/>
    </xf>
    <xf numFmtId="0" fontId="20" fillId="0" borderId="12" xfId="5" applyBorder="1" applyAlignment="1">
      <alignment horizontal="right"/>
    </xf>
    <xf numFmtId="0" fontId="20" fillId="0" borderId="19" xfId="5" applyBorder="1" applyAlignment="1">
      <alignment horizontal="right"/>
    </xf>
    <xf numFmtId="0" fontId="9" fillId="0" borderId="51" xfId="0" applyFont="1" applyBorder="1"/>
    <xf numFmtId="0" fontId="22" fillId="0" borderId="77" xfId="0" applyFont="1" applyBorder="1"/>
    <xf numFmtId="0" fontId="22" fillId="0" borderId="78" xfId="0" applyFont="1" applyBorder="1"/>
    <xf numFmtId="0" fontId="9" fillId="0" borderId="11" xfId="0" applyFont="1" applyBorder="1"/>
    <xf numFmtId="0" fontId="9" fillId="0" borderId="12" xfId="0" applyFont="1" applyBorder="1"/>
    <xf numFmtId="0" fontId="9" fillId="0" borderId="19" xfId="0" applyFont="1" applyBorder="1"/>
    <xf numFmtId="0" fontId="22" fillId="0" borderId="11" xfId="0" applyFont="1" applyBorder="1" applyAlignment="1">
      <alignment horizontal="left"/>
    </xf>
    <xf numFmtId="0" fontId="22" fillId="0" borderId="12" xfId="0" applyFont="1" applyBorder="1" applyAlignment="1">
      <alignment horizontal="left"/>
    </xf>
    <xf numFmtId="0" fontId="22" fillId="0" borderId="19" xfId="0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0" fontId="22" fillId="0" borderId="1" xfId="0" applyFont="1" applyBorder="1" applyAlignment="1">
      <alignment horizontal="left"/>
    </xf>
    <xf numFmtId="0" fontId="24" fillId="0" borderId="0" xfId="0" applyFont="1" applyAlignment="1">
      <alignment horizontal="center" wrapText="1"/>
    </xf>
    <xf numFmtId="0" fontId="22" fillId="0" borderId="46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29" fillId="0" borderId="11" xfId="0" applyFont="1" applyBorder="1"/>
    <xf numFmtId="0" fontId="29" fillId="0" borderId="19" xfId="0" applyFont="1" applyBorder="1"/>
    <xf numFmtId="0" fontId="0" fillId="0" borderId="12" xfId="0" applyBorder="1"/>
    <xf numFmtId="0" fontId="0" fillId="0" borderId="19" xfId="0" applyBorder="1"/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9" fillId="0" borderId="63" xfId="0" applyFont="1" applyBorder="1"/>
    <xf numFmtId="0" fontId="29" fillId="0" borderId="64" xfId="0" applyFont="1" applyBorder="1"/>
    <xf numFmtId="0" fontId="29" fillId="0" borderId="65" xfId="0" applyFont="1" applyBorder="1"/>
    <xf numFmtId="0" fontId="8" fillId="11" borderId="11" xfId="0" applyFont="1" applyFill="1" applyBorder="1"/>
    <xf numFmtId="0" fontId="8" fillId="11" borderId="12" xfId="0" applyFont="1" applyFill="1" applyBorder="1"/>
    <xf numFmtId="0" fontId="8" fillId="11" borderId="19" xfId="0" applyFont="1" applyFill="1" applyBorder="1"/>
    <xf numFmtId="0" fontId="8" fillId="0" borderId="11" xfId="0" applyFont="1" applyBorder="1"/>
    <xf numFmtId="0" fontId="8" fillId="0" borderId="19" xfId="0" applyFont="1" applyBorder="1"/>
    <xf numFmtId="0" fontId="29" fillId="0" borderId="11" xfId="0" quotePrefix="1" applyFont="1" applyBorder="1"/>
    <xf numFmtId="0" fontId="29" fillId="0" borderId="12" xfId="0" applyFont="1" applyBorder="1"/>
    <xf numFmtId="0" fontId="29" fillId="0" borderId="67" xfId="0" applyFont="1" applyBorder="1"/>
    <xf numFmtId="0" fontId="29" fillId="0" borderId="68" xfId="0" applyFont="1" applyBorder="1"/>
    <xf numFmtId="0" fontId="29" fillId="0" borderId="43" xfId="0" applyFont="1" applyBorder="1"/>
    <xf numFmtId="0" fontId="34" fillId="0" borderId="0" xfId="0" applyFont="1" applyAlignment="1">
      <alignment horizontal="center"/>
    </xf>
    <xf numFmtId="0" fontId="4" fillId="0" borderId="19" xfId="0" applyFont="1" applyBorder="1" applyAlignment="1">
      <alignment horizontal="center" vertical="center"/>
    </xf>
    <xf numFmtId="165" fontId="0" fillId="0" borderId="31" xfId="0" applyNumberFormat="1" applyBorder="1"/>
    <xf numFmtId="43" fontId="0" fillId="0" borderId="31" xfId="1" applyFont="1" applyBorder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cent" xfId="3" builtinId="5"/>
  </cellStyles>
  <dxfs count="0"/>
  <tableStyles count="0" defaultTableStyle="TableStyleMedium2" defaultPivotStyle="PivotStyleLight16"/>
  <colors>
    <mruColors>
      <color rgb="FFEAD5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ASIC%20Current%20Company%20Extract%20-%20Ride%20Enterprises%20Pty%20Ltd.pdf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opLeftCell="A27" workbookViewId="0">
      <selection activeCell="L17" sqref="L17"/>
    </sheetView>
  </sheetViews>
  <sheetFormatPr defaultRowHeight="15" x14ac:dyDescent="0.2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</cols>
  <sheetData>
    <row r="1" spans="1:9" ht="18" x14ac:dyDescent="0.25">
      <c r="A1" s="118" t="s">
        <v>0</v>
      </c>
      <c r="B1" s="121"/>
      <c r="C1" s="119" t="s">
        <v>375</v>
      </c>
      <c r="F1" s="54"/>
      <c r="H1" s="56" t="s">
        <v>1</v>
      </c>
      <c r="I1" s="56" t="s">
        <v>2</v>
      </c>
    </row>
    <row r="2" spans="1:9" ht="18" x14ac:dyDescent="0.25">
      <c r="A2" s="118" t="s">
        <v>3</v>
      </c>
      <c r="B2" s="122"/>
      <c r="C2" s="119" t="s">
        <v>376</v>
      </c>
      <c r="D2" s="53"/>
      <c r="E2" s="53"/>
      <c r="F2" s="55"/>
      <c r="G2" s="59" t="s">
        <v>4</v>
      </c>
      <c r="H2" s="60" t="s">
        <v>377</v>
      </c>
      <c r="I2" s="61">
        <v>45019</v>
      </c>
    </row>
    <row r="3" spans="1:9" ht="18" x14ac:dyDescent="0.25">
      <c r="A3" s="118" t="s">
        <v>5</v>
      </c>
      <c r="B3" s="122"/>
      <c r="C3" s="120">
        <v>44742</v>
      </c>
      <c r="D3" s="53"/>
      <c r="E3" s="53"/>
      <c r="F3" s="55"/>
      <c r="G3" s="59" t="s">
        <v>6</v>
      </c>
      <c r="H3" s="60" t="s">
        <v>423</v>
      </c>
      <c r="I3" s="61">
        <v>45022</v>
      </c>
    </row>
    <row r="4" spans="1:9" ht="18" x14ac:dyDescent="0.25">
      <c r="A4" s="123"/>
      <c r="B4" s="53"/>
      <c r="C4" s="3"/>
      <c r="D4" s="53"/>
      <c r="E4" s="53"/>
      <c r="F4" s="55"/>
    </row>
    <row r="5" spans="1:9" ht="18" x14ac:dyDescent="0.25">
      <c r="A5" s="53" t="s">
        <v>7</v>
      </c>
      <c r="C5" s="57"/>
      <c r="F5" s="58"/>
    </row>
    <row r="6" spans="1:9" ht="20.100000000000001" customHeight="1" thickBot="1" x14ac:dyDescent="0.3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 x14ac:dyDescent="0.2">
      <c r="A7" s="5" t="s">
        <v>8</v>
      </c>
      <c r="B7" s="6"/>
      <c r="C7" s="7"/>
      <c r="D7" s="8" t="s">
        <v>9</v>
      </c>
      <c r="E7" s="8" t="s">
        <v>10</v>
      </c>
      <c r="F7" s="377" t="s">
        <v>11</v>
      </c>
      <c r="G7" s="378"/>
      <c r="H7" s="379"/>
    </row>
    <row r="8" spans="1:9" ht="20.100000000000001" customHeight="1" x14ac:dyDescent="0.25">
      <c r="A8" s="380" t="s">
        <v>12</v>
      </c>
      <c r="B8" s="381"/>
      <c r="C8" s="382"/>
      <c r="D8" s="221"/>
      <c r="E8" s="10" t="s">
        <v>13</v>
      </c>
      <c r="F8" s="374"/>
      <c r="G8" s="375"/>
      <c r="H8" s="376"/>
    </row>
    <row r="9" spans="1:9" ht="20.100000000000001" customHeight="1" x14ac:dyDescent="0.25">
      <c r="A9" s="11"/>
      <c r="B9" s="12">
        <v>1</v>
      </c>
      <c r="C9" s="13" t="s">
        <v>14</v>
      </c>
      <c r="D9" s="221"/>
      <c r="E9" s="10" t="s">
        <v>13</v>
      </c>
      <c r="F9" s="374"/>
      <c r="G9" s="375"/>
      <c r="H9" s="376"/>
    </row>
    <row r="10" spans="1:9" ht="20.100000000000001" customHeight="1" x14ac:dyDescent="0.25">
      <c r="A10" s="11"/>
      <c r="B10" s="12">
        <v>2</v>
      </c>
      <c r="C10" s="13" t="s">
        <v>15</v>
      </c>
      <c r="D10" s="221"/>
      <c r="E10" s="10" t="s">
        <v>13</v>
      </c>
      <c r="F10" s="374"/>
      <c r="G10" s="375"/>
      <c r="H10" s="376"/>
    </row>
    <row r="11" spans="1:9" ht="20.100000000000001" customHeight="1" x14ac:dyDescent="0.25">
      <c r="A11" s="11"/>
      <c r="B11" s="12">
        <v>3</v>
      </c>
      <c r="C11" s="13" t="s">
        <v>16</v>
      </c>
      <c r="D11" s="221"/>
      <c r="E11" s="10" t="s">
        <v>13</v>
      </c>
      <c r="F11" s="374"/>
      <c r="G11" s="375"/>
      <c r="H11" s="376"/>
    </row>
    <row r="12" spans="1:9" ht="20.100000000000001" customHeight="1" x14ac:dyDescent="0.25">
      <c r="A12" s="11"/>
      <c r="B12" s="12">
        <v>4</v>
      </c>
      <c r="C12" s="13" t="s">
        <v>17</v>
      </c>
      <c r="D12" s="221"/>
      <c r="E12" s="10" t="s">
        <v>13</v>
      </c>
      <c r="F12" s="374"/>
      <c r="G12" s="375"/>
      <c r="H12" s="376"/>
    </row>
    <row r="13" spans="1:9" ht="20.100000000000001" customHeight="1" x14ac:dyDescent="0.25">
      <c r="A13" s="11"/>
      <c r="B13" s="12">
        <v>5</v>
      </c>
      <c r="C13" s="12" t="s">
        <v>18</v>
      </c>
      <c r="D13" s="221"/>
      <c r="E13" s="10" t="s">
        <v>13</v>
      </c>
      <c r="F13" s="374"/>
      <c r="G13" s="375"/>
      <c r="H13" s="376"/>
    </row>
    <row r="14" spans="1:9" ht="20.100000000000001" customHeight="1" x14ac:dyDescent="0.25">
      <c r="A14" s="11"/>
      <c r="B14" s="12">
        <v>6</v>
      </c>
      <c r="C14" s="14" t="s">
        <v>19</v>
      </c>
      <c r="D14" s="221"/>
      <c r="E14" s="10" t="s">
        <v>13</v>
      </c>
      <c r="F14" s="374"/>
      <c r="G14" s="375"/>
      <c r="H14" s="376"/>
    </row>
    <row r="15" spans="1:9" ht="20.100000000000001" customHeight="1" x14ac:dyDescent="0.25">
      <c r="A15" s="15"/>
      <c r="B15" s="16">
        <v>7</v>
      </c>
      <c r="C15" s="12" t="s">
        <v>20</v>
      </c>
      <c r="D15" s="221"/>
      <c r="E15" s="10" t="s">
        <v>13</v>
      </c>
      <c r="F15" s="374"/>
      <c r="G15" s="375"/>
      <c r="H15" s="376"/>
    </row>
    <row r="16" spans="1:9" ht="20.100000000000001" customHeight="1" x14ac:dyDescent="0.25">
      <c r="A16" s="15"/>
      <c r="B16" s="16">
        <v>8</v>
      </c>
      <c r="C16" s="12" t="s">
        <v>21</v>
      </c>
      <c r="D16" s="221"/>
      <c r="E16" s="10"/>
      <c r="F16" s="374"/>
      <c r="G16" s="375"/>
      <c r="H16" s="376"/>
    </row>
    <row r="17" spans="1:10" ht="20.100000000000001" customHeight="1" x14ac:dyDescent="0.25">
      <c r="A17" s="371" t="s">
        <v>22</v>
      </c>
      <c r="B17" s="372"/>
      <c r="C17" s="373"/>
      <c r="D17" s="221"/>
      <c r="E17" s="17"/>
      <c r="F17" s="374"/>
      <c r="G17" s="375"/>
      <c r="H17" s="376"/>
      <c r="J17" s="18"/>
    </row>
    <row r="18" spans="1:10" ht="20.100000000000001" customHeight="1" x14ac:dyDescent="0.25">
      <c r="A18" s="19">
        <v>2</v>
      </c>
      <c r="B18" s="20" t="s">
        <v>23</v>
      </c>
      <c r="C18" s="21"/>
      <c r="D18" s="221"/>
      <c r="E18" s="17"/>
      <c r="F18" s="374"/>
      <c r="G18" s="375"/>
      <c r="H18" s="376"/>
    </row>
    <row r="19" spans="1:10" ht="20.100000000000001" customHeight="1" x14ac:dyDescent="0.25">
      <c r="A19" s="22"/>
      <c r="B19" s="23"/>
      <c r="C19" s="24" t="s">
        <v>24</v>
      </c>
      <c r="D19" s="221"/>
      <c r="E19" s="10" t="s">
        <v>13</v>
      </c>
      <c r="F19" s="374"/>
      <c r="G19" s="375"/>
      <c r="H19" s="376"/>
    </row>
    <row r="20" spans="1:10" ht="20.100000000000001" customHeight="1" x14ac:dyDescent="0.25">
      <c r="A20" s="22"/>
      <c r="B20" s="23"/>
      <c r="C20" s="24" t="s">
        <v>25</v>
      </c>
      <c r="D20" s="221"/>
      <c r="E20" s="17"/>
      <c r="F20" s="374"/>
      <c r="G20" s="375"/>
      <c r="H20" s="376"/>
    </row>
    <row r="21" spans="1:10" ht="20.100000000000001" customHeight="1" x14ac:dyDescent="0.25">
      <c r="A21" s="11"/>
      <c r="B21" s="25"/>
      <c r="C21" s="14" t="s">
        <v>26</v>
      </c>
      <c r="D21" s="221"/>
      <c r="E21" s="10"/>
      <c r="F21" s="374"/>
      <c r="G21" s="375"/>
      <c r="H21" s="376"/>
    </row>
    <row r="22" spans="1:10" ht="20.100000000000001" customHeight="1" x14ac:dyDescent="0.25">
      <c r="A22" s="11"/>
      <c r="B22" s="26"/>
      <c r="C22" s="14" t="s">
        <v>27</v>
      </c>
      <c r="D22" s="222" t="s">
        <v>28</v>
      </c>
      <c r="E22" s="10"/>
      <c r="F22" s="374"/>
      <c r="G22" s="375"/>
      <c r="H22" s="376"/>
    </row>
    <row r="23" spans="1:10" ht="20.100000000000001" customHeight="1" x14ac:dyDescent="0.25">
      <c r="A23" s="19">
        <v>3</v>
      </c>
      <c r="B23" s="27" t="s">
        <v>29</v>
      </c>
      <c r="C23" s="21"/>
      <c r="D23" s="221"/>
      <c r="E23" s="17"/>
      <c r="F23" s="374"/>
      <c r="G23" s="375"/>
      <c r="H23" s="376"/>
    </row>
    <row r="24" spans="1:10" ht="20.100000000000001" customHeight="1" x14ac:dyDescent="0.25">
      <c r="A24" s="11"/>
      <c r="B24" s="28"/>
      <c r="C24" s="14" t="s">
        <v>30</v>
      </c>
      <c r="D24" s="269" t="s">
        <v>28</v>
      </c>
      <c r="E24" s="10" t="s">
        <v>13</v>
      </c>
      <c r="F24" s="374"/>
      <c r="G24" s="375"/>
      <c r="H24" s="376"/>
    </row>
    <row r="25" spans="1:10" ht="20.100000000000001" customHeight="1" x14ac:dyDescent="0.25">
      <c r="A25" s="19">
        <v>4</v>
      </c>
      <c r="B25" s="27" t="s">
        <v>31</v>
      </c>
      <c r="C25" s="27"/>
      <c r="D25" s="221"/>
      <c r="E25" s="10"/>
      <c r="F25" s="374"/>
      <c r="G25" s="375"/>
      <c r="H25" s="376"/>
    </row>
    <row r="26" spans="1:10" ht="20.100000000000001" customHeight="1" x14ac:dyDescent="0.25">
      <c r="A26" s="22"/>
      <c r="B26" s="23"/>
      <c r="C26" s="24" t="s">
        <v>32</v>
      </c>
      <c r="D26" s="222" t="s">
        <v>28</v>
      </c>
      <c r="E26" s="10"/>
      <c r="F26" s="374"/>
      <c r="G26" s="375"/>
      <c r="H26" s="376"/>
    </row>
    <row r="27" spans="1:10" ht="20.100000000000001" customHeight="1" x14ac:dyDescent="0.25">
      <c r="A27" s="11"/>
      <c r="B27" s="25"/>
      <c r="C27" s="14" t="s">
        <v>33</v>
      </c>
      <c r="D27" s="222" t="s">
        <v>28</v>
      </c>
      <c r="E27" s="10" t="s">
        <v>13</v>
      </c>
      <c r="F27" s="374"/>
      <c r="G27" s="375"/>
      <c r="H27" s="376"/>
    </row>
    <row r="28" spans="1:10" ht="20.100000000000001" customHeight="1" x14ac:dyDescent="0.25">
      <c r="A28" s="11"/>
      <c r="B28" s="26"/>
      <c r="C28" s="14" t="s">
        <v>34</v>
      </c>
      <c r="D28" s="222" t="s">
        <v>28</v>
      </c>
      <c r="E28" s="10"/>
      <c r="F28" s="374"/>
      <c r="G28" s="375"/>
      <c r="H28" s="376"/>
    </row>
    <row r="29" spans="1:10" ht="20.100000000000001" customHeight="1" x14ac:dyDescent="0.25">
      <c r="A29" s="11"/>
      <c r="B29" s="26"/>
      <c r="C29" s="14" t="s">
        <v>35</v>
      </c>
      <c r="D29" s="222" t="s">
        <v>28</v>
      </c>
      <c r="E29" s="10"/>
      <c r="F29" s="374"/>
      <c r="G29" s="375"/>
      <c r="H29" s="376"/>
    </row>
    <row r="30" spans="1:10" ht="20.100000000000001" customHeight="1" x14ac:dyDescent="0.25">
      <c r="A30" s="11"/>
      <c r="B30" s="26"/>
      <c r="C30" s="14" t="s">
        <v>36</v>
      </c>
      <c r="D30" s="222" t="s">
        <v>28</v>
      </c>
      <c r="E30" s="10"/>
      <c r="F30" s="374"/>
      <c r="G30" s="375"/>
      <c r="H30" s="376"/>
    </row>
    <row r="31" spans="1:10" ht="20.100000000000001" customHeight="1" x14ac:dyDescent="0.25">
      <c r="A31" s="19">
        <v>5</v>
      </c>
      <c r="B31" s="27" t="s">
        <v>37</v>
      </c>
      <c r="C31" s="27"/>
      <c r="D31" s="221"/>
      <c r="E31" s="10"/>
      <c r="F31" s="374"/>
      <c r="G31" s="375"/>
      <c r="H31" s="376"/>
    </row>
    <row r="32" spans="1:10" ht="20.100000000000001" customHeight="1" x14ac:dyDescent="0.25">
      <c r="A32" s="22"/>
      <c r="B32" s="28"/>
      <c r="C32" s="14" t="s">
        <v>38</v>
      </c>
      <c r="D32" s="221"/>
      <c r="E32" s="10"/>
      <c r="F32" s="374"/>
      <c r="G32" s="375"/>
      <c r="H32" s="376"/>
    </row>
    <row r="33" spans="1:8" ht="20.100000000000001" customHeight="1" x14ac:dyDescent="0.25">
      <c r="A33" s="11"/>
      <c r="B33" s="28"/>
      <c r="C33" s="14" t="s">
        <v>39</v>
      </c>
      <c r="D33" s="222" t="s">
        <v>28</v>
      </c>
      <c r="E33" s="10" t="s">
        <v>13</v>
      </c>
      <c r="F33" s="374"/>
      <c r="G33" s="375"/>
      <c r="H33" s="376"/>
    </row>
    <row r="34" spans="1:8" ht="20.100000000000001" customHeight="1" x14ac:dyDescent="0.25">
      <c r="A34" s="11"/>
      <c r="B34" s="28"/>
      <c r="C34" s="14" t="s">
        <v>40</v>
      </c>
      <c r="D34" s="221"/>
      <c r="E34" s="10" t="s">
        <v>13</v>
      </c>
      <c r="F34" s="374"/>
      <c r="G34" s="375"/>
      <c r="H34" s="376"/>
    </row>
    <row r="35" spans="1:8" ht="20.100000000000001" customHeight="1" x14ac:dyDescent="0.25">
      <c r="A35" s="11"/>
      <c r="B35" s="28"/>
      <c r="C35" s="14" t="s">
        <v>41</v>
      </c>
      <c r="D35" s="222" t="s">
        <v>28</v>
      </c>
      <c r="E35" s="10" t="s">
        <v>13</v>
      </c>
      <c r="F35" s="374"/>
      <c r="G35" s="375"/>
      <c r="H35" s="376"/>
    </row>
    <row r="36" spans="1:8" ht="20.100000000000001" customHeight="1" x14ac:dyDescent="0.25">
      <c r="A36" s="11"/>
      <c r="B36" s="28"/>
      <c r="C36" s="14" t="s">
        <v>42</v>
      </c>
      <c r="D36" s="222" t="s">
        <v>28</v>
      </c>
      <c r="E36" s="10"/>
      <c r="F36" s="374"/>
      <c r="G36" s="375"/>
      <c r="H36" s="376"/>
    </row>
    <row r="37" spans="1:8" ht="20.100000000000001" customHeight="1" x14ac:dyDescent="0.25">
      <c r="A37" s="11"/>
      <c r="B37" s="28"/>
      <c r="C37" s="14" t="s">
        <v>43</v>
      </c>
      <c r="D37" s="221"/>
      <c r="E37" s="17"/>
      <c r="F37" s="374"/>
      <c r="G37" s="375"/>
      <c r="H37" s="376"/>
    </row>
    <row r="38" spans="1:8" ht="20.100000000000001" customHeight="1" x14ac:dyDescent="0.25">
      <c r="A38" s="11"/>
      <c r="B38" s="28"/>
      <c r="C38" s="14" t="s">
        <v>44</v>
      </c>
      <c r="D38" s="222" t="s">
        <v>28</v>
      </c>
      <c r="E38" s="10"/>
      <c r="F38" s="374"/>
      <c r="G38" s="375"/>
      <c r="H38" s="376"/>
    </row>
    <row r="39" spans="1:8" ht="20.100000000000001" customHeight="1" x14ac:dyDescent="0.25">
      <c r="A39" s="19">
        <v>6</v>
      </c>
      <c r="B39" s="27" t="s">
        <v>45</v>
      </c>
      <c r="C39" s="27"/>
      <c r="D39" s="221"/>
      <c r="E39" s="10"/>
      <c r="F39" s="374"/>
      <c r="G39" s="375"/>
      <c r="H39" s="376"/>
    </row>
    <row r="40" spans="1:8" ht="20.100000000000001" customHeight="1" x14ac:dyDescent="0.25">
      <c r="A40" s="11"/>
      <c r="B40" s="28"/>
      <c r="C40" s="14" t="s">
        <v>46</v>
      </c>
      <c r="D40" s="221"/>
      <c r="E40" s="10" t="s">
        <v>13</v>
      </c>
      <c r="F40" s="374"/>
      <c r="G40" s="375"/>
      <c r="H40" s="376"/>
    </row>
    <row r="41" spans="1:8" ht="20.100000000000001" customHeight="1" x14ac:dyDescent="0.25">
      <c r="A41" s="11"/>
      <c r="B41" s="28"/>
      <c r="C41" s="14" t="s">
        <v>47</v>
      </c>
      <c r="D41" s="221"/>
      <c r="E41" s="17"/>
      <c r="F41" s="374"/>
      <c r="G41" s="375"/>
      <c r="H41" s="376"/>
    </row>
    <row r="42" spans="1:8" ht="20.100000000000001" customHeight="1" x14ac:dyDescent="0.25">
      <c r="A42" s="11"/>
      <c r="B42" s="28"/>
      <c r="C42" s="14" t="s">
        <v>48</v>
      </c>
      <c r="D42" s="221"/>
      <c r="E42" s="10" t="s">
        <v>13</v>
      </c>
      <c r="F42" s="374"/>
      <c r="G42" s="375"/>
      <c r="H42" s="376"/>
    </row>
    <row r="43" spans="1:8" ht="20.100000000000001" customHeight="1" x14ac:dyDescent="0.25">
      <c r="A43" s="11"/>
      <c r="B43" s="28"/>
      <c r="C43" s="14" t="s">
        <v>49</v>
      </c>
      <c r="D43" s="221"/>
      <c r="E43" s="17"/>
      <c r="F43" s="374"/>
      <c r="G43" s="375"/>
      <c r="H43" s="376"/>
    </row>
    <row r="44" spans="1:8" ht="20.100000000000001" customHeight="1" x14ac:dyDescent="0.25">
      <c r="A44" s="11"/>
      <c r="B44" s="28"/>
      <c r="C44" s="14" t="s">
        <v>50</v>
      </c>
      <c r="D44" s="221"/>
      <c r="E44" s="17"/>
      <c r="F44" s="374"/>
      <c r="G44" s="375"/>
      <c r="H44" s="376"/>
    </row>
    <row r="45" spans="1:8" ht="20.100000000000001" customHeight="1" x14ac:dyDescent="0.25">
      <c r="A45" s="11"/>
      <c r="B45" s="28"/>
      <c r="C45" s="14" t="s">
        <v>51</v>
      </c>
      <c r="D45" s="221"/>
      <c r="E45" s="10"/>
      <c r="F45" s="374"/>
      <c r="G45" s="375"/>
      <c r="H45" s="376"/>
    </row>
    <row r="46" spans="1:8" ht="20.100000000000001" customHeight="1" x14ac:dyDescent="0.25">
      <c r="A46" s="19">
        <v>7</v>
      </c>
      <c r="B46" s="27" t="s">
        <v>52</v>
      </c>
      <c r="C46" s="27"/>
      <c r="D46" s="221"/>
      <c r="E46" s="17"/>
      <c r="F46" s="374"/>
      <c r="G46" s="375"/>
      <c r="H46" s="376"/>
    </row>
    <row r="47" spans="1:8" ht="20.100000000000001" customHeight="1" x14ac:dyDescent="0.25">
      <c r="A47" s="11"/>
      <c r="B47" s="28"/>
      <c r="C47" s="14" t="s">
        <v>53</v>
      </c>
      <c r="D47" s="222" t="s">
        <v>28</v>
      </c>
      <c r="E47" s="10" t="s">
        <v>13</v>
      </c>
      <c r="F47" s="374"/>
      <c r="G47" s="375"/>
      <c r="H47" s="376"/>
    </row>
    <row r="48" spans="1:8" ht="20.100000000000001" customHeight="1" x14ac:dyDescent="0.25">
      <c r="A48" s="11"/>
      <c r="B48" s="29"/>
      <c r="C48" s="14" t="s">
        <v>54</v>
      </c>
      <c r="D48" s="221"/>
      <c r="E48" s="17"/>
      <c r="F48" s="374"/>
      <c r="G48" s="375"/>
      <c r="H48" s="376"/>
    </row>
    <row r="49" spans="1:8" ht="20.100000000000001" customHeight="1" x14ac:dyDescent="0.25">
      <c r="A49" s="19">
        <v>8</v>
      </c>
      <c r="B49" s="27" t="s">
        <v>55</v>
      </c>
      <c r="C49" s="27"/>
      <c r="D49" s="221"/>
      <c r="E49" s="17"/>
      <c r="F49" s="374"/>
      <c r="G49" s="375"/>
      <c r="H49" s="376"/>
    </row>
    <row r="50" spans="1:8" ht="20.100000000000001" customHeight="1" x14ac:dyDescent="0.25">
      <c r="A50" s="11"/>
      <c r="B50" s="28"/>
      <c r="C50" s="24" t="s">
        <v>56</v>
      </c>
      <c r="D50" s="221"/>
      <c r="E50" s="10" t="s">
        <v>13</v>
      </c>
      <c r="F50" s="374"/>
      <c r="G50" s="375"/>
      <c r="H50" s="376"/>
    </row>
    <row r="51" spans="1:8" ht="20.100000000000001" customHeight="1" x14ac:dyDescent="0.25">
      <c r="A51" s="11"/>
      <c r="B51" s="30"/>
      <c r="C51" s="14" t="s">
        <v>57</v>
      </c>
      <c r="D51" s="222" t="s">
        <v>28</v>
      </c>
      <c r="E51" s="10" t="s">
        <v>13</v>
      </c>
      <c r="F51" s="374"/>
      <c r="G51" s="375"/>
      <c r="H51" s="376"/>
    </row>
    <row r="52" spans="1:8" ht="20.100000000000001" customHeight="1" x14ac:dyDescent="0.25">
      <c r="A52" s="11"/>
      <c r="B52" s="30"/>
      <c r="C52" s="24" t="s">
        <v>58</v>
      </c>
      <c r="D52" s="221"/>
      <c r="E52" s="10" t="s">
        <v>13</v>
      </c>
      <c r="F52" s="374"/>
      <c r="G52" s="375"/>
      <c r="H52" s="376"/>
    </row>
    <row r="53" spans="1:8" ht="20.100000000000001" customHeight="1" x14ac:dyDescent="0.25">
      <c r="A53" s="11"/>
      <c r="B53" s="30"/>
      <c r="C53" s="24" t="s">
        <v>59</v>
      </c>
      <c r="D53" s="222" t="s">
        <v>28</v>
      </c>
      <c r="E53" s="10"/>
      <c r="F53" s="374"/>
      <c r="G53" s="375"/>
      <c r="H53" s="376"/>
    </row>
    <row r="54" spans="1:8" ht="20.100000000000001" customHeight="1" x14ac:dyDescent="0.25">
      <c r="A54" s="11"/>
      <c r="B54" s="30"/>
      <c r="C54" s="24" t="s">
        <v>60</v>
      </c>
      <c r="D54" s="222" t="s">
        <v>28</v>
      </c>
      <c r="E54" s="10"/>
      <c r="F54" s="374"/>
      <c r="G54" s="375"/>
      <c r="H54" s="376"/>
    </row>
    <row r="55" spans="1:8" ht="20.100000000000001" customHeight="1" x14ac:dyDescent="0.25">
      <c r="A55" s="11"/>
      <c r="B55" s="30"/>
      <c r="C55" s="24" t="s">
        <v>61</v>
      </c>
      <c r="D55" s="221"/>
      <c r="E55" s="10" t="s">
        <v>13</v>
      </c>
      <c r="F55" s="374"/>
      <c r="G55" s="375"/>
      <c r="H55" s="376"/>
    </row>
    <row r="56" spans="1:8" ht="20.100000000000001" customHeight="1" x14ac:dyDescent="0.25">
      <c r="A56" s="11"/>
      <c r="B56" s="30"/>
      <c r="C56" s="24" t="s">
        <v>62</v>
      </c>
      <c r="D56" s="221"/>
      <c r="E56" s="10"/>
      <c r="F56" s="374"/>
      <c r="G56" s="375"/>
      <c r="H56" s="376"/>
    </row>
    <row r="57" spans="1:8" ht="20.100000000000001" customHeight="1" x14ac:dyDescent="0.25">
      <c r="A57" s="11"/>
      <c r="B57" s="30"/>
      <c r="C57" s="24" t="s">
        <v>63</v>
      </c>
      <c r="D57" s="221"/>
      <c r="E57" s="10" t="s">
        <v>13</v>
      </c>
      <c r="F57" s="374"/>
      <c r="G57" s="375"/>
      <c r="H57" s="376"/>
    </row>
    <row r="58" spans="1:8" ht="20.100000000000001" customHeight="1" x14ac:dyDescent="0.25">
      <c r="A58" s="19">
        <v>9</v>
      </c>
      <c r="B58" s="27" t="s">
        <v>64</v>
      </c>
      <c r="C58" s="27"/>
      <c r="D58" s="221"/>
      <c r="E58" s="17"/>
      <c r="F58" s="374"/>
      <c r="G58" s="375"/>
      <c r="H58" s="376"/>
    </row>
    <row r="59" spans="1:8" ht="20.100000000000001" customHeight="1" x14ac:dyDescent="0.25">
      <c r="A59" s="31"/>
      <c r="B59" s="26"/>
      <c r="C59" s="14" t="s">
        <v>65</v>
      </c>
      <c r="D59" s="222" t="s">
        <v>28</v>
      </c>
      <c r="E59" s="10" t="s">
        <v>13</v>
      </c>
      <c r="F59" s="374"/>
      <c r="G59" s="375"/>
      <c r="H59" s="376"/>
    </row>
    <row r="60" spans="1:8" ht="20.100000000000001" customHeight="1" x14ac:dyDescent="0.25">
      <c r="A60" s="11"/>
      <c r="B60" s="26"/>
      <c r="C60" s="14" t="s">
        <v>66</v>
      </c>
      <c r="D60" s="221"/>
      <c r="E60" s="10" t="s">
        <v>13</v>
      </c>
      <c r="F60" s="374"/>
      <c r="G60" s="375"/>
      <c r="H60" s="376"/>
    </row>
    <row r="61" spans="1:8" ht="20.100000000000001" customHeight="1" x14ac:dyDescent="0.25">
      <c r="A61" s="11"/>
      <c r="B61" s="26"/>
      <c r="C61" s="14" t="s">
        <v>67</v>
      </c>
      <c r="D61" s="222" t="s">
        <v>28</v>
      </c>
      <c r="E61" s="10" t="s">
        <v>13</v>
      </c>
      <c r="F61" s="374"/>
      <c r="G61" s="375"/>
      <c r="H61" s="376"/>
    </row>
    <row r="62" spans="1:8" ht="20.100000000000001" customHeight="1" x14ac:dyDescent="0.25">
      <c r="A62" s="11"/>
      <c r="B62" s="30"/>
      <c r="C62" s="24" t="s">
        <v>44</v>
      </c>
      <c r="D62" s="221"/>
      <c r="E62" s="10"/>
      <c r="F62" s="374"/>
      <c r="G62" s="375"/>
      <c r="H62" s="376"/>
    </row>
    <row r="63" spans="1:8" ht="20.100000000000001" customHeight="1" x14ac:dyDescent="0.25">
      <c r="A63" s="19">
        <v>10</v>
      </c>
      <c r="B63" s="27" t="s">
        <v>68</v>
      </c>
      <c r="C63" s="27"/>
      <c r="D63" s="221"/>
      <c r="E63" s="17"/>
      <c r="F63" s="386"/>
      <c r="G63" s="387"/>
      <c r="H63" s="388"/>
    </row>
    <row r="64" spans="1:8" ht="20.100000000000001" customHeight="1" x14ac:dyDescent="0.25">
      <c r="A64" s="11"/>
      <c r="B64" s="30"/>
      <c r="C64" s="24" t="s">
        <v>69</v>
      </c>
      <c r="D64" s="221"/>
      <c r="E64" s="10" t="s">
        <v>13</v>
      </c>
      <c r="F64" s="374" t="s">
        <v>441</v>
      </c>
      <c r="G64" s="375"/>
      <c r="H64" s="376"/>
    </row>
    <row r="65" spans="1:8" ht="20.100000000000001" customHeight="1" x14ac:dyDescent="0.25">
      <c r="A65" s="19">
        <v>11</v>
      </c>
      <c r="B65" s="27" t="s">
        <v>70</v>
      </c>
      <c r="C65" s="27"/>
      <c r="D65" s="221"/>
      <c r="E65" s="17"/>
      <c r="F65" s="374"/>
      <c r="G65" s="375"/>
      <c r="H65" s="376"/>
    </row>
    <row r="66" spans="1:8" ht="20.100000000000001" customHeight="1" x14ac:dyDescent="0.25">
      <c r="A66" s="31"/>
      <c r="B66" s="26"/>
      <c r="C66" s="14" t="s">
        <v>71</v>
      </c>
      <c r="D66" s="222" t="s">
        <v>28</v>
      </c>
      <c r="E66" s="17"/>
      <c r="F66" s="374"/>
      <c r="G66" s="375"/>
      <c r="H66" s="376"/>
    </row>
    <row r="67" spans="1:8" ht="20.100000000000001" customHeight="1" x14ac:dyDescent="0.25">
      <c r="A67" s="253"/>
      <c r="B67" s="254"/>
      <c r="C67" s="255" t="s">
        <v>72</v>
      </c>
      <c r="D67" s="256" t="s">
        <v>28</v>
      </c>
      <c r="E67" s="10"/>
      <c r="F67" s="383"/>
      <c r="G67" s="384"/>
      <c r="H67" s="385"/>
    </row>
    <row r="68" spans="1:8" ht="15.95" customHeight="1" x14ac:dyDescent="0.25">
      <c r="A68" s="32"/>
      <c r="B68" s="33"/>
      <c r="C68" s="33"/>
      <c r="D68" s="33"/>
      <c r="E68" s="33"/>
      <c r="F68" s="33"/>
      <c r="G68" s="33"/>
      <c r="H68" s="33"/>
    </row>
    <row r="69" spans="1:8" ht="15.95" customHeight="1" x14ac:dyDescent="0.25">
      <c r="A69" s="32"/>
      <c r="B69" s="33"/>
      <c r="C69" s="33"/>
      <c r="D69" s="33"/>
      <c r="E69" s="33"/>
      <c r="F69" s="33"/>
      <c r="G69" s="33"/>
      <c r="H69" s="33"/>
    </row>
    <row r="70" spans="1:8" ht="15.95" customHeight="1" x14ac:dyDescent="0.25">
      <c r="A70" s="32"/>
      <c r="B70" s="33"/>
      <c r="C70" s="33"/>
      <c r="D70" s="33"/>
      <c r="E70" s="33"/>
      <c r="F70" s="33"/>
      <c r="G70" s="33"/>
      <c r="H70" s="33"/>
    </row>
    <row r="71" spans="1:8" ht="15.95" customHeight="1" x14ac:dyDescent="0.25">
      <c r="A71" s="32"/>
      <c r="B71" s="33"/>
      <c r="C71" s="33"/>
      <c r="D71" s="33"/>
      <c r="E71" s="33"/>
      <c r="F71" s="33"/>
      <c r="G71" s="33"/>
      <c r="H71" s="33"/>
    </row>
    <row r="72" spans="1:8" ht="15.95" customHeight="1" x14ac:dyDescent="0.25">
      <c r="A72" s="32"/>
      <c r="B72" s="33"/>
      <c r="C72" s="33"/>
      <c r="D72" s="33"/>
      <c r="E72" s="33"/>
      <c r="F72" s="33"/>
      <c r="G72" s="33"/>
      <c r="H72" s="33"/>
    </row>
    <row r="73" spans="1:8" ht="15.95" customHeight="1" x14ac:dyDescent="0.25">
      <c r="A73" s="32"/>
      <c r="B73" s="33"/>
      <c r="C73" s="33"/>
      <c r="D73" s="33"/>
      <c r="E73" s="33"/>
      <c r="F73" s="33"/>
      <c r="G73" s="33"/>
      <c r="H73" s="33"/>
    </row>
    <row r="74" spans="1:8" ht="15.95" customHeight="1" x14ac:dyDescent="0.25">
      <c r="A74" s="32"/>
      <c r="B74" s="33"/>
      <c r="C74" s="33"/>
      <c r="D74" s="33"/>
      <c r="E74" s="33"/>
      <c r="F74" s="33"/>
      <c r="G74" s="33"/>
      <c r="H74" s="33"/>
    </row>
    <row r="75" spans="1:8" ht="15.95" customHeight="1" x14ac:dyDescent="0.25">
      <c r="A75" s="32"/>
      <c r="B75" s="33"/>
      <c r="C75" s="33"/>
      <c r="D75" s="33"/>
      <c r="E75" s="33"/>
      <c r="F75" s="33"/>
      <c r="G75" s="33"/>
      <c r="H75" s="33"/>
    </row>
    <row r="76" spans="1:8" ht="15.95" customHeight="1" x14ac:dyDescent="0.25">
      <c r="A76" s="32"/>
      <c r="B76" s="33"/>
      <c r="C76" s="33"/>
      <c r="D76" s="33"/>
      <c r="E76" s="33"/>
      <c r="F76" s="33"/>
      <c r="G76" s="33"/>
      <c r="H76" s="33"/>
    </row>
    <row r="77" spans="1:8" ht="15.95" customHeight="1" x14ac:dyDescent="0.25">
      <c r="A77" s="32"/>
      <c r="B77" s="33"/>
      <c r="C77" s="33"/>
      <c r="D77" s="33"/>
      <c r="E77" s="33"/>
      <c r="F77" s="33"/>
      <c r="G77" s="33"/>
      <c r="H77" s="33"/>
    </row>
    <row r="78" spans="1:8" ht="15.95" customHeight="1" x14ac:dyDescent="0.25">
      <c r="A78" s="32"/>
      <c r="B78" s="33"/>
      <c r="C78" s="33"/>
      <c r="D78" s="33"/>
      <c r="E78" s="33"/>
      <c r="F78" s="33"/>
      <c r="G78" s="33"/>
      <c r="H78" s="33"/>
    </row>
    <row r="79" spans="1:8" ht="15.95" customHeight="1" x14ac:dyDescent="0.25">
      <c r="A79" s="32"/>
      <c r="B79" s="33"/>
      <c r="C79" s="33"/>
      <c r="D79" s="33"/>
      <c r="E79" s="33"/>
      <c r="F79" s="33"/>
      <c r="G79" s="33"/>
      <c r="H79" s="33"/>
    </row>
    <row r="80" spans="1:8" ht="15.95" customHeight="1" x14ac:dyDescent="0.25">
      <c r="A80" s="32"/>
      <c r="B80" s="33"/>
      <c r="C80" s="33"/>
      <c r="D80" s="33"/>
      <c r="E80" s="33"/>
      <c r="F80" s="33"/>
      <c r="G80" s="33"/>
      <c r="H80" s="33"/>
    </row>
    <row r="81" spans="1:8" ht="15.95" customHeight="1" x14ac:dyDescent="0.25">
      <c r="A81" s="32"/>
      <c r="B81" s="33"/>
      <c r="C81" s="33"/>
      <c r="D81" s="33"/>
      <c r="E81" s="33"/>
      <c r="F81" s="33"/>
      <c r="G81" s="33"/>
      <c r="H81" s="33"/>
    </row>
    <row r="82" spans="1:8" ht="15.95" customHeight="1" x14ac:dyDescent="0.25">
      <c r="A82" s="32"/>
      <c r="B82" s="33"/>
      <c r="C82" s="33"/>
      <c r="D82" s="33"/>
      <c r="E82" s="33"/>
      <c r="F82" s="33"/>
      <c r="G82" s="33"/>
      <c r="H82" s="33"/>
    </row>
    <row r="83" spans="1:8" ht="15.95" customHeight="1" x14ac:dyDescent="0.25">
      <c r="A83" s="32"/>
      <c r="B83" s="33"/>
      <c r="C83" s="33"/>
      <c r="D83" s="33"/>
      <c r="E83" s="33"/>
      <c r="F83" s="33"/>
      <c r="G83" s="33"/>
      <c r="H83" s="33"/>
    </row>
    <row r="84" spans="1:8" ht="15.95" customHeight="1" x14ac:dyDescent="0.25">
      <c r="A84" s="32"/>
      <c r="B84" s="33"/>
      <c r="C84" s="33"/>
      <c r="D84" s="33"/>
      <c r="E84" s="33"/>
      <c r="F84" s="33"/>
      <c r="G84" s="33"/>
      <c r="H84" s="33"/>
    </row>
    <row r="85" spans="1:8" ht="15.95" customHeight="1" x14ac:dyDescent="0.25">
      <c r="A85" s="32"/>
      <c r="B85" s="33"/>
      <c r="C85" s="33"/>
      <c r="D85" s="33"/>
      <c r="E85" s="33"/>
      <c r="F85" s="33"/>
      <c r="G85" s="33"/>
      <c r="H85" s="33"/>
    </row>
    <row r="86" spans="1:8" ht="15.95" customHeight="1" x14ac:dyDescent="0.25">
      <c r="A86" s="32"/>
      <c r="B86" s="33"/>
      <c r="C86" s="33"/>
      <c r="D86" s="33"/>
      <c r="E86" s="33"/>
      <c r="F86" s="33"/>
      <c r="G86" s="33"/>
      <c r="H86" s="33"/>
    </row>
    <row r="87" spans="1:8" ht="15.95" customHeight="1" x14ac:dyDescent="0.25">
      <c r="A87" s="32"/>
      <c r="B87" s="33"/>
      <c r="C87" s="33"/>
      <c r="D87" s="33"/>
      <c r="E87" s="33"/>
      <c r="F87" s="33"/>
      <c r="G87" s="33"/>
      <c r="H87" s="33"/>
    </row>
    <row r="88" spans="1:8" ht="15.95" customHeight="1" x14ac:dyDescent="0.25">
      <c r="A88" s="32"/>
      <c r="B88" s="33"/>
      <c r="C88" s="33"/>
      <c r="D88" s="33"/>
      <c r="E88" s="33"/>
      <c r="F88" s="33"/>
      <c r="G88" s="33"/>
      <c r="H88" s="33"/>
    </row>
    <row r="89" spans="1:8" ht="15.95" customHeight="1" x14ac:dyDescent="0.25">
      <c r="A89" s="32"/>
      <c r="B89" s="33"/>
      <c r="C89" s="33"/>
      <c r="D89" s="33"/>
      <c r="E89" s="33"/>
      <c r="F89" s="33"/>
      <c r="G89" s="33"/>
      <c r="H89" s="33"/>
    </row>
    <row r="90" spans="1:8" ht="15.95" customHeight="1" x14ac:dyDescent="0.25">
      <c r="A90" s="32"/>
      <c r="B90" s="33"/>
      <c r="C90" s="33"/>
      <c r="D90" s="33"/>
      <c r="E90" s="33"/>
      <c r="F90" s="33"/>
      <c r="G90" s="33"/>
      <c r="H90" s="33"/>
    </row>
    <row r="91" spans="1:8" ht="15.95" customHeight="1" x14ac:dyDescent="0.25">
      <c r="A91" s="32"/>
      <c r="B91" s="33"/>
      <c r="C91" s="33"/>
      <c r="D91" s="33"/>
      <c r="E91" s="33"/>
      <c r="F91" s="33"/>
      <c r="G91" s="33"/>
      <c r="H91" s="33"/>
    </row>
    <row r="92" spans="1:8" ht="15.95" customHeight="1" x14ac:dyDescent="0.25">
      <c r="A92" s="32"/>
      <c r="B92" s="33"/>
      <c r="C92" s="33"/>
      <c r="D92" s="33"/>
      <c r="E92" s="33"/>
      <c r="F92" s="33"/>
      <c r="G92" s="33"/>
      <c r="H92" s="33"/>
    </row>
    <row r="93" spans="1:8" ht="15.95" customHeight="1" x14ac:dyDescent="0.25">
      <c r="A93" s="32"/>
      <c r="B93" s="33"/>
      <c r="C93" s="33"/>
      <c r="D93" s="33"/>
      <c r="E93" s="33"/>
      <c r="F93" s="33"/>
      <c r="G93" s="33"/>
      <c r="H93" s="33"/>
    </row>
    <row r="94" spans="1:8" ht="15.95" customHeight="1" x14ac:dyDescent="0.25">
      <c r="A94" s="32"/>
      <c r="B94" s="33"/>
      <c r="C94" s="33"/>
      <c r="D94" s="33"/>
      <c r="E94" s="33"/>
      <c r="F94" s="33"/>
      <c r="G94" s="33"/>
      <c r="H94" s="33"/>
    </row>
    <row r="95" spans="1:8" ht="15.95" customHeight="1" x14ac:dyDescent="0.25">
      <c r="A95" s="32"/>
      <c r="B95" s="33"/>
      <c r="C95" s="33"/>
      <c r="D95" s="33"/>
      <c r="E95" s="33"/>
      <c r="F95" s="33"/>
      <c r="G95" s="33"/>
      <c r="H95" s="33"/>
    </row>
    <row r="96" spans="1:8" ht="15.95" customHeight="1" x14ac:dyDescent="0.25">
      <c r="A96" s="32"/>
      <c r="B96" s="33"/>
      <c r="C96" s="33"/>
      <c r="D96" s="33"/>
      <c r="E96" s="33"/>
      <c r="F96" s="33"/>
      <c r="G96" s="33"/>
      <c r="H96" s="33"/>
    </row>
    <row r="97" spans="1:8" ht="15.95" customHeight="1" x14ac:dyDescent="0.25">
      <c r="A97" s="34"/>
      <c r="B97" s="35"/>
      <c r="C97" s="35"/>
      <c r="D97" s="35"/>
      <c r="E97" s="35"/>
      <c r="F97" s="35"/>
      <c r="G97" s="35"/>
      <c r="H97" s="35"/>
    </row>
    <row r="98" spans="1:8" ht="15.95" customHeight="1" x14ac:dyDescent="0.25">
      <c r="A98" s="36"/>
      <c r="B98" s="37"/>
      <c r="C98" s="37"/>
      <c r="D98" s="37"/>
      <c r="E98" s="37"/>
      <c r="F98" s="37"/>
      <c r="G98" s="37"/>
      <c r="H98" s="37"/>
    </row>
    <row r="99" spans="1:8" ht="15.95" customHeight="1" x14ac:dyDescent="0.25">
      <c r="A99" s="36"/>
      <c r="B99" s="37"/>
      <c r="C99" s="37"/>
      <c r="D99" s="37"/>
      <c r="E99" s="37"/>
      <c r="F99" s="37"/>
      <c r="G99" s="37"/>
      <c r="H99" s="37"/>
    </row>
    <row r="100" spans="1:8" ht="15.95" customHeight="1" x14ac:dyDescent="0.25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 x14ac:dyDescent="0.25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 x14ac:dyDescent="0.25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 x14ac:dyDescent="0.25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 x14ac:dyDescent="0.25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 x14ac:dyDescent="0.25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 x14ac:dyDescent="0.25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 x14ac:dyDescent="0.25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 x14ac:dyDescent="0.25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 x14ac:dyDescent="0.25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 x14ac:dyDescent="0.25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 x14ac:dyDescent="0.25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 x14ac:dyDescent="0.25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 x14ac:dyDescent="0.25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 x14ac:dyDescent="0.25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 x14ac:dyDescent="0.25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 x14ac:dyDescent="0.25">
      <c r="A116" s="32"/>
      <c r="B116" s="9"/>
      <c r="C116" s="9"/>
      <c r="D116" s="9"/>
      <c r="E116" s="9"/>
      <c r="F116" s="9"/>
      <c r="G116" s="9"/>
      <c r="H116" s="38"/>
    </row>
    <row r="117" spans="1:8" x14ac:dyDescent="0.25">
      <c r="A117" s="39"/>
      <c r="B117" s="39"/>
      <c r="C117" s="40"/>
      <c r="D117" s="40"/>
      <c r="E117" s="40"/>
      <c r="F117" s="40"/>
      <c r="G117" s="41"/>
      <c r="H117" s="40"/>
    </row>
    <row r="118" spans="1:8" x14ac:dyDescent="0.25">
      <c r="A118" s="39"/>
      <c r="B118" s="39"/>
      <c r="C118" s="40"/>
      <c r="D118" s="40"/>
      <c r="E118" s="40"/>
      <c r="F118" s="40"/>
      <c r="G118" s="41"/>
      <c r="H118" s="40"/>
    </row>
    <row r="119" spans="1:8" x14ac:dyDescent="0.25">
      <c r="A119" s="39"/>
      <c r="B119" s="39"/>
      <c r="C119" s="40"/>
      <c r="D119" s="40"/>
      <c r="E119" s="40"/>
      <c r="F119" s="40"/>
      <c r="G119" s="41"/>
      <c r="H119" s="40"/>
    </row>
    <row r="120" spans="1:8" x14ac:dyDescent="0.25">
      <c r="A120" s="39"/>
      <c r="B120" s="39"/>
      <c r="C120" s="40"/>
      <c r="D120" s="40"/>
      <c r="E120" s="40"/>
      <c r="F120" s="40"/>
      <c r="G120" s="41"/>
      <c r="H120" s="40"/>
    </row>
    <row r="121" spans="1:8" x14ac:dyDescent="0.25">
      <c r="A121" s="39"/>
      <c r="B121" s="39"/>
      <c r="C121" s="40"/>
      <c r="D121" s="40"/>
      <c r="E121" s="40"/>
      <c r="F121" s="40"/>
      <c r="G121" s="41"/>
      <c r="H121" s="40"/>
    </row>
    <row r="122" spans="1:8" x14ac:dyDescent="0.25">
      <c r="A122" s="39"/>
      <c r="B122" s="39"/>
      <c r="C122" s="40"/>
      <c r="D122" s="40"/>
      <c r="E122" s="40"/>
      <c r="F122" s="40"/>
      <c r="G122" s="41"/>
      <c r="H122" s="40"/>
    </row>
    <row r="123" spans="1:8" x14ac:dyDescent="0.25">
      <c r="A123" s="39"/>
      <c r="B123" s="39"/>
      <c r="C123" s="40"/>
      <c r="D123" s="40"/>
      <c r="E123" s="40"/>
      <c r="F123" s="40"/>
      <c r="G123" s="41"/>
      <c r="H123" s="40"/>
    </row>
    <row r="124" spans="1:8" x14ac:dyDescent="0.25">
      <c r="A124" s="39"/>
      <c r="B124" s="39"/>
      <c r="C124" s="40"/>
      <c r="D124" s="40"/>
      <c r="E124" s="40"/>
      <c r="F124" s="40"/>
      <c r="G124" s="41"/>
      <c r="H124" s="40"/>
    </row>
    <row r="125" spans="1:8" x14ac:dyDescent="0.25">
      <c r="A125" s="9"/>
      <c r="B125" s="9"/>
      <c r="C125" s="9"/>
      <c r="D125" s="9"/>
      <c r="E125" s="9"/>
      <c r="F125" s="9"/>
      <c r="G125" s="9"/>
      <c r="H125" s="9"/>
    </row>
    <row r="126" spans="1:8" x14ac:dyDescent="0.25">
      <c r="A126" s="9"/>
      <c r="B126" s="9"/>
      <c r="C126" s="9"/>
      <c r="D126" s="9"/>
      <c r="E126" s="9"/>
      <c r="F126" s="9"/>
      <c r="G126" s="9"/>
      <c r="H126" s="9"/>
    </row>
    <row r="127" spans="1:8" x14ac:dyDescent="0.25">
      <c r="A127" s="9"/>
      <c r="B127" s="9"/>
      <c r="C127" s="9"/>
      <c r="D127" s="9"/>
      <c r="E127" s="9"/>
      <c r="F127" s="9"/>
      <c r="G127" s="9"/>
      <c r="H127" s="9"/>
    </row>
    <row r="128" spans="1:8" x14ac:dyDescent="0.25">
      <c r="A128" s="9"/>
      <c r="B128" s="9"/>
      <c r="C128" s="9"/>
      <c r="D128" s="9"/>
      <c r="E128" s="9"/>
      <c r="F128" s="9"/>
      <c r="G128" s="9"/>
      <c r="H128" s="9"/>
    </row>
    <row r="129" spans="1:8" x14ac:dyDescent="0.25">
      <c r="A129" s="9"/>
      <c r="B129" s="9"/>
      <c r="C129" s="9"/>
      <c r="D129" s="9"/>
      <c r="E129" s="9"/>
      <c r="F129" s="9"/>
      <c r="G129" s="9"/>
      <c r="H129" s="9"/>
    </row>
    <row r="130" spans="1:8" x14ac:dyDescent="0.25">
      <c r="A130" s="9"/>
      <c r="B130" s="9"/>
      <c r="C130" s="9"/>
      <c r="D130" s="9"/>
      <c r="E130" s="9"/>
      <c r="F130" s="9"/>
      <c r="G130" s="9"/>
      <c r="H130" s="9"/>
    </row>
    <row r="131" spans="1:8" x14ac:dyDescent="0.25">
      <c r="A131" s="9"/>
      <c r="B131" s="9"/>
      <c r="C131" s="9"/>
      <c r="D131" s="9"/>
      <c r="E131" s="9"/>
      <c r="F131" s="9"/>
      <c r="G131" s="9"/>
      <c r="H131" s="9"/>
    </row>
    <row r="132" spans="1:8" x14ac:dyDescent="0.25">
      <c r="A132" s="9"/>
      <c r="B132" s="9"/>
      <c r="C132" s="9"/>
      <c r="D132" s="9"/>
      <c r="E132" s="9"/>
      <c r="F132" s="9"/>
      <c r="G132" s="9"/>
      <c r="H132" s="9"/>
    </row>
    <row r="133" spans="1:8" x14ac:dyDescent="0.25">
      <c r="A133" s="9"/>
      <c r="B133" s="9"/>
      <c r="C133" s="9"/>
      <c r="D133" s="9"/>
      <c r="E133" s="9"/>
      <c r="F133" s="9"/>
      <c r="G133" s="9"/>
      <c r="H133" s="9"/>
    </row>
    <row r="134" spans="1:8" x14ac:dyDescent="0.25">
      <c r="A134" s="9"/>
      <c r="B134" s="9"/>
      <c r="C134" s="9"/>
      <c r="D134" s="9"/>
      <c r="E134" s="9"/>
      <c r="F134" s="9"/>
      <c r="G134" s="9"/>
      <c r="H134" s="9"/>
    </row>
    <row r="135" spans="1:8" x14ac:dyDescent="0.25">
      <c r="A135" s="9"/>
      <c r="B135" s="9"/>
      <c r="C135" s="9"/>
      <c r="D135" s="9"/>
      <c r="E135" s="9"/>
      <c r="F135" s="9"/>
      <c r="G135" s="9"/>
      <c r="H135" s="9"/>
    </row>
    <row r="136" spans="1:8" x14ac:dyDescent="0.25">
      <c r="A136" s="9"/>
      <c r="B136" s="9"/>
      <c r="C136" s="9"/>
      <c r="D136" s="9"/>
      <c r="E136" s="9"/>
      <c r="F136" s="9"/>
      <c r="G136" s="9"/>
      <c r="H136" s="9"/>
    </row>
    <row r="137" spans="1:8" x14ac:dyDescent="0.25">
      <c r="A137" s="9"/>
      <c r="B137" s="9"/>
      <c r="C137" s="9"/>
      <c r="D137" s="9"/>
      <c r="E137" s="9"/>
      <c r="F137" s="9"/>
      <c r="G137" s="9"/>
      <c r="H137" s="9"/>
    </row>
    <row r="138" spans="1:8" x14ac:dyDescent="0.25">
      <c r="A138" s="9"/>
      <c r="B138" s="9"/>
      <c r="C138" s="9"/>
      <c r="D138" s="9"/>
      <c r="E138" s="9"/>
      <c r="F138" s="9"/>
      <c r="G138" s="9"/>
      <c r="H138" s="9"/>
    </row>
    <row r="139" spans="1:8" x14ac:dyDescent="0.25">
      <c r="A139" s="9"/>
      <c r="B139" s="9"/>
      <c r="C139" s="9"/>
      <c r="D139" s="9"/>
      <c r="E139" s="9"/>
      <c r="F139" s="9"/>
      <c r="G139" s="9"/>
      <c r="H139" s="9"/>
    </row>
    <row r="140" spans="1:8" x14ac:dyDescent="0.25">
      <c r="A140" s="9"/>
      <c r="B140" s="9"/>
      <c r="C140" s="9"/>
      <c r="D140" s="9"/>
      <c r="E140" s="9"/>
      <c r="F140" s="9"/>
      <c r="G140" s="9"/>
      <c r="H140" s="9"/>
    </row>
    <row r="141" spans="1:8" x14ac:dyDescent="0.25">
      <c r="A141" s="9"/>
      <c r="B141" s="9"/>
      <c r="C141" s="9"/>
      <c r="D141" s="9"/>
      <c r="E141" s="9"/>
      <c r="F141" s="9"/>
      <c r="G141" s="9"/>
      <c r="H141" s="9"/>
    </row>
    <row r="142" spans="1:8" x14ac:dyDescent="0.25">
      <c r="A142" s="9"/>
      <c r="B142" s="9"/>
      <c r="C142" s="9"/>
      <c r="D142" s="9"/>
      <c r="E142" s="9"/>
      <c r="F142" s="9"/>
      <c r="G142" s="9"/>
      <c r="H142" s="9"/>
    </row>
    <row r="143" spans="1:8" x14ac:dyDescent="0.25">
      <c r="A143" s="9"/>
      <c r="B143" s="9"/>
      <c r="C143" s="9"/>
      <c r="D143" s="9"/>
      <c r="E143" s="9"/>
      <c r="F143" s="9"/>
      <c r="G143" s="9"/>
      <c r="H143" s="9"/>
    </row>
    <row r="144" spans="1:8" x14ac:dyDescent="0.25">
      <c r="A144" s="9"/>
      <c r="B144" s="9"/>
      <c r="C144" s="9"/>
      <c r="D144" s="9"/>
      <c r="E144" s="9"/>
      <c r="F144" s="9"/>
      <c r="G144" s="9"/>
      <c r="H144" s="9"/>
    </row>
    <row r="145" spans="1:8" x14ac:dyDescent="0.25">
      <c r="A145" s="9"/>
      <c r="B145" s="9"/>
      <c r="C145" s="9"/>
      <c r="D145" s="9"/>
      <c r="E145" s="9"/>
      <c r="F145" s="9"/>
      <c r="G145" s="9"/>
      <c r="H145" s="9"/>
    </row>
    <row r="146" spans="1:8" x14ac:dyDescent="0.25">
      <c r="A146" s="9"/>
      <c r="B146" s="9"/>
      <c r="C146" s="9"/>
      <c r="D146" s="9"/>
      <c r="E146" s="9"/>
      <c r="F146" s="9"/>
      <c r="G146" s="9"/>
      <c r="H146" s="9"/>
    </row>
    <row r="147" spans="1:8" x14ac:dyDescent="0.25">
      <c r="A147" s="9"/>
      <c r="B147" s="9"/>
      <c r="C147" s="9"/>
      <c r="D147" s="9"/>
      <c r="E147" s="9"/>
      <c r="F147" s="9"/>
      <c r="G147" s="9"/>
      <c r="H147" s="9"/>
    </row>
    <row r="148" spans="1:8" x14ac:dyDescent="0.25">
      <c r="A148" s="9"/>
      <c r="B148" s="9"/>
      <c r="C148" s="9"/>
      <c r="D148" s="9"/>
      <c r="E148" s="9"/>
      <c r="F148" s="9"/>
      <c r="G148" s="9"/>
      <c r="H148" s="9"/>
    </row>
    <row r="149" spans="1:8" x14ac:dyDescent="0.25">
      <c r="A149" s="9"/>
      <c r="B149" s="9"/>
      <c r="C149" s="9"/>
      <c r="D149" s="9"/>
      <c r="E149" s="9"/>
      <c r="F149" s="9"/>
      <c r="G149" s="9"/>
      <c r="H149" s="9"/>
    </row>
    <row r="150" spans="1:8" x14ac:dyDescent="0.25">
      <c r="A150" s="9"/>
      <c r="B150" s="9"/>
      <c r="C150" s="9"/>
      <c r="D150" s="9"/>
      <c r="E150" s="9"/>
      <c r="F150" s="9"/>
      <c r="G150" s="9"/>
      <c r="H150" s="9"/>
    </row>
    <row r="151" spans="1:8" x14ac:dyDescent="0.25">
      <c r="A151" s="9"/>
      <c r="B151" s="9"/>
      <c r="C151" s="9"/>
      <c r="D151" s="9"/>
      <c r="E151" s="9"/>
      <c r="F151" s="9"/>
      <c r="G151" s="9"/>
      <c r="H151" s="9"/>
    </row>
    <row r="152" spans="1:8" x14ac:dyDescent="0.25">
      <c r="A152" s="9"/>
      <c r="B152" s="9"/>
      <c r="C152" s="9"/>
      <c r="D152" s="9"/>
      <c r="E152" s="9"/>
      <c r="F152" s="9"/>
      <c r="G152" s="9"/>
      <c r="H152" s="9"/>
    </row>
    <row r="153" spans="1:8" x14ac:dyDescent="0.25">
      <c r="A153" s="9"/>
      <c r="B153" s="9"/>
      <c r="C153" s="9"/>
      <c r="D153" s="9"/>
      <c r="E153" s="9"/>
      <c r="F153" s="9"/>
      <c r="G153" s="9"/>
      <c r="H153" s="9"/>
    </row>
    <row r="154" spans="1:8" x14ac:dyDescent="0.25">
      <c r="A154" s="9"/>
      <c r="B154" s="9"/>
      <c r="C154" s="9"/>
      <c r="D154" s="9"/>
      <c r="E154" s="9"/>
      <c r="F154" s="9"/>
      <c r="G154" s="9"/>
      <c r="H154" s="9"/>
    </row>
    <row r="155" spans="1:8" x14ac:dyDescent="0.25">
      <c r="A155" s="9"/>
      <c r="B155" s="9"/>
      <c r="C155" s="9"/>
      <c r="D155" s="9"/>
      <c r="E155" s="9"/>
      <c r="F155" s="9"/>
      <c r="G155" s="9"/>
      <c r="H155" s="9"/>
    </row>
    <row r="156" spans="1:8" x14ac:dyDescent="0.25">
      <c r="A156" s="9"/>
      <c r="B156" s="9"/>
      <c r="C156" s="9"/>
      <c r="D156" s="9"/>
      <c r="E156" s="9"/>
      <c r="F156" s="9"/>
      <c r="G156" s="9"/>
      <c r="H156" s="9"/>
    </row>
    <row r="157" spans="1:8" x14ac:dyDescent="0.25">
      <c r="A157" s="9"/>
      <c r="B157" s="9"/>
      <c r="C157" s="9"/>
      <c r="D157" s="9"/>
      <c r="E157" s="9"/>
      <c r="F157" s="9"/>
      <c r="G157" s="9"/>
      <c r="H157" s="9"/>
    </row>
    <row r="158" spans="1:8" x14ac:dyDescent="0.25">
      <c r="A158" s="9"/>
      <c r="B158" s="9"/>
      <c r="C158" s="9"/>
      <c r="D158" s="9"/>
      <c r="E158" s="9"/>
      <c r="F158" s="9"/>
      <c r="G158" s="9"/>
      <c r="H158" s="9"/>
    </row>
    <row r="159" spans="1:8" x14ac:dyDescent="0.25">
      <c r="A159" s="9"/>
      <c r="B159" s="9"/>
      <c r="C159" s="9"/>
      <c r="D159" s="9"/>
      <c r="E159" s="9"/>
      <c r="F159" s="9"/>
      <c r="G159" s="9"/>
      <c r="H159" s="9"/>
    </row>
    <row r="160" spans="1:8" x14ac:dyDescent="0.25">
      <c r="A160" s="9"/>
      <c r="B160" s="9"/>
      <c r="C160" s="9"/>
      <c r="D160" s="9"/>
      <c r="E160" s="9"/>
      <c r="F160" s="9"/>
      <c r="G160" s="9"/>
      <c r="H160" s="9"/>
    </row>
    <row r="161" spans="1:8" x14ac:dyDescent="0.25">
      <c r="A161" s="9"/>
      <c r="B161" s="9"/>
      <c r="C161" s="9"/>
      <c r="D161" s="9"/>
      <c r="E161" s="9"/>
      <c r="F161" s="9"/>
      <c r="G161" s="9"/>
      <c r="H161" s="9"/>
    </row>
    <row r="162" spans="1:8" x14ac:dyDescent="0.25">
      <c r="A162" s="9"/>
      <c r="B162" s="9"/>
      <c r="C162" s="9"/>
      <c r="D162" s="9"/>
      <c r="E162" s="9"/>
      <c r="F162" s="9"/>
      <c r="G162" s="9"/>
      <c r="H162" s="9"/>
    </row>
    <row r="163" spans="1:8" x14ac:dyDescent="0.25">
      <c r="A163" s="9"/>
      <c r="B163" s="9"/>
      <c r="C163" s="9"/>
      <c r="D163" s="9"/>
      <c r="E163" s="9"/>
      <c r="F163" s="9"/>
      <c r="G163" s="9"/>
      <c r="H163" s="9"/>
    </row>
    <row r="164" spans="1:8" x14ac:dyDescent="0.25">
      <c r="A164" s="9"/>
      <c r="B164" s="9"/>
      <c r="C164" s="9"/>
      <c r="D164" s="9"/>
      <c r="E164" s="9"/>
      <c r="F164" s="9"/>
      <c r="G164" s="9"/>
      <c r="H164" s="9"/>
    </row>
    <row r="165" spans="1:8" x14ac:dyDescent="0.25">
      <c r="A165" s="9"/>
      <c r="B165" s="9"/>
      <c r="C165" s="9"/>
      <c r="D165" s="9"/>
      <c r="E165" s="9"/>
      <c r="F165" s="9"/>
      <c r="G165" s="9"/>
      <c r="H165" s="9"/>
    </row>
    <row r="166" spans="1:8" x14ac:dyDescent="0.25">
      <c r="A166" s="9"/>
      <c r="B166" s="9"/>
      <c r="C166" s="9"/>
      <c r="D166" s="9"/>
      <c r="E166" s="9"/>
      <c r="F166" s="9"/>
      <c r="G166" s="9"/>
      <c r="H166" s="9"/>
    </row>
    <row r="167" spans="1:8" x14ac:dyDescent="0.25">
      <c r="A167" s="9"/>
      <c r="B167" s="9"/>
      <c r="C167" s="9"/>
      <c r="D167" s="9"/>
      <c r="E167" s="9"/>
      <c r="F167" s="9"/>
      <c r="G167" s="9"/>
      <c r="H167" s="9"/>
    </row>
    <row r="168" spans="1:8" x14ac:dyDescent="0.25">
      <c r="A168" s="9"/>
      <c r="B168" s="9"/>
      <c r="C168" s="9"/>
      <c r="D168" s="9"/>
      <c r="E168" s="9"/>
      <c r="F168" s="9"/>
      <c r="G168" s="9"/>
      <c r="H168" s="9"/>
    </row>
    <row r="169" spans="1:8" x14ac:dyDescent="0.25">
      <c r="A169" s="9"/>
      <c r="B169" s="9"/>
      <c r="C169" s="9"/>
      <c r="D169" s="9"/>
      <c r="E169" s="9"/>
      <c r="F169" s="9"/>
      <c r="G169" s="9"/>
      <c r="H169" s="9"/>
    </row>
    <row r="170" spans="1:8" x14ac:dyDescent="0.25">
      <c r="A170" s="9"/>
      <c r="B170" s="9"/>
      <c r="C170" s="9"/>
      <c r="D170" s="9"/>
      <c r="E170" s="9"/>
      <c r="F170" s="9"/>
      <c r="G170" s="9"/>
      <c r="H170" s="9"/>
    </row>
    <row r="171" spans="1:8" x14ac:dyDescent="0.25">
      <c r="A171" s="9"/>
      <c r="B171" s="9"/>
      <c r="C171" s="9"/>
      <c r="D171" s="9"/>
      <c r="E171" s="9"/>
      <c r="F171" s="9"/>
      <c r="G171" s="9"/>
      <c r="H171" s="9"/>
    </row>
    <row r="172" spans="1:8" x14ac:dyDescent="0.25">
      <c r="A172" s="9"/>
      <c r="B172" s="9"/>
      <c r="C172" s="9"/>
      <c r="D172" s="9"/>
      <c r="E172" s="9"/>
      <c r="F172" s="9"/>
      <c r="G172" s="9"/>
      <c r="H172" s="9"/>
    </row>
    <row r="173" spans="1:8" x14ac:dyDescent="0.25">
      <c r="A173" s="9"/>
      <c r="B173" s="9"/>
      <c r="C173" s="9"/>
      <c r="D173" s="9"/>
      <c r="E173" s="9"/>
      <c r="F173" s="9"/>
      <c r="G173" s="9"/>
      <c r="H173" s="9"/>
    </row>
    <row r="174" spans="1:8" x14ac:dyDescent="0.25">
      <c r="A174" s="9"/>
      <c r="B174" s="9"/>
      <c r="C174" s="9"/>
      <c r="D174" s="9"/>
      <c r="E174" s="9"/>
      <c r="F174" s="9"/>
      <c r="G174" s="9"/>
      <c r="H174" s="9"/>
    </row>
    <row r="175" spans="1:8" x14ac:dyDescent="0.25">
      <c r="A175" s="9"/>
      <c r="B175" s="9"/>
      <c r="C175" s="9"/>
      <c r="D175" s="9"/>
      <c r="E175" s="9"/>
      <c r="F175" s="9"/>
      <c r="G175" s="9"/>
      <c r="H175" s="9"/>
    </row>
    <row r="176" spans="1:8" x14ac:dyDescent="0.25">
      <c r="A176" s="9"/>
      <c r="B176" s="9"/>
      <c r="C176" s="9"/>
      <c r="D176" s="9"/>
      <c r="E176" s="9"/>
      <c r="F176" s="9"/>
      <c r="G176" s="9"/>
      <c r="H176" s="9"/>
    </row>
    <row r="177" spans="1:8" x14ac:dyDescent="0.25">
      <c r="A177" s="9"/>
      <c r="B177" s="9"/>
      <c r="C177" s="9"/>
      <c r="D177" s="9"/>
      <c r="E177" s="9"/>
      <c r="F177" s="9"/>
      <c r="G177" s="9"/>
      <c r="H177" s="9"/>
    </row>
    <row r="178" spans="1:8" x14ac:dyDescent="0.25">
      <c r="A178" s="9"/>
      <c r="B178" s="9"/>
      <c r="C178" s="9"/>
      <c r="D178" s="9"/>
      <c r="E178" s="9"/>
      <c r="F178" s="9"/>
      <c r="G178" s="9"/>
      <c r="H178" s="9"/>
    </row>
    <row r="179" spans="1:8" x14ac:dyDescent="0.25">
      <c r="A179" s="9"/>
      <c r="B179" s="9"/>
      <c r="C179" s="9"/>
      <c r="D179" s="9"/>
      <c r="E179" s="9"/>
      <c r="F179" s="9"/>
      <c r="G179" s="9"/>
      <c r="H179" s="9"/>
    </row>
    <row r="180" spans="1:8" x14ac:dyDescent="0.25">
      <c r="A180" s="9"/>
      <c r="B180" s="9"/>
      <c r="C180" s="9"/>
      <c r="D180" s="9"/>
      <c r="E180" s="9"/>
      <c r="F180" s="9"/>
      <c r="G180" s="9"/>
      <c r="H180" s="9"/>
    </row>
    <row r="181" spans="1:8" x14ac:dyDescent="0.25">
      <c r="A181" s="9"/>
      <c r="B181" s="9"/>
      <c r="C181" s="9"/>
      <c r="D181" s="9"/>
      <c r="E181" s="9"/>
      <c r="F181" s="9"/>
      <c r="G181" s="9"/>
      <c r="H181" s="9"/>
    </row>
    <row r="182" spans="1:8" x14ac:dyDescent="0.25">
      <c r="A182" s="9"/>
      <c r="B182" s="9"/>
      <c r="C182" s="9"/>
      <c r="D182" s="9"/>
      <c r="E182" s="9"/>
      <c r="F182" s="9"/>
      <c r="G182" s="9"/>
      <c r="H182" s="9"/>
    </row>
    <row r="183" spans="1:8" x14ac:dyDescent="0.25">
      <c r="A183" s="9"/>
      <c r="B183" s="9"/>
      <c r="C183" s="9"/>
      <c r="D183" s="9"/>
      <c r="E183" s="9"/>
      <c r="F183" s="9"/>
      <c r="G183" s="9"/>
      <c r="H183" s="9"/>
    </row>
    <row r="184" spans="1:8" x14ac:dyDescent="0.25">
      <c r="A184" s="9"/>
      <c r="B184" s="9"/>
      <c r="C184" s="9"/>
      <c r="D184" s="9"/>
      <c r="E184" s="9"/>
      <c r="F184" s="9"/>
      <c r="G184" s="9"/>
      <c r="H184" s="9"/>
    </row>
    <row r="185" spans="1:8" x14ac:dyDescent="0.25">
      <c r="A185" s="9"/>
      <c r="B185" s="9"/>
      <c r="C185" s="9"/>
      <c r="D185" s="9"/>
      <c r="E185" s="9"/>
      <c r="F185" s="9"/>
      <c r="G185" s="9"/>
      <c r="H185" s="9"/>
    </row>
    <row r="186" spans="1:8" x14ac:dyDescent="0.25">
      <c r="A186" s="9"/>
      <c r="B186" s="9"/>
      <c r="C186" s="9"/>
      <c r="D186" s="9"/>
      <c r="E186" s="9"/>
      <c r="F186" s="9"/>
      <c r="G186" s="9"/>
      <c r="H186" s="9"/>
    </row>
    <row r="187" spans="1:8" x14ac:dyDescent="0.25">
      <c r="A187" s="9"/>
      <c r="B187" s="9"/>
      <c r="C187" s="9"/>
      <c r="D187" s="9"/>
      <c r="E187" s="9"/>
      <c r="F187" s="9"/>
      <c r="G187" s="9"/>
      <c r="H187" s="9"/>
    </row>
    <row r="188" spans="1:8" x14ac:dyDescent="0.25">
      <c r="A188" s="9"/>
      <c r="B188" s="9"/>
      <c r="C188" s="9"/>
      <c r="D188" s="9"/>
      <c r="E188" s="9"/>
      <c r="F188" s="9"/>
      <c r="G188" s="9"/>
      <c r="H188" s="9"/>
    </row>
    <row r="189" spans="1:8" x14ac:dyDescent="0.25">
      <c r="A189" s="9"/>
      <c r="B189" s="9"/>
      <c r="C189" s="9"/>
      <c r="D189" s="9"/>
      <c r="E189" s="9"/>
      <c r="F189" s="9"/>
      <c r="G189" s="9"/>
      <c r="H189" s="9"/>
    </row>
    <row r="190" spans="1:8" x14ac:dyDescent="0.25">
      <c r="A190" s="9"/>
      <c r="B190" s="9"/>
      <c r="C190" s="9"/>
      <c r="D190" s="9"/>
      <c r="E190" s="9"/>
      <c r="F190" s="9"/>
      <c r="G190" s="9"/>
      <c r="H190" s="9"/>
    </row>
    <row r="191" spans="1:8" x14ac:dyDescent="0.25">
      <c r="A191" s="9"/>
      <c r="B191" s="9"/>
      <c r="C191" s="9"/>
      <c r="D191" s="9"/>
      <c r="E191" s="9"/>
      <c r="F191" s="9"/>
      <c r="G191" s="9"/>
      <c r="H191" s="9"/>
    </row>
    <row r="192" spans="1:8" x14ac:dyDescent="0.25">
      <c r="A192" s="9"/>
      <c r="B192" s="9"/>
      <c r="C192" s="9"/>
      <c r="D192" s="9"/>
      <c r="E192" s="9"/>
      <c r="F192" s="9"/>
      <c r="G192" s="9"/>
      <c r="H192" s="9"/>
    </row>
    <row r="193" spans="1:8" x14ac:dyDescent="0.25">
      <c r="A193" s="9"/>
      <c r="B193" s="9"/>
      <c r="C193" s="9"/>
      <c r="D193" s="9"/>
      <c r="E193" s="9"/>
      <c r="F193" s="9"/>
      <c r="G193" s="9"/>
      <c r="H193" s="9"/>
    </row>
    <row r="194" spans="1:8" x14ac:dyDescent="0.25">
      <c r="A194" s="9"/>
      <c r="B194" s="9"/>
      <c r="C194" s="9"/>
      <c r="D194" s="9"/>
      <c r="E194" s="9"/>
      <c r="F194" s="9"/>
      <c r="G194" s="9"/>
      <c r="H194" s="9"/>
    </row>
    <row r="195" spans="1:8" x14ac:dyDescent="0.25">
      <c r="A195" s="9"/>
      <c r="B195" s="9"/>
      <c r="C195" s="9"/>
      <c r="D195" s="9"/>
      <c r="E195" s="9"/>
      <c r="F195" s="9"/>
      <c r="G195" s="9"/>
      <c r="H195" s="9"/>
    </row>
    <row r="196" spans="1:8" x14ac:dyDescent="0.25">
      <c r="A196" s="9"/>
      <c r="B196" s="9"/>
      <c r="C196" s="9"/>
      <c r="D196" s="9"/>
      <c r="E196" s="9"/>
      <c r="F196" s="9"/>
      <c r="G196" s="9"/>
      <c r="H196" s="9"/>
    </row>
    <row r="197" spans="1:8" x14ac:dyDescent="0.25">
      <c r="A197" s="9"/>
      <c r="B197" s="9"/>
      <c r="C197" s="9"/>
      <c r="D197" s="9"/>
      <c r="E197" s="9"/>
      <c r="F197" s="9"/>
      <c r="G197" s="9"/>
      <c r="H197" s="9"/>
    </row>
    <row r="198" spans="1:8" x14ac:dyDescent="0.25">
      <c r="A198" s="9"/>
      <c r="B198" s="9"/>
      <c r="C198" s="9"/>
      <c r="D198" s="9"/>
      <c r="E198" s="9"/>
      <c r="F198" s="9"/>
      <c r="G198" s="9"/>
      <c r="H198" s="9"/>
    </row>
    <row r="199" spans="1:8" x14ac:dyDescent="0.25">
      <c r="A199" s="9"/>
      <c r="B199" s="9"/>
      <c r="C199" s="9"/>
      <c r="D199" s="9"/>
      <c r="E199" s="9"/>
      <c r="F199" s="9"/>
      <c r="G199" s="9"/>
      <c r="H199" s="9"/>
    </row>
    <row r="200" spans="1:8" x14ac:dyDescent="0.25">
      <c r="A200" s="9"/>
      <c r="B200" s="9"/>
      <c r="C200" s="9"/>
      <c r="D200" s="9"/>
      <c r="E200" s="9"/>
      <c r="F200" s="9"/>
      <c r="G200" s="9"/>
      <c r="H200" s="9"/>
    </row>
    <row r="201" spans="1:8" x14ac:dyDescent="0.25">
      <c r="A201" s="9"/>
      <c r="B201" s="9"/>
      <c r="C201" s="9"/>
      <c r="D201" s="9"/>
      <c r="E201" s="9"/>
      <c r="F201" s="9"/>
      <c r="G201" s="9"/>
      <c r="H201" s="9"/>
    </row>
    <row r="202" spans="1:8" x14ac:dyDescent="0.25">
      <c r="A202" s="9"/>
      <c r="B202" s="9"/>
      <c r="C202" s="9"/>
      <c r="D202" s="9"/>
      <c r="E202" s="9"/>
      <c r="F202" s="9"/>
      <c r="G202" s="9"/>
      <c r="H202" s="9"/>
    </row>
    <row r="203" spans="1:8" x14ac:dyDescent="0.25">
      <c r="A203" s="9"/>
      <c r="B203" s="9"/>
      <c r="C203" s="9"/>
      <c r="D203" s="9"/>
      <c r="E203" s="9"/>
      <c r="F203" s="9"/>
      <c r="G203" s="9"/>
      <c r="H203" s="9"/>
    </row>
    <row r="204" spans="1:8" x14ac:dyDescent="0.25">
      <c r="A204" s="9"/>
      <c r="B204" s="9"/>
      <c r="C204" s="9"/>
      <c r="D204" s="9"/>
      <c r="E204" s="9"/>
      <c r="F204" s="9"/>
      <c r="G204" s="9"/>
      <c r="H204" s="9"/>
    </row>
    <row r="205" spans="1:8" x14ac:dyDescent="0.25">
      <c r="A205" s="9"/>
      <c r="B205" s="9"/>
      <c r="C205" s="9"/>
      <c r="D205" s="9"/>
      <c r="E205" s="9"/>
      <c r="F205" s="9"/>
      <c r="G205" s="9"/>
      <c r="H205" s="9"/>
    </row>
    <row r="206" spans="1:8" x14ac:dyDescent="0.25">
      <c r="A206" s="9"/>
      <c r="B206" s="9"/>
      <c r="C206" s="9"/>
      <c r="D206" s="9"/>
      <c r="E206" s="9"/>
      <c r="F206" s="9"/>
      <c r="G206" s="9"/>
      <c r="H206" s="9"/>
    </row>
    <row r="207" spans="1:8" x14ac:dyDescent="0.25">
      <c r="A207" s="9"/>
      <c r="B207" s="9"/>
      <c r="C207" s="9"/>
      <c r="D207" s="9"/>
      <c r="E207" s="9"/>
      <c r="F207" s="9"/>
      <c r="G207" s="9"/>
      <c r="H207" s="9"/>
    </row>
    <row r="208" spans="1:8" x14ac:dyDescent="0.25">
      <c r="A208" s="9"/>
      <c r="B208" s="9"/>
      <c r="C208" s="9"/>
      <c r="D208" s="9"/>
      <c r="E208" s="9"/>
      <c r="F208" s="9"/>
      <c r="G208" s="9"/>
      <c r="H208" s="9"/>
    </row>
    <row r="209" spans="1:8" x14ac:dyDescent="0.25">
      <c r="A209" s="9"/>
      <c r="B209" s="9"/>
      <c r="C209" s="9"/>
      <c r="D209" s="9"/>
      <c r="E209" s="9"/>
      <c r="F209" s="9"/>
      <c r="G209" s="9"/>
      <c r="H209" s="9"/>
    </row>
    <row r="210" spans="1:8" x14ac:dyDescent="0.25">
      <c r="A210" s="9"/>
      <c r="B210" s="9"/>
      <c r="C210" s="9"/>
      <c r="D210" s="9"/>
      <c r="E210" s="9"/>
      <c r="F210" s="9"/>
      <c r="G210" s="9"/>
      <c r="H210" s="9"/>
    </row>
    <row r="211" spans="1:8" x14ac:dyDescent="0.25">
      <c r="A211" s="9"/>
      <c r="B211" s="9"/>
      <c r="C211" s="9"/>
      <c r="D211" s="9"/>
      <c r="E211" s="9"/>
      <c r="F211" s="9"/>
      <c r="G211" s="9"/>
      <c r="H211" s="9"/>
    </row>
    <row r="212" spans="1:8" x14ac:dyDescent="0.25">
      <c r="A212" s="9"/>
      <c r="B212" s="9"/>
      <c r="C212" s="9"/>
      <c r="D212" s="9"/>
      <c r="E212" s="9"/>
      <c r="F212" s="9"/>
      <c r="G212" s="9"/>
      <c r="H212" s="9"/>
    </row>
    <row r="213" spans="1:8" x14ac:dyDescent="0.25">
      <c r="A213" s="9"/>
      <c r="B213" s="9"/>
      <c r="C213" s="9"/>
      <c r="D213" s="9"/>
      <c r="E213" s="9"/>
      <c r="F213" s="9"/>
      <c r="G213" s="9"/>
      <c r="H213" s="9"/>
    </row>
    <row r="214" spans="1:8" x14ac:dyDescent="0.25">
      <c r="A214" s="9"/>
      <c r="B214" s="9"/>
      <c r="C214" s="9"/>
      <c r="D214" s="9"/>
      <c r="E214" s="9"/>
      <c r="F214" s="9"/>
      <c r="G214" s="9"/>
      <c r="H214" s="9"/>
    </row>
    <row r="215" spans="1:8" x14ac:dyDescent="0.25">
      <c r="A215" s="9"/>
      <c r="B215" s="9"/>
      <c r="C215" s="9"/>
      <c r="D215" s="9"/>
      <c r="E215" s="9"/>
      <c r="F215" s="9"/>
      <c r="G215" s="9"/>
      <c r="H215" s="9"/>
    </row>
    <row r="216" spans="1:8" x14ac:dyDescent="0.25">
      <c r="A216" s="9"/>
      <c r="B216" s="9"/>
      <c r="C216" s="9"/>
      <c r="D216" s="9"/>
      <c r="E216" s="9"/>
      <c r="F216" s="9"/>
      <c r="G216" s="9"/>
      <c r="H216" s="9"/>
    </row>
    <row r="217" spans="1:8" x14ac:dyDescent="0.25">
      <c r="A217" s="9"/>
      <c r="B217" s="9"/>
      <c r="C217" s="9"/>
      <c r="D217" s="9"/>
      <c r="E217" s="9"/>
      <c r="F217" s="9"/>
      <c r="G217" s="9"/>
      <c r="H217" s="9"/>
    </row>
    <row r="218" spans="1:8" x14ac:dyDescent="0.25">
      <c r="A218" s="9"/>
      <c r="B218" s="9"/>
      <c r="C218" s="9"/>
      <c r="D218" s="9"/>
      <c r="E218" s="9"/>
      <c r="F218" s="9"/>
      <c r="G218" s="9"/>
      <c r="H218" s="9"/>
    </row>
    <row r="219" spans="1:8" x14ac:dyDescent="0.25">
      <c r="A219" s="9"/>
      <c r="B219" s="9"/>
      <c r="C219" s="9"/>
      <c r="D219" s="9"/>
      <c r="E219" s="9"/>
      <c r="F219" s="9"/>
      <c r="G219" s="9"/>
      <c r="H219" s="9"/>
    </row>
    <row r="220" spans="1:8" x14ac:dyDescent="0.25">
      <c r="A220" s="9"/>
      <c r="B220" s="9"/>
      <c r="C220" s="9"/>
      <c r="D220" s="9"/>
      <c r="E220" s="9"/>
      <c r="F220" s="9"/>
      <c r="G220" s="9"/>
      <c r="H220" s="9"/>
    </row>
    <row r="221" spans="1:8" x14ac:dyDescent="0.25">
      <c r="A221" s="9"/>
      <c r="B221" s="9"/>
      <c r="C221" s="9"/>
      <c r="D221" s="9"/>
      <c r="E221" s="9"/>
      <c r="F221" s="9"/>
      <c r="G221" s="9"/>
      <c r="H221" s="9"/>
    </row>
    <row r="222" spans="1:8" x14ac:dyDescent="0.25">
      <c r="A222" s="9"/>
      <c r="B222" s="9"/>
      <c r="C222" s="9"/>
      <c r="D222" s="9"/>
      <c r="E222" s="9"/>
      <c r="F222" s="9"/>
      <c r="G222" s="9"/>
      <c r="H222" s="9"/>
    </row>
    <row r="223" spans="1:8" x14ac:dyDescent="0.25">
      <c r="A223" s="9"/>
      <c r="B223" s="9"/>
      <c r="C223" s="9"/>
      <c r="D223" s="9"/>
      <c r="E223" s="9"/>
      <c r="F223" s="9"/>
      <c r="G223" s="9"/>
      <c r="H223" s="9"/>
    </row>
    <row r="224" spans="1:8" x14ac:dyDescent="0.25">
      <c r="A224" s="9"/>
      <c r="B224" s="9"/>
      <c r="C224" s="9"/>
      <c r="D224" s="9"/>
      <c r="E224" s="9"/>
      <c r="F224" s="9"/>
      <c r="G224" s="9"/>
      <c r="H224" s="9"/>
    </row>
    <row r="225" spans="1:8" x14ac:dyDescent="0.25">
      <c r="A225" s="9"/>
      <c r="B225" s="9"/>
      <c r="C225" s="9"/>
      <c r="D225" s="9"/>
      <c r="E225" s="9"/>
      <c r="F225" s="9"/>
      <c r="G225" s="9"/>
      <c r="H225" s="9"/>
    </row>
    <row r="226" spans="1:8" x14ac:dyDescent="0.25">
      <c r="A226" s="9"/>
      <c r="B226" s="9"/>
      <c r="C226" s="9"/>
      <c r="D226" s="9"/>
      <c r="E226" s="9"/>
      <c r="F226" s="9"/>
      <c r="G226" s="9"/>
      <c r="H226" s="9"/>
    </row>
    <row r="227" spans="1:8" x14ac:dyDescent="0.25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  <hyperlink ref="D36" location="'Unlisted UT'!A1" display="link" xr:uid="{C1D7264B-0C6D-4BA4-9A01-3258C03EC84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FA3FD-3F9B-4973-B6FE-2B00ACF602EB}">
  <sheetPr>
    <tabColor rgb="FFEAD5FF"/>
  </sheetPr>
  <dimension ref="A1:S210"/>
  <sheetViews>
    <sheetView workbookViewId="0">
      <selection activeCell="J41" sqref="J41"/>
    </sheetView>
  </sheetViews>
  <sheetFormatPr defaultRowHeight="15" x14ac:dyDescent="0.25"/>
  <cols>
    <col min="1" max="1" width="7.7109375" customWidth="1"/>
    <col min="2" max="2" width="3" customWidth="1"/>
    <col min="3" max="3" width="14.7109375" customWidth="1"/>
    <col min="4" max="4" width="38.7109375" customWidth="1"/>
    <col min="5" max="5" width="15.140625" customWidth="1"/>
    <col min="6" max="6" width="12.7109375" customWidth="1"/>
    <col min="7" max="7" width="16.42578125" customWidth="1"/>
    <col min="8" max="8" width="7.7109375" customWidth="1"/>
    <col min="9" max="9" width="31.28515625" customWidth="1"/>
    <col min="10" max="10" width="7.7109375" customWidth="1"/>
    <col min="11" max="11" width="8.85546875" customWidth="1"/>
    <col min="12" max="12" width="7.7109375" customWidth="1"/>
  </cols>
  <sheetData>
    <row r="1" spans="1:19" ht="30" customHeight="1" x14ac:dyDescent="0.25">
      <c r="A1" s="62" t="s">
        <v>384</v>
      </c>
      <c r="B1" s="53"/>
      <c r="C1" s="324" t="s">
        <v>375</v>
      </c>
      <c r="F1" s="325" t="s">
        <v>385</v>
      </c>
      <c r="G1" s="325"/>
    </row>
    <row r="2" spans="1:19" ht="20.100000000000001" customHeight="1" x14ac:dyDescent="0.25">
      <c r="A2" s="326"/>
      <c r="B2" s="53"/>
      <c r="C2" s="53"/>
      <c r="D2" s="53"/>
      <c r="F2" s="56" t="s">
        <v>1</v>
      </c>
      <c r="G2" s="56" t="s">
        <v>2</v>
      </c>
    </row>
    <row r="3" spans="1:19" ht="20.100000000000001" customHeight="1" x14ac:dyDescent="0.25">
      <c r="A3" s="53" t="s">
        <v>386</v>
      </c>
      <c r="E3" s="59" t="s">
        <v>4</v>
      </c>
      <c r="F3" s="60" t="s">
        <v>377</v>
      </c>
      <c r="G3" s="61">
        <v>45019</v>
      </c>
    </row>
    <row r="4" spans="1:19" ht="20.100000000000001" customHeight="1" x14ac:dyDescent="0.25">
      <c r="A4" s="62" t="s">
        <v>5</v>
      </c>
      <c r="B4" s="53"/>
      <c r="C4" s="63">
        <v>44742</v>
      </c>
      <c r="D4" s="53"/>
      <c r="E4" s="59" t="s">
        <v>6</v>
      </c>
      <c r="F4" s="60" t="s">
        <v>423</v>
      </c>
      <c r="G4" s="61">
        <v>45022</v>
      </c>
    </row>
    <row r="5" spans="1:19" ht="20.100000000000001" customHeight="1" x14ac:dyDescent="0.25">
      <c r="A5" s="62"/>
      <c r="B5" s="53"/>
      <c r="C5" s="63"/>
      <c r="D5" s="53"/>
      <c r="E5" s="53"/>
      <c r="F5" s="124"/>
      <c r="G5" s="65"/>
      <c r="H5" s="66"/>
    </row>
    <row r="6" spans="1:19" ht="20.100000000000001" customHeight="1" thickBot="1" x14ac:dyDescent="0.3">
      <c r="H6" s="461"/>
      <c r="I6" s="461"/>
      <c r="J6" s="461"/>
      <c r="K6" s="461"/>
      <c r="L6" s="461"/>
    </row>
    <row r="7" spans="1:19" ht="36" customHeight="1" thickBot="1" x14ac:dyDescent="0.3">
      <c r="A7" s="327" t="s">
        <v>96</v>
      </c>
      <c r="B7" s="462" t="s">
        <v>182</v>
      </c>
      <c r="C7" s="463"/>
      <c r="D7" s="464"/>
      <c r="E7" s="328" t="s">
        <v>183</v>
      </c>
      <c r="F7" s="328" t="s">
        <v>184</v>
      </c>
      <c r="G7" s="67" t="s">
        <v>185</v>
      </c>
      <c r="H7" s="329"/>
      <c r="I7" s="330"/>
      <c r="L7" s="331"/>
      <c r="M7" s="332"/>
      <c r="N7" s="332"/>
      <c r="O7" s="332"/>
      <c r="P7" s="332"/>
      <c r="Q7" s="332"/>
      <c r="R7" s="332"/>
      <c r="S7" s="332"/>
    </row>
    <row r="8" spans="1:19" ht="15.95" customHeight="1" x14ac:dyDescent="0.3">
      <c r="A8" s="333"/>
      <c r="B8" s="434"/>
      <c r="C8" s="434"/>
      <c r="D8" s="434"/>
      <c r="E8" s="334"/>
      <c r="F8" s="335"/>
      <c r="G8" s="336" t="str">
        <f t="shared" ref="G8:G48" si="0">IF(E8=0,IF(F8=0,"",F8),F8*E8)</f>
        <v/>
      </c>
      <c r="H8" s="337"/>
      <c r="I8" s="330"/>
      <c r="J8" s="330"/>
      <c r="K8" s="330"/>
      <c r="L8" s="330"/>
      <c r="M8" s="338"/>
      <c r="N8" s="338"/>
      <c r="O8" s="338"/>
      <c r="P8" s="338"/>
      <c r="Q8" s="332"/>
      <c r="R8" s="332"/>
      <c r="S8" s="332"/>
    </row>
    <row r="9" spans="1:19" ht="15.95" customHeight="1" x14ac:dyDescent="0.3">
      <c r="A9" s="333"/>
      <c r="B9" s="459" t="s">
        <v>186</v>
      </c>
      <c r="C9" s="459"/>
      <c r="D9" s="459"/>
      <c r="E9" s="334"/>
      <c r="F9" s="335"/>
      <c r="G9" s="336" t="str">
        <f t="shared" si="0"/>
        <v/>
      </c>
      <c r="H9" s="337"/>
      <c r="I9" s="330"/>
      <c r="J9" s="330"/>
      <c r="K9" s="330"/>
      <c r="L9" s="330"/>
      <c r="M9" s="338"/>
      <c r="N9" s="338"/>
      <c r="O9" s="338"/>
      <c r="P9" s="338"/>
      <c r="Q9" s="332"/>
      <c r="R9" s="332"/>
      <c r="S9" s="332"/>
    </row>
    <row r="10" spans="1:19" ht="15.95" customHeight="1" x14ac:dyDescent="0.3">
      <c r="A10" s="333"/>
      <c r="B10" s="434" t="s">
        <v>388</v>
      </c>
      <c r="C10" s="434"/>
      <c r="D10" s="434"/>
      <c r="E10" s="334">
        <v>262072.82</v>
      </c>
      <c r="F10" s="335">
        <v>1</v>
      </c>
      <c r="G10" s="336">
        <f t="shared" si="0"/>
        <v>262072.82</v>
      </c>
      <c r="H10" s="337"/>
      <c r="I10" s="330"/>
      <c r="J10" s="330"/>
      <c r="K10" s="330"/>
      <c r="L10" s="330"/>
      <c r="M10" s="338"/>
      <c r="N10" s="338"/>
      <c r="O10" s="338"/>
      <c r="P10" s="338"/>
      <c r="Q10" s="332"/>
      <c r="R10" s="332"/>
      <c r="S10" s="332"/>
    </row>
    <row r="11" spans="1:19" ht="15.95" customHeight="1" x14ac:dyDescent="0.3">
      <c r="A11" s="333"/>
      <c r="B11" s="434" t="s">
        <v>389</v>
      </c>
      <c r="C11" s="434"/>
      <c r="D11" s="434"/>
      <c r="E11" s="334">
        <v>32449.67</v>
      </c>
      <c r="F11" s="335">
        <v>1</v>
      </c>
      <c r="G11" s="336">
        <f t="shared" si="0"/>
        <v>32449.67</v>
      </c>
      <c r="H11" s="337"/>
      <c r="I11" s="330"/>
      <c r="J11" s="330"/>
      <c r="K11" s="330"/>
      <c r="L11" s="330"/>
      <c r="M11" s="338"/>
      <c r="N11" s="338"/>
      <c r="O11" s="338"/>
      <c r="P11" s="338"/>
      <c r="Q11" s="332"/>
      <c r="R11" s="332"/>
      <c r="S11" s="332"/>
    </row>
    <row r="12" spans="1:19" ht="15.95" customHeight="1" x14ac:dyDescent="0.3">
      <c r="A12" s="333"/>
      <c r="B12" s="434" t="s">
        <v>390</v>
      </c>
      <c r="C12" s="434"/>
      <c r="D12" s="434"/>
      <c r="E12" s="334">
        <v>177997.24</v>
      </c>
      <c r="F12" s="335">
        <v>1</v>
      </c>
      <c r="G12" s="336">
        <f t="shared" si="0"/>
        <v>177997.24</v>
      </c>
      <c r="H12" s="337"/>
      <c r="I12" s="330"/>
      <c r="J12" s="330"/>
      <c r="K12" s="330"/>
      <c r="L12" s="330"/>
      <c r="M12" s="338"/>
      <c r="N12" s="338"/>
      <c r="O12" s="338"/>
      <c r="P12" s="338"/>
      <c r="Q12" s="332"/>
      <c r="R12" s="332"/>
      <c r="S12" s="332"/>
    </row>
    <row r="13" spans="1:19" ht="15.95" customHeight="1" x14ac:dyDescent="0.3">
      <c r="A13" s="333"/>
      <c r="B13" s="434" t="s">
        <v>391</v>
      </c>
      <c r="C13" s="434"/>
      <c r="D13" s="434"/>
      <c r="E13" s="334">
        <v>483.15</v>
      </c>
      <c r="F13" s="335">
        <v>1</v>
      </c>
      <c r="G13" s="336">
        <f t="shared" si="0"/>
        <v>483.15</v>
      </c>
      <c r="H13" s="337"/>
      <c r="I13" s="330"/>
      <c r="J13" s="330"/>
      <c r="K13" s="330"/>
      <c r="L13" s="330"/>
      <c r="M13" s="338"/>
      <c r="N13" s="338"/>
      <c r="O13" s="338"/>
      <c r="P13" s="338"/>
      <c r="Q13" s="332"/>
      <c r="R13" s="332"/>
      <c r="S13" s="332"/>
    </row>
    <row r="14" spans="1:19" ht="15.95" customHeight="1" x14ac:dyDescent="0.3">
      <c r="A14" s="333"/>
      <c r="B14" s="434"/>
      <c r="C14" s="434"/>
      <c r="D14" s="434"/>
      <c r="E14" s="334"/>
      <c r="F14" s="335"/>
      <c r="G14" s="336" t="str">
        <f t="shared" si="0"/>
        <v/>
      </c>
      <c r="H14" s="337"/>
      <c r="I14" s="330" t="s">
        <v>392</v>
      </c>
      <c r="J14" s="330"/>
      <c r="K14" s="330"/>
      <c r="L14" s="330"/>
      <c r="M14" s="338"/>
      <c r="N14" s="338"/>
      <c r="O14" s="338"/>
      <c r="P14" s="338"/>
      <c r="Q14" s="332"/>
      <c r="R14" s="332"/>
      <c r="S14" s="332"/>
    </row>
    <row r="15" spans="1:19" ht="15.95" customHeight="1" x14ac:dyDescent="0.3">
      <c r="A15" s="333"/>
      <c r="B15" s="434" t="s">
        <v>393</v>
      </c>
      <c r="C15" s="434"/>
      <c r="D15" s="434"/>
      <c r="E15" s="334">
        <v>981182.28</v>
      </c>
      <c r="F15" s="335">
        <v>1</v>
      </c>
      <c r="G15" s="336">
        <f t="shared" si="0"/>
        <v>981182.28</v>
      </c>
      <c r="H15" s="337"/>
      <c r="I15" s="330" t="s">
        <v>394</v>
      </c>
      <c r="J15" s="330"/>
      <c r="K15" s="330"/>
      <c r="L15" s="330"/>
      <c r="M15" s="338"/>
      <c r="N15" s="338"/>
      <c r="O15" s="338"/>
      <c r="P15" s="338"/>
      <c r="Q15" s="332"/>
      <c r="R15" s="332"/>
      <c r="S15" s="332"/>
    </row>
    <row r="16" spans="1:19" ht="15.95" customHeight="1" x14ac:dyDescent="0.3">
      <c r="A16" s="333"/>
      <c r="B16" s="434" t="s">
        <v>395</v>
      </c>
      <c r="C16" s="434"/>
      <c r="D16" s="434"/>
      <c r="E16" s="334">
        <v>0</v>
      </c>
      <c r="F16" s="335">
        <v>1</v>
      </c>
      <c r="G16" s="336">
        <v>0</v>
      </c>
      <c r="H16" s="337"/>
      <c r="I16" s="330" t="s">
        <v>396</v>
      </c>
      <c r="J16" s="330"/>
      <c r="K16" s="330"/>
      <c r="L16" s="330"/>
      <c r="M16" s="338"/>
      <c r="N16" s="338"/>
      <c r="O16" s="338"/>
      <c r="P16" s="338"/>
      <c r="Q16" s="332"/>
      <c r="R16" s="332"/>
      <c r="S16" s="332"/>
    </row>
    <row r="17" spans="1:19" ht="15.95" customHeight="1" x14ac:dyDescent="0.3">
      <c r="A17" s="333"/>
      <c r="B17" s="434"/>
      <c r="C17" s="434"/>
      <c r="D17" s="434"/>
      <c r="E17" s="334"/>
      <c r="F17" s="335"/>
      <c r="G17" s="336" t="str">
        <f t="shared" si="0"/>
        <v/>
      </c>
      <c r="H17" s="337"/>
      <c r="I17" s="330" t="s">
        <v>397</v>
      </c>
      <c r="J17" s="330"/>
      <c r="K17" s="330"/>
      <c r="L17" s="330"/>
      <c r="M17" s="338"/>
      <c r="N17" s="338"/>
      <c r="O17" s="338"/>
      <c r="P17" s="338"/>
      <c r="Q17" s="332"/>
      <c r="R17" s="332"/>
      <c r="S17" s="332"/>
    </row>
    <row r="18" spans="1:19" ht="15.95" customHeight="1" x14ac:dyDescent="0.3">
      <c r="A18" s="333"/>
      <c r="B18" s="460" t="s">
        <v>187</v>
      </c>
      <c r="C18" s="460"/>
      <c r="D18" s="460"/>
      <c r="E18" s="339"/>
      <c r="F18" s="340"/>
      <c r="G18" s="341">
        <f>SUM(G10:G17)</f>
        <v>1454185.1600000001</v>
      </c>
      <c r="H18" s="337"/>
      <c r="I18" s="330"/>
      <c r="J18" s="330"/>
      <c r="K18" s="330"/>
      <c r="L18" s="330"/>
      <c r="M18" s="338"/>
      <c r="N18" s="338"/>
      <c r="O18" s="338"/>
      <c r="P18" s="338"/>
      <c r="Q18" s="332"/>
      <c r="R18" s="332"/>
      <c r="S18" s="332"/>
    </row>
    <row r="19" spans="1:19" ht="15.95" customHeight="1" x14ac:dyDescent="0.3">
      <c r="A19" s="333"/>
      <c r="B19" s="434"/>
      <c r="C19" s="434"/>
      <c r="D19" s="434"/>
      <c r="E19" s="334"/>
      <c r="F19" s="335"/>
      <c r="G19" s="342" t="str">
        <f t="shared" si="0"/>
        <v/>
      </c>
      <c r="H19" s="337"/>
      <c r="I19" s="330"/>
      <c r="J19" s="330"/>
      <c r="K19" s="330"/>
      <c r="L19" s="330"/>
      <c r="M19" s="338"/>
      <c r="N19" s="338"/>
      <c r="O19" s="338"/>
      <c r="P19" s="338"/>
      <c r="Q19" s="332"/>
      <c r="R19" s="332"/>
      <c r="S19" s="332"/>
    </row>
    <row r="20" spans="1:19" ht="15.95" customHeight="1" x14ac:dyDescent="0.3">
      <c r="A20" s="333"/>
      <c r="B20" s="459" t="s">
        <v>52</v>
      </c>
      <c r="C20" s="459"/>
      <c r="D20" s="459"/>
      <c r="E20" s="334"/>
      <c r="F20" s="335"/>
      <c r="G20" s="342"/>
      <c r="H20" s="337"/>
      <c r="I20" s="330"/>
      <c r="J20" s="330"/>
      <c r="K20" s="330"/>
      <c r="L20" s="330"/>
      <c r="M20" s="338"/>
      <c r="N20" s="338"/>
      <c r="O20" s="338"/>
      <c r="P20" s="338"/>
      <c r="Q20" s="332"/>
      <c r="R20" s="332"/>
      <c r="S20" s="332"/>
    </row>
    <row r="21" spans="1:19" ht="15.95" customHeight="1" x14ac:dyDescent="0.3">
      <c r="A21" s="333"/>
      <c r="B21" s="453" t="s">
        <v>398</v>
      </c>
      <c r="C21" s="454"/>
      <c r="D21" s="455"/>
      <c r="E21" s="344">
        <v>340678.13</v>
      </c>
      <c r="F21" s="345">
        <v>1</v>
      </c>
      <c r="G21" s="336">
        <f>E21*F21</f>
        <v>340678.13</v>
      </c>
      <c r="H21" s="337"/>
      <c r="I21" s="330"/>
      <c r="J21" s="330"/>
      <c r="K21" s="330"/>
      <c r="L21" s="330"/>
      <c r="M21" s="338"/>
      <c r="N21" s="338"/>
      <c r="O21" s="338"/>
      <c r="P21" s="338"/>
      <c r="Q21" s="332"/>
      <c r="R21" s="332"/>
      <c r="S21" s="332"/>
    </row>
    <row r="22" spans="1:19" ht="15.95" customHeight="1" x14ac:dyDescent="0.3">
      <c r="A22" s="333"/>
      <c r="B22" s="453" t="s">
        <v>399</v>
      </c>
      <c r="C22" s="454"/>
      <c r="D22" s="455"/>
      <c r="E22" s="346">
        <f>225.97+27211.36</f>
        <v>27437.33</v>
      </c>
      <c r="F22" s="345">
        <v>1</v>
      </c>
      <c r="G22" s="336">
        <f>E22*F22</f>
        <v>27437.33</v>
      </c>
      <c r="H22" s="337"/>
      <c r="I22" s="330"/>
      <c r="J22" s="330"/>
      <c r="K22" s="330"/>
      <c r="L22" s="330"/>
      <c r="M22" s="338"/>
      <c r="N22" s="338"/>
      <c r="O22" s="338"/>
      <c r="P22" s="338"/>
      <c r="Q22" s="332"/>
      <c r="R22" s="332"/>
      <c r="S22" s="332"/>
    </row>
    <row r="23" spans="1:19" ht="15.95" customHeight="1" x14ac:dyDescent="0.3">
      <c r="A23" s="333"/>
      <c r="B23" s="453" t="s">
        <v>400</v>
      </c>
      <c r="C23" s="454"/>
      <c r="D23" s="455"/>
      <c r="E23" s="346">
        <f>109548.09+33571.84</f>
        <v>143119.93</v>
      </c>
      <c r="F23" s="345">
        <v>1</v>
      </c>
      <c r="G23" s="336">
        <f>E23*F23</f>
        <v>143119.93</v>
      </c>
      <c r="H23" s="337"/>
      <c r="I23" s="330"/>
      <c r="J23" s="330"/>
      <c r="K23" s="330"/>
      <c r="L23" s="330"/>
      <c r="M23" s="338"/>
      <c r="N23" s="338"/>
      <c r="O23" s="338"/>
      <c r="P23" s="338"/>
      <c r="Q23" s="332"/>
      <c r="R23" s="332"/>
      <c r="S23" s="332"/>
    </row>
    <row r="24" spans="1:19" ht="15.95" customHeight="1" x14ac:dyDescent="0.3">
      <c r="A24" s="333"/>
      <c r="B24" s="453" t="s">
        <v>442</v>
      </c>
      <c r="C24" s="454"/>
      <c r="D24" s="455"/>
      <c r="E24" s="346">
        <v>1496.34</v>
      </c>
      <c r="F24" s="345">
        <v>1</v>
      </c>
      <c r="G24" s="336">
        <f>E24*F24</f>
        <v>1496.34</v>
      </c>
      <c r="H24" s="337"/>
      <c r="I24" s="330"/>
      <c r="J24" s="330"/>
      <c r="K24" s="330"/>
      <c r="L24" s="330"/>
      <c r="M24" s="338"/>
      <c r="N24" s="338"/>
      <c r="O24" s="338"/>
      <c r="P24" s="338"/>
      <c r="Q24" s="332"/>
      <c r="R24" s="332"/>
      <c r="S24" s="332"/>
    </row>
    <row r="25" spans="1:19" ht="15.95" customHeight="1" x14ac:dyDescent="0.3">
      <c r="A25" s="333"/>
      <c r="B25" s="453" t="s">
        <v>401</v>
      </c>
      <c r="C25" s="454"/>
      <c r="D25" s="455"/>
      <c r="E25" s="346">
        <v>27728.55</v>
      </c>
      <c r="F25" s="345">
        <v>1</v>
      </c>
      <c r="G25" s="336">
        <f>E25*F25</f>
        <v>27728.55</v>
      </c>
      <c r="H25" s="337"/>
      <c r="I25" s="330"/>
      <c r="J25" s="330"/>
      <c r="K25" s="330"/>
      <c r="L25" s="330"/>
      <c r="M25" s="338"/>
      <c r="N25" s="338"/>
      <c r="O25" s="338"/>
      <c r="P25" s="338"/>
      <c r="Q25" s="332"/>
      <c r="R25" s="332"/>
      <c r="S25" s="332"/>
    </row>
    <row r="26" spans="1:19" ht="15.95" customHeight="1" x14ac:dyDescent="0.3">
      <c r="A26" s="333"/>
      <c r="B26" s="453"/>
      <c r="C26" s="454"/>
      <c r="D26" s="455"/>
      <c r="E26" s="346"/>
      <c r="F26" s="345"/>
      <c r="G26" s="336"/>
      <c r="H26" s="337"/>
      <c r="I26" s="347"/>
      <c r="J26" s="347"/>
      <c r="K26" s="347"/>
      <c r="L26" s="347"/>
      <c r="M26" s="321"/>
      <c r="N26" s="321"/>
      <c r="O26" s="321"/>
      <c r="P26" s="321"/>
    </row>
    <row r="27" spans="1:19" ht="15.95" customHeight="1" x14ac:dyDescent="0.3">
      <c r="A27" s="333"/>
      <c r="B27" s="456" t="s">
        <v>188</v>
      </c>
      <c r="C27" s="457"/>
      <c r="D27" s="458"/>
      <c r="E27" s="346"/>
      <c r="F27" s="345"/>
      <c r="G27" s="348">
        <f>SUM(G21:G25)</f>
        <v>540460.28</v>
      </c>
      <c r="H27" s="337"/>
      <c r="I27" s="337"/>
      <c r="J27" s="337"/>
      <c r="K27" s="337"/>
      <c r="L27" s="337"/>
    </row>
    <row r="28" spans="1:19" ht="15.95" customHeight="1" x14ac:dyDescent="0.3">
      <c r="A28" s="333"/>
      <c r="B28" s="434"/>
      <c r="C28" s="434"/>
      <c r="D28" s="434"/>
      <c r="E28" s="334"/>
      <c r="F28" s="335"/>
      <c r="G28" s="342" t="str">
        <f t="shared" si="0"/>
        <v/>
      </c>
      <c r="H28" s="337"/>
      <c r="I28" s="337"/>
      <c r="J28" s="337"/>
      <c r="K28" s="337"/>
      <c r="L28" s="337"/>
    </row>
    <row r="29" spans="1:19" ht="15.95" customHeight="1" x14ac:dyDescent="0.3">
      <c r="A29" s="333"/>
      <c r="B29" s="459" t="s">
        <v>189</v>
      </c>
      <c r="C29" s="459"/>
      <c r="D29" s="459"/>
      <c r="E29" s="334"/>
      <c r="F29" s="335"/>
      <c r="G29" s="349">
        <f>G18-G27</f>
        <v>913724.88000000012</v>
      </c>
      <c r="H29" s="337"/>
      <c r="I29" s="337"/>
      <c r="J29" s="337"/>
      <c r="K29" s="337"/>
      <c r="L29" s="337"/>
    </row>
    <row r="30" spans="1:19" ht="15.95" customHeight="1" x14ac:dyDescent="0.3">
      <c r="A30" s="333"/>
      <c r="B30" s="436"/>
      <c r="C30" s="436"/>
      <c r="D30" s="436"/>
      <c r="E30" s="334"/>
      <c r="F30" s="335"/>
      <c r="G30" s="342" t="str">
        <f t="shared" si="0"/>
        <v/>
      </c>
      <c r="H30" s="337"/>
      <c r="I30" s="337"/>
      <c r="J30" s="337"/>
      <c r="K30" s="337"/>
      <c r="L30" s="337"/>
    </row>
    <row r="31" spans="1:19" ht="15.95" customHeight="1" x14ac:dyDescent="0.3">
      <c r="A31" s="350"/>
      <c r="B31" s="445"/>
      <c r="C31" s="445"/>
      <c r="D31" s="445"/>
      <c r="E31" s="351"/>
      <c r="F31" s="352"/>
      <c r="G31" s="353" t="str">
        <f t="shared" si="0"/>
        <v/>
      </c>
      <c r="H31" s="337"/>
      <c r="I31" s="337"/>
      <c r="J31" s="337"/>
      <c r="K31" s="337"/>
      <c r="L31" s="337"/>
    </row>
    <row r="32" spans="1:19" ht="15.95" customHeight="1" x14ac:dyDescent="0.3">
      <c r="A32" s="333"/>
      <c r="B32" s="446" t="s">
        <v>402</v>
      </c>
      <c r="C32" s="446"/>
      <c r="D32" s="446"/>
      <c r="E32" s="354">
        <v>100</v>
      </c>
      <c r="F32" s="335"/>
      <c r="G32" s="342"/>
      <c r="H32" s="337"/>
      <c r="I32" s="337"/>
      <c r="J32" s="337"/>
      <c r="K32" s="337"/>
      <c r="L32" s="337"/>
    </row>
    <row r="33" spans="1:12" ht="15.95" customHeight="1" x14ac:dyDescent="0.3">
      <c r="A33" s="333"/>
      <c r="B33" s="447" t="s">
        <v>403</v>
      </c>
      <c r="C33" s="448"/>
      <c r="D33" s="449"/>
      <c r="E33" s="354">
        <v>5</v>
      </c>
      <c r="F33" s="335"/>
      <c r="G33" s="342"/>
      <c r="H33" s="337"/>
      <c r="I33" s="337"/>
      <c r="J33" s="337"/>
      <c r="K33" s="337"/>
      <c r="L33" s="337"/>
    </row>
    <row r="34" spans="1:12" ht="15.95" customHeight="1" thickBot="1" x14ac:dyDescent="0.35">
      <c r="A34" s="333"/>
      <c r="B34" s="450"/>
      <c r="C34" s="450"/>
      <c r="D34" s="450"/>
      <c r="E34" s="355"/>
      <c r="F34" s="356"/>
      <c r="G34" s="342"/>
      <c r="H34" s="337"/>
      <c r="I34" s="337"/>
      <c r="J34" s="337"/>
      <c r="K34" s="337"/>
      <c r="L34" s="337"/>
    </row>
    <row r="35" spans="1:12" ht="15.95" customHeight="1" thickTop="1" x14ac:dyDescent="0.3">
      <c r="A35" s="357"/>
      <c r="B35" s="451" t="s">
        <v>404</v>
      </c>
      <c r="C35" s="452"/>
      <c r="D35" s="452"/>
      <c r="E35" s="358"/>
      <c r="F35" s="359"/>
      <c r="G35" s="343"/>
      <c r="H35" s="337"/>
      <c r="I35" s="337"/>
      <c r="J35" s="337"/>
      <c r="K35" s="337"/>
      <c r="L35" s="337"/>
    </row>
    <row r="36" spans="1:12" ht="15.95" customHeight="1" x14ac:dyDescent="0.3">
      <c r="A36" s="357"/>
      <c r="B36" s="437" t="s">
        <v>405</v>
      </c>
      <c r="C36" s="438"/>
      <c r="D36" s="438"/>
      <c r="E36" s="334"/>
      <c r="F36" s="360"/>
      <c r="G36" s="343"/>
      <c r="H36" s="337"/>
      <c r="I36" s="337"/>
      <c r="J36" s="337"/>
      <c r="K36" s="337"/>
      <c r="L36" s="337"/>
    </row>
    <row r="37" spans="1:12" ht="15.95" customHeight="1" x14ac:dyDescent="0.3">
      <c r="A37" s="357"/>
      <c r="B37" s="439" t="s">
        <v>406</v>
      </c>
      <c r="C37" s="436"/>
      <c r="D37" s="436"/>
      <c r="E37" s="354">
        <f>G29/E32</f>
        <v>9137.2488000000012</v>
      </c>
      <c r="F37" s="360"/>
      <c r="G37" s="343"/>
      <c r="H37" s="337"/>
      <c r="I37" s="337"/>
      <c r="J37" s="337"/>
      <c r="K37" s="337"/>
      <c r="L37" s="337"/>
    </row>
    <row r="38" spans="1:12" ht="15.95" customHeight="1" x14ac:dyDescent="0.3">
      <c r="A38" s="357"/>
      <c r="B38" s="440"/>
      <c r="C38" s="436"/>
      <c r="D38" s="436"/>
      <c r="E38" s="334"/>
      <c r="F38" s="360"/>
      <c r="G38" s="343"/>
      <c r="H38" s="337"/>
      <c r="I38" s="337"/>
      <c r="J38" s="337"/>
      <c r="K38" s="337"/>
      <c r="L38" s="337"/>
    </row>
    <row r="39" spans="1:12" ht="15.95" customHeight="1" x14ac:dyDescent="0.3">
      <c r="A39" s="357"/>
      <c r="B39" s="440"/>
      <c r="C39" s="436"/>
      <c r="D39" s="436"/>
      <c r="E39" s="334"/>
      <c r="F39" s="360"/>
      <c r="G39" s="343"/>
      <c r="H39" s="337"/>
      <c r="I39" s="337"/>
      <c r="J39" s="337"/>
      <c r="K39" s="337"/>
      <c r="L39" s="337"/>
    </row>
    <row r="40" spans="1:12" ht="15.95" customHeight="1" x14ac:dyDescent="0.3">
      <c r="A40" s="357"/>
      <c r="B40" s="441" t="s">
        <v>407</v>
      </c>
      <c r="C40" s="442"/>
      <c r="D40" s="442"/>
      <c r="E40" s="361">
        <f>E37*E33</f>
        <v>45686.244000000006</v>
      </c>
      <c r="F40" s="360"/>
      <c r="G40" s="343"/>
      <c r="H40" s="337"/>
      <c r="I40" s="337"/>
      <c r="J40" s="337"/>
      <c r="K40" s="337"/>
      <c r="L40" s="337"/>
    </row>
    <row r="41" spans="1:12" ht="15.95" customHeight="1" thickBot="1" x14ac:dyDescent="0.35">
      <c r="A41" s="357"/>
      <c r="B41" s="443"/>
      <c r="C41" s="444"/>
      <c r="D41" s="444"/>
      <c r="E41" s="362"/>
      <c r="F41" s="363"/>
      <c r="G41" s="343" t="str">
        <f t="shared" si="0"/>
        <v/>
      </c>
      <c r="H41" s="337"/>
      <c r="I41" s="337"/>
      <c r="J41" s="337"/>
      <c r="K41" s="337"/>
      <c r="L41" s="337"/>
    </row>
    <row r="42" spans="1:12" ht="15.95" customHeight="1" thickTop="1" x14ac:dyDescent="0.3">
      <c r="A42" s="333"/>
      <c r="B42" s="435"/>
      <c r="C42" s="435"/>
      <c r="D42" s="435"/>
      <c r="E42" s="351"/>
      <c r="F42" s="352"/>
      <c r="G42" s="342" t="str">
        <f t="shared" si="0"/>
        <v/>
      </c>
      <c r="H42" s="337"/>
      <c r="I42" s="337"/>
      <c r="J42" s="337"/>
      <c r="K42" s="337"/>
      <c r="L42" s="337"/>
    </row>
    <row r="43" spans="1:12" ht="15.95" customHeight="1" x14ac:dyDescent="0.3">
      <c r="A43" s="333"/>
      <c r="B43" s="436"/>
      <c r="C43" s="436"/>
      <c r="D43" s="436"/>
      <c r="E43" s="334"/>
      <c r="F43" s="335"/>
      <c r="G43" s="342" t="str">
        <f t="shared" si="0"/>
        <v/>
      </c>
      <c r="H43" s="337"/>
      <c r="I43" s="337"/>
      <c r="J43" s="337"/>
      <c r="K43" s="337"/>
      <c r="L43" s="337"/>
    </row>
    <row r="44" spans="1:12" ht="15.95" customHeight="1" x14ac:dyDescent="0.3">
      <c r="A44" s="333"/>
      <c r="B44" s="436"/>
      <c r="C44" s="436"/>
      <c r="D44" s="436"/>
      <c r="E44" s="334"/>
      <c r="F44" s="335"/>
      <c r="G44" s="342" t="str">
        <f t="shared" si="0"/>
        <v/>
      </c>
      <c r="H44" s="337"/>
      <c r="I44" s="337"/>
      <c r="J44" s="337"/>
      <c r="K44" s="337"/>
      <c r="L44" s="337"/>
    </row>
    <row r="45" spans="1:12" ht="15.95" customHeight="1" x14ac:dyDescent="0.3">
      <c r="A45" s="333"/>
      <c r="B45" s="436"/>
      <c r="C45" s="436"/>
      <c r="D45" s="436"/>
      <c r="E45" s="334"/>
      <c r="F45" s="335"/>
      <c r="G45" s="342" t="str">
        <f t="shared" si="0"/>
        <v/>
      </c>
      <c r="H45" s="337"/>
      <c r="I45" s="337"/>
      <c r="J45" s="337"/>
      <c r="K45" s="337"/>
      <c r="L45" s="337"/>
    </row>
    <row r="46" spans="1:12" ht="15.95" customHeight="1" x14ac:dyDescent="0.3">
      <c r="A46" s="333"/>
      <c r="B46" s="436"/>
      <c r="C46" s="436"/>
      <c r="D46" s="436"/>
      <c r="E46" s="334"/>
      <c r="F46" s="335"/>
      <c r="G46" s="342" t="str">
        <f t="shared" si="0"/>
        <v/>
      </c>
      <c r="H46" s="337"/>
      <c r="I46" s="337"/>
      <c r="J46" s="337"/>
      <c r="K46" s="337"/>
      <c r="L46" s="337"/>
    </row>
    <row r="47" spans="1:12" ht="15.95" customHeight="1" x14ac:dyDescent="0.3">
      <c r="A47" s="333"/>
      <c r="B47" s="434"/>
      <c r="C47" s="434"/>
      <c r="D47" s="434"/>
      <c r="E47" s="334"/>
      <c r="F47" s="335"/>
      <c r="G47" s="342" t="str">
        <f t="shared" si="0"/>
        <v/>
      </c>
      <c r="H47" s="337"/>
      <c r="I47" s="337"/>
      <c r="J47" s="337"/>
      <c r="K47" s="337"/>
      <c r="L47" s="337"/>
    </row>
    <row r="48" spans="1:12" ht="15.95" customHeight="1" x14ac:dyDescent="0.3">
      <c r="A48" s="333"/>
      <c r="B48" s="434"/>
      <c r="C48" s="434"/>
      <c r="D48" s="434"/>
      <c r="E48" s="334"/>
      <c r="F48" s="335"/>
      <c r="G48" s="342" t="str">
        <f t="shared" si="0"/>
        <v/>
      </c>
      <c r="H48" s="337"/>
      <c r="I48" s="337"/>
      <c r="J48" s="337"/>
      <c r="K48" s="337"/>
      <c r="L48" s="337"/>
    </row>
    <row r="49" spans="1:11" ht="15.95" customHeight="1" x14ac:dyDescent="0.25">
      <c r="A49" s="364"/>
      <c r="B49" s="364"/>
      <c r="C49" s="364"/>
      <c r="D49" s="364"/>
      <c r="E49" s="364"/>
      <c r="F49" s="364"/>
      <c r="G49" s="364"/>
      <c r="H49" s="364"/>
      <c r="I49" s="9"/>
      <c r="J49" s="9"/>
      <c r="K49" s="9"/>
    </row>
    <row r="50" spans="1:11" ht="15.95" customHeight="1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ht="15.95" customHeight="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ht="15.95" customHeight="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ht="15.95" customHeigh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ht="15.95" customHeight="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ht="15.95" customHeight="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ht="15.9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ht="15.9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ht="15.95" customHeight="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ht="15.95" customHeight="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ht="15.95" customHeight="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ht="15.95" customHeight="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 ht="15.95" customHeight="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ht="15.95" customHeight="1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ht="15.95" customHeight="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ht="15.95" customHeight="1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ht="15.95" customHeight="1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ht="15.95" customHeight="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ht="15.95" customHeight="1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ht="15.95" customHeight="1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ht="15.95" customHeight="1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 ht="15.95" customHeight="1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 ht="15.95" customHeight="1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ht="15.95" customHeight="1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 ht="15.95" customHeight="1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 ht="15.95" customHeight="1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 ht="15.95" customHeight="1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 ht="15.95" customHeight="1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 ht="15.95" customHeight="1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ht="15.95" customHeight="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</row>
    <row r="80" spans="1:11" ht="15.95" customHeight="1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</row>
    <row r="81" spans="1:11" ht="15.95" customHeight="1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</row>
    <row r="82" spans="1:11" ht="15.95" customHeight="1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 ht="15.95" customHeight="1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ht="15.95" customHeight="1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ht="15.95" customHeight="1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ht="15.95" customHeight="1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ht="15.95" customHeight="1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ht="15.95" customHeight="1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ht="15.95" customHeight="1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 ht="15.95" customHeight="1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 ht="15.95" customHeight="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 ht="15.95" customHeight="1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 ht="15.95" customHeight="1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 ht="15.95" customHeight="1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 ht="15.95" customHeight="1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ht="15.95" customHeight="1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 ht="15.95" customHeight="1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ht="15.95" customHeight="1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 ht="15.95" customHeight="1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 ht="15.95" customHeight="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ht="15.95" customHeight="1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 ht="15.95" customHeight="1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ht="15.95" customHeight="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ht="15.95" customHeight="1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 ht="15.95" customHeight="1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 ht="15.95" customHeight="1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 ht="15.95" customHeight="1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 ht="15.95" customHeight="1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 ht="15.95" customHeight="1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</row>
    <row r="110" spans="1:11" ht="15.95" customHeight="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</row>
    <row r="111" spans="1:11" ht="15.95" customHeight="1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</row>
    <row r="112" spans="1:11" ht="15.95" customHeight="1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</row>
    <row r="113" spans="1:11" ht="15.95" customHeight="1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</row>
    <row r="114" spans="1:11" ht="15.95" customHeight="1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</row>
    <row r="115" spans="1:11" ht="15.95" customHeight="1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</row>
    <row r="116" spans="1:11" ht="15.95" customHeight="1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</row>
    <row r="117" spans="1:11" ht="15.95" customHeight="1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</row>
    <row r="118" spans="1:11" ht="15.95" customHeight="1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</row>
    <row r="119" spans="1:11" ht="15.95" customHeight="1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</row>
    <row r="120" spans="1:11" ht="15.95" customHeight="1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</row>
    <row r="121" spans="1:11" ht="15.95" customHeight="1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</row>
    <row r="122" spans="1:11" ht="15.95" customHeight="1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</row>
    <row r="123" spans="1:11" ht="15.95" customHeight="1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</row>
    <row r="124" spans="1:11" ht="15.95" customHeight="1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</row>
    <row r="125" spans="1:11" ht="15.95" customHeight="1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</row>
    <row r="126" spans="1:11" ht="15.95" customHeight="1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</row>
    <row r="127" spans="1:11" ht="15.95" customHeight="1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</row>
    <row r="128" spans="1:11" ht="15.95" customHeight="1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</row>
    <row r="129" spans="1:11" ht="15.95" customHeight="1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</row>
    <row r="130" spans="1:11" ht="15.95" customHeight="1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</row>
    <row r="131" spans="1:11" ht="15.95" customHeight="1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</row>
    <row r="132" spans="1:11" ht="15.95" customHeight="1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</row>
    <row r="133" spans="1:11" ht="15.95" customHeight="1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</row>
    <row r="134" spans="1:11" ht="15.95" customHeight="1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</row>
    <row r="135" spans="1:11" ht="15.95" customHeight="1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</row>
    <row r="136" spans="1:11" ht="15.95" customHeight="1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</row>
    <row r="137" spans="1:11" ht="15.95" customHeight="1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</row>
    <row r="138" spans="1:11" ht="15.95" customHeight="1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</row>
    <row r="139" spans="1:11" ht="15.95" customHeight="1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</row>
    <row r="140" spans="1:11" ht="15.95" customHeight="1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</row>
    <row r="141" spans="1:11" ht="15.95" customHeight="1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</row>
    <row r="142" spans="1:11" ht="15.95" customHeight="1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</row>
    <row r="143" spans="1:11" ht="15.95" customHeight="1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</row>
    <row r="144" spans="1:11" ht="15.95" customHeight="1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</row>
    <row r="145" spans="1:11" ht="15.95" customHeight="1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</row>
    <row r="146" spans="1:11" ht="15.95" customHeight="1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</row>
    <row r="147" spans="1:11" ht="15.95" customHeight="1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</row>
    <row r="148" spans="1:11" ht="15.95" customHeight="1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</row>
    <row r="149" spans="1:11" ht="15.95" customHeight="1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</row>
    <row r="150" spans="1:11" ht="15.95" customHeight="1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</row>
    <row r="151" spans="1:11" ht="15.95" customHeight="1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</row>
    <row r="152" spans="1:11" ht="15.95" customHeight="1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</row>
    <row r="153" spans="1:11" ht="15.95" customHeight="1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</row>
    <row r="209" spans="1:8" x14ac:dyDescent="0.25">
      <c r="A209" s="9"/>
      <c r="B209" s="9"/>
      <c r="C209" s="9"/>
      <c r="D209" s="9"/>
      <c r="E209" s="9"/>
      <c r="F209" s="9"/>
      <c r="G209" s="9"/>
      <c r="H209" s="9"/>
    </row>
    <row r="210" spans="1:8" x14ac:dyDescent="0.25">
      <c r="A210" s="9"/>
      <c r="B210" s="9"/>
      <c r="C210" s="9"/>
      <c r="D210" s="9"/>
      <c r="E210" s="9"/>
      <c r="F210" s="9"/>
      <c r="G210" s="9"/>
      <c r="H210" s="9"/>
    </row>
  </sheetData>
  <mergeCells count="43">
    <mergeCell ref="B17:D17"/>
    <mergeCell ref="H6:L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29:D29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41:D41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8:D48"/>
    <mergeCell ref="B42:D42"/>
    <mergeCell ref="B43:D43"/>
    <mergeCell ref="B44:D44"/>
    <mergeCell ref="B45:D45"/>
    <mergeCell ref="B46:D46"/>
    <mergeCell ref="B47:D47"/>
  </mergeCells>
  <hyperlinks>
    <hyperlink ref="B33:D33" r:id="rId1" display="Number of Shares Held" xr:uid="{E125FF32-FC22-4234-AF15-60C770045886}"/>
  </hyperlinks>
  <pageMargins left="0.7" right="0.7" top="0.75" bottom="0.75" header="0.3" footer="0.3"/>
  <pageSetup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J34" sqref="J34"/>
    </sheetView>
  </sheetViews>
  <sheetFormatPr defaultColWidth="8.7109375" defaultRowHeight="15" x14ac:dyDescent="0.2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12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2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2" ht="18" x14ac:dyDescent="0.25">
      <c r="A4" s="123"/>
      <c r="B4" s="53"/>
      <c r="D4" s="55"/>
      <c r="E4"/>
      <c r="G4" s="124"/>
      <c r="H4" s="65"/>
      <c r="I4" s="66"/>
    </row>
    <row r="5" spans="1:12" ht="18" x14ac:dyDescent="0.25">
      <c r="A5" s="53" t="s">
        <v>194</v>
      </c>
      <c r="C5" s="57"/>
      <c r="E5"/>
      <c r="F5" s="58"/>
      <c r="G5" s="58"/>
      <c r="H5" s="65"/>
      <c r="J5" s="66"/>
    </row>
    <row r="6" spans="1:12" s="107" customFormat="1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 x14ac:dyDescent="0.25">
      <c r="A8" s="137" t="s">
        <v>96</v>
      </c>
      <c r="B8" s="393" t="s">
        <v>97</v>
      </c>
      <c r="C8" s="394"/>
      <c r="D8" s="395"/>
      <c r="E8" s="138" t="s">
        <v>98</v>
      </c>
      <c r="F8" s="393" t="s">
        <v>146</v>
      </c>
      <c r="G8" s="403"/>
      <c r="H8" s="404"/>
    </row>
    <row r="10" spans="1:12" x14ac:dyDescent="0.25">
      <c r="D10" s="465" t="s">
        <v>136</v>
      </c>
      <c r="E10" s="465"/>
      <c r="F10" s="465"/>
    </row>
    <row r="11" spans="1:12" ht="45" x14ac:dyDescent="0.25">
      <c r="D11" s="113" t="s">
        <v>195</v>
      </c>
      <c r="E11" s="181" t="s">
        <v>196</v>
      </c>
      <c r="F11" s="181" t="s">
        <v>79</v>
      </c>
      <c r="H11" t="s">
        <v>197</v>
      </c>
      <c r="J11" s="181" t="s">
        <v>198</v>
      </c>
      <c r="K11" s="181" t="s">
        <v>199</v>
      </c>
      <c r="L11" s="181" t="s">
        <v>345</v>
      </c>
    </row>
    <row r="12" spans="1:12" x14ac:dyDescent="0.25">
      <c r="A12" s="71"/>
      <c r="B12" s="71"/>
      <c r="E12" s="70"/>
    </row>
    <row r="13" spans="1:12" x14ac:dyDescent="0.25">
      <c r="A13" t="s">
        <v>200</v>
      </c>
      <c r="B13" s="71"/>
      <c r="C13" t="s">
        <v>201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 x14ac:dyDescent="0.25">
      <c r="A14" t="s">
        <v>202</v>
      </c>
      <c r="B14" s="71"/>
      <c r="C14" t="s">
        <v>203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 x14ac:dyDescent="0.25">
      <c r="A15" t="s">
        <v>204</v>
      </c>
      <c r="B15" s="71"/>
      <c r="C15" t="s">
        <v>205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 x14ac:dyDescent="0.3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 x14ac:dyDescent="0.25">
      <c r="E18" s="70"/>
    </row>
    <row r="19" spans="1:8" x14ac:dyDescent="0.25">
      <c r="A19" s="71"/>
      <c r="B19" s="71"/>
      <c r="C19" s="71"/>
      <c r="E19" s="70"/>
    </row>
    <row r="20" spans="1:8" x14ac:dyDescent="0.25">
      <c r="A20" s="77"/>
      <c r="B20" s="77"/>
      <c r="C20" s="71"/>
      <c r="E20" s="70"/>
    </row>
    <row r="21" spans="1:8" x14ac:dyDescent="0.25">
      <c r="E21" s="70"/>
    </row>
    <row r="22" spans="1:8" x14ac:dyDescent="0.25">
      <c r="E22" s="70"/>
    </row>
    <row r="23" spans="1:8" x14ac:dyDescent="0.25">
      <c r="E23" s="70"/>
    </row>
    <row r="24" spans="1:8" x14ac:dyDescent="0.25">
      <c r="E24" s="70"/>
    </row>
    <row r="25" spans="1:8" x14ac:dyDescent="0.25">
      <c r="E25" s="70"/>
    </row>
    <row r="26" spans="1:8" x14ac:dyDescent="0.25">
      <c r="E26" s="70"/>
    </row>
    <row r="27" spans="1:8" x14ac:dyDescent="0.25">
      <c r="E27" s="80"/>
    </row>
    <row r="28" spans="1:8" x14ac:dyDescent="0.25">
      <c r="E28" s="79"/>
    </row>
    <row r="29" spans="1:8" x14ac:dyDescent="0.25">
      <c r="E29" s="70"/>
    </row>
    <row r="34" spans="3:3" x14ac:dyDescent="0.25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46"/>
  <sheetViews>
    <sheetView workbookViewId="0">
      <selection activeCell="I31" sqref="I31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0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0" ht="18" x14ac:dyDescent="0.25">
      <c r="A4" s="123"/>
      <c r="B4" s="53"/>
      <c r="D4" s="55"/>
      <c r="F4"/>
      <c r="G4" s="124"/>
      <c r="H4" s="65"/>
      <c r="I4" s="66"/>
    </row>
    <row r="5" spans="1:10" ht="18" x14ac:dyDescent="0.25">
      <c r="A5" s="53" t="s">
        <v>206</v>
      </c>
      <c r="C5" s="57"/>
      <c r="G5" s="58"/>
      <c r="H5" s="65"/>
      <c r="J5" s="66"/>
    </row>
    <row r="6" spans="1:10" s="107" customFormat="1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 x14ac:dyDescent="0.25">
      <c r="A8" s="137" t="s">
        <v>96</v>
      </c>
      <c r="B8" s="393" t="s">
        <v>97</v>
      </c>
      <c r="C8" s="394"/>
      <c r="D8" s="394"/>
      <c r="E8" s="395"/>
      <c r="F8" s="138" t="s">
        <v>98</v>
      </c>
      <c r="G8" s="393" t="s">
        <v>146</v>
      </c>
      <c r="H8" s="403"/>
      <c r="I8" s="404"/>
    </row>
    <row r="10" spans="1:10" x14ac:dyDescent="0.25">
      <c r="F10" s="70"/>
    </row>
    <row r="11" spans="1:10" x14ac:dyDescent="0.25">
      <c r="A11" s="71">
        <v>61800</v>
      </c>
      <c r="B11" s="71"/>
      <c r="C11" s="71" t="s">
        <v>33</v>
      </c>
    </row>
    <row r="12" spans="1:10" x14ac:dyDescent="0.25">
      <c r="A12" s="71"/>
      <c r="B12" s="71"/>
      <c r="C12" s="115" t="s">
        <v>435</v>
      </c>
      <c r="E12" s="105"/>
    </row>
    <row r="13" spans="1:10" x14ac:dyDescent="0.25">
      <c r="A13" s="71"/>
      <c r="B13" s="71"/>
      <c r="C13" s="115" t="s">
        <v>427</v>
      </c>
      <c r="F13" s="93">
        <v>334.35</v>
      </c>
    </row>
    <row r="14" spans="1:10" x14ac:dyDescent="0.25">
      <c r="A14" s="71"/>
      <c r="B14" s="71"/>
      <c r="C14" s="115" t="s">
        <v>428</v>
      </c>
      <c r="F14" s="93">
        <v>967.92</v>
      </c>
    </row>
    <row r="15" spans="1:10" x14ac:dyDescent="0.25">
      <c r="A15" s="71"/>
      <c r="B15" s="71"/>
      <c r="C15" s="115" t="s">
        <v>429</v>
      </c>
      <c r="F15" s="93">
        <v>135.74</v>
      </c>
    </row>
    <row r="16" spans="1:10" x14ac:dyDescent="0.25">
      <c r="A16" s="71"/>
      <c r="B16" s="71"/>
      <c r="C16" s="115" t="s">
        <v>430</v>
      </c>
      <c r="F16" s="93">
        <v>22.29</v>
      </c>
    </row>
    <row r="17" spans="1:7" x14ac:dyDescent="0.25">
      <c r="A17" s="71"/>
      <c r="B17" s="71"/>
      <c r="C17" s="115" t="s">
        <v>431</v>
      </c>
      <c r="F17" s="93">
        <v>47.66</v>
      </c>
    </row>
    <row r="18" spans="1:7" x14ac:dyDescent="0.25">
      <c r="A18" s="71"/>
      <c r="B18" s="71"/>
      <c r="C18" s="115" t="s">
        <v>432</v>
      </c>
      <c r="F18" s="93">
        <v>841.5</v>
      </c>
    </row>
    <row r="19" spans="1:7" x14ac:dyDescent="0.25">
      <c r="A19" s="71"/>
      <c r="B19" s="71"/>
      <c r="C19" s="115" t="s">
        <v>433</v>
      </c>
      <c r="F19" s="93">
        <v>373.51</v>
      </c>
    </row>
    <row r="20" spans="1:7" x14ac:dyDescent="0.25">
      <c r="A20" s="71"/>
      <c r="B20" s="71"/>
      <c r="C20" s="115" t="s">
        <v>434</v>
      </c>
      <c r="F20" s="93">
        <v>87.73</v>
      </c>
    </row>
    <row r="22" spans="1:7" ht="15.75" thickBot="1" x14ac:dyDescent="0.3">
      <c r="F22" s="112">
        <f>SUM(F12:F21)</f>
        <v>2810.7000000000003</v>
      </c>
      <c r="G22" t="s">
        <v>335</v>
      </c>
    </row>
    <row r="24" spans="1:7" x14ac:dyDescent="0.25">
      <c r="A24" s="71"/>
      <c r="B24" s="71"/>
      <c r="C24" s="77" t="s">
        <v>207</v>
      </c>
    </row>
    <row r="25" spans="1:7" x14ac:dyDescent="0.25">
      <c r="A25" s="71"/>
      <c r="B25" s="71"/>
      <c r="C25" s="77"/>
      <c r="D25" s="47" t="s">
        <v>208</v>
      </c>
      <c r="E25" s="47" t="s">
        <v>209</v>
      </c>
      <c r="F25" s="85" t="s">
        <v>159</v>
      </c>
    </row>
    <row r="26" spans="1:7" x14ac:dyDescent="0.25">
      <c r="A26" s="71"/>
      <c r="B26" s="71"/>
      <c r="C26" t="s">
        <v>334</v>
      </c>
      <c r="D26" s="262"/>
      <c r="E26" s="262"/>
      <c r="F26" s="70">
        <f>+D26-E26</f>
        <v>0</v>
      </c>
    </row>
    <row r="27" spans="1:7" ht="15.75" thickBot="1" x14ac:dyDescent="0.3">
      <c r="A27" s="71"/>
      <c r="B27" s="71"/>
      <c r="F27" s="117">
        <f>+SUM(F26:F26)</f>
        <v>0</v>
      </c>
    </row>
    <row r="28" spans="1:7" ht="15.75" thickTop="1" x14ac:dyDescent="0.25">
      <c r="A28" s="71"/>
      <c r="B28" s="71"/>
      <c r="F28" s="70"/>
    </row>
    <row r="29" spans="1:7" x14ac:dyDescent="0.25">
      <c r="A29" s="71"/>
      <c r="B29" s="71"/>
      <c r="F29" s="70"/>
    </row>
    <row r="30" spans="1:7" x14ac:dyDescent="0.25">
      <c r="A30" s="77">
        <v>64500</v>
      </c>
      <c r="B30" s="77"/>
      <c r="C30" s="71" t="s">
        <v>35</v>
      </c>
    </row>
    <row r="31" spans="1:7" x14ac:dyDescent="0.25">
      <c r="F31" s="58">
        <v>0</v>
      </c>
    </row>
    <row r="32" spans="1:7" x14ac:dyDescent="0.25">
      <c r="F32" s="58">
        <v>0</v>
      </c>
    </row>
    <row r="34" spans="1:6" ht="15.75" thickBot="1" x14ac:dyDescent="0.3">
      <c r="F34" s="112">
        <f>SUM(F31:F33)</f>
        <v>0</v>
      </c>
    </row>
    <row r="35" spans="1:6" x14ac:dyDescent="0.25">
      <c r="F35" s="70"/>
    </row>
    <row r="36" spans="1:6" x14ac:dyDescent="0.25">
      <c r="A36" s="71"/>
      <c r="B36" s="71"/>
      <c r="F36" s="70"/>
    </row>
    <row r="37" spans="1:6" x14ac:dyDescent="0.25">
      <c r="A37" s="77">
        <v>68000</v>
      </c>
      <c r="B37" s="77"/>
      <c r="C37" s="71" t="s">
        <v>36</v>
      </c>
    </row>
    <row r="38" spans="1:6" x14ac:dyDescent="0.25">
      <c r="F38" s="58">
        <v>0</v>
      </c>
    </row>
    <row r="39" spans="1:6" x14ac:dyDescent="0.25">
      <c r="F39" s="58">
        <v>0</v>
      </c>
    </row>
    <row r="41" spans="1:6" ht="15.75" thickBot="1" x14ac:dyDescent="0.3">
      <c r="F41" s="112">
        <f>SUM(F38:F40)</f>
        <v>0</v>
      </c>
    </row>
    <row r="44" spans="1:6" x14ac:dyDescent="0.25">
      <c r="F44" s="80"/>
    </row>
    <row r="46" spans="1:6" x14ac:dyDescent="0.25">
      <c r="C46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AD5FF"/>
  </sheetPr>
  <dimension ref="A1:J27"/>
  <sheetViews>
    <sheetView workbookViewId="0">
      <selection activeCell="J27" sqref="J27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0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210</v>
      </c>
      <c r="C5" s="57"/>
      <c r="G5" s="58"/>
      <c r="H5" s="65"/>
      <c r="J5" s="66"/>
    </row>
    <row r="6" spans="1:10" s="107" customFormat="1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 x14ac:dyDescent="0.25">
      <c r="A8" s="137" t="s">
        <v>96</v>
      </c>
      <c r="B8" s="393" t="s">
        <v>97</v>
      </c>
      <c r="C8" s="394"/>
      <c r="D8" s="394"/>
      <c r="E8" s="395"/>
      <c r="F8" s="138" t="s">
        <v>98</v>
      </c>
      <c r="G8" s="393" t="s">
        <v>146</v>
      </c>
      <c r="H8" s="403"/>
      <c r="I8" s="404"/>
    </row>
    <row r="10" spans="1:10" x14ac:dyDescent="0.25">
      <c r="F10" s="70"/>
    </row>
    <row r="11" spans="1:10" x14ac:dyDescent="0.25">
      <c r="A11" s="71">
        <v>88000</v>
      </c>
      <c r="B11" s="71"/>
      <c r="C11" s="71" t="s">
        <v>53</v>
      </c>
    </row>
    <row r="12" spans="1:10" x14ac:dyDescent="0.25">
      <c r="C12" t="s">
        <v>421</v>
      </c>
      <c r="F12" s="58">
        <v>192</v>
      </c>
      <c r="G12" t="s">
        <v>436</v>
      </c>
    </row>
    <row r="13" spans="1:10" x14ac:dyDescent="0.25">
      <c r="C13" t="s">
        <v>420</v>
      </c>
      <c r="F13" s="58">
        <v>56</v>
      </c>
      <c r="G13" t="s">
        <v>437</v>
      </c>
    </row>
    <row r="14" spans="1:10" x14ac:dyDescent="0.25">
      <c r="F14" s="58">
        <v>0</v>
      </c>
    </row>
    <row r="15" spans="1:10" x14ac:dyDescent="0.25">
      <c r="F15" s="58">
        <v>0</v>
      </c>
    </row>
    <row r="17" spans="3:6" ht="15.75" thickBot="1" x14ac:dyDescent="0.3">
      <c r="F17" s="112">
        <f>SUM(F12:F16)</f>
        <v>248</v>
      </c>
    </row>
    <row r="20" spans="3:6" x14ac:dyDescent="0.25">
      <c r="F20" s="80"/>
    </row>
    <row r="21" spans="3:6" x14ac:dyDescent="0.25">
      <c r="F21" s="79"/>
    </row>
    <row r="22" spans="3:6" x14ac:dyDescent="0.25">
      <c r="F22" s="70"/>
    </row>
    <row r="27" spans="3:6" x14ac:dyDescent="0.25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AD5FF"/>
  </sheetPr>
  <dimension ref="A1:P50"/>
  <sheetViews>
    <sheetView workbookViewId="0">
      <selection activeCell="M42" sqref="M42"/>
    </sheetView>
  </sheetViews>
  <sheetFormatPr defaultColWidth="8.7109375" defaultRowHeight="15" x14ac:dyDescent="0.2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16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6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6" ht="18" x14ac:dyDescent="0.25">
      <c r="D4" s="53"/>
      <c r="E4" s="53"/>
      <c r="F4" s="64"/>
      <c r="G4" s="65"/>
      <c r="I4" s="66"/>
    </row>
    <row r="5" spans="1:16" ht="18" x14ac:dyDescent="0.25">
      <c r="A5" s="125" t="s">
        <v>211</v>
      </c>
      <c r="D5" s="53"/>
      <c r="E5" s="53"/>
      <c r="F5" s="64"/>
      <c r="G5" s="65"/>
      <c r="I5" s="66"/>
    </row>
    <row r="6" spans="1:16" ht="18" x14ac:dyDescent="0.25">
      <c r="D6" s="53"/>
      <c r="E6" s="53"/>
      <c r="F6" s="53"/>
      <c r="G6" s="53"/>
      <c r="H6" s="64"/>
      <c r="I6" s="65"/>
      <c r="K6" s="66"/>
    </row>
    <row r="7" spans="1:16" x14ac:dyDescent="0.25">
      <c r="H7" s="58"/>
    </row>
    <row r="8" spans="1:16" ht="30" x14ac:dyDescent="0.25">
      <c r="A8" s="137" t="s">
        <v>96</v>
      </c>
      <c r="B8" s="393" t="s">
        <v>97</v>
      </c>
      <c r="C8" s="395"/>
      <c r="D8" s="138" t="s">
        <v>98</v>
      </c>
      <c r="E8" s="138"/>
      <c r="F8" s="138"/>
      <c r="G8" s="138"/>
      <c r="H8" s="138" t="s">
        <v>98</v>
      </c>
      <c r="I8" s="393" t="s">
        <v>146</v>
      </c>
      <c r="J8" s="403"/>
      <c r="K8" s="404"/>
      <c r="L8" s="69"/>
      <c r="M8" s="69"/>
      <c r="N8" s="69"/>
      <c r="O8" s="69"/>
      <c r="P8" s="69"/>
    </row>
    <row r="9" spans="1:16" x14ac:dyDescent="0.25">
      <c r="H9" s="58"/>
    </row>
    <row r="10" spans="1:16" x14ac:dyDescent="0.25">
      <c r="H10" s="70"/>
    </row>
    <row r="11" spans="1:16" x14ac:dyDescent="0.25">
      <c r="D11" s="47" t="s">
        <v>212</v>
      </c>
      <c r="E11" s="47" t="s">
        <v>212</v>
      </c>
      <c r="F11" s="47" t="s">
        <v>416</v>
      </c>
      <c r="G11" s="47" t="s">
        <v>213</v>
      </c>
      <c r="H11" s="72" t="s">
        <v>79</v>
      </c>
      <c r="J11" s="77"/>
    </row>
    <row r="12" spans="1:16" x14ac:dyDescent="0.25">
      <c r="D12" s="47" t="s">
        <v>130</v>
      </c>
      <c r="E12" s="77" t="s">
        <v>214</v>
      </c>
      <c r="F12" s="47"/>
      <c r="G12" s="47"/>
      <c r="H12" s="58"/>
    </row>
    <row r="13" spans="1:16" x14ac:dyDescent="0.25">
      <c r="H13" s="58"/>
      <c r="K13" s="47" t="s">
        <v>215</v>
      </c>
      <c r="L13" s="47" t="s">
        <v>216</v>
      </c>
      <c r="M13" s="47" t="s">
        <v>217</v>
      </c>
    </row>
    <row r="14" spans="1:16" x14ac:dyDescent="0.25">
      <c r="C14" s="77" t="s">
        <v>218</v>
      </c>
      <c r="D14" s="367"/>
      <c r="E14" s="368"/>
      <c r="F14" s="367">
        <v>3813.06</v>
      </c>
      <c r="G14" s="367"/>
      <c r="H14" s="367">
        <f>SUM(D14:G14)</f>
        <v>3813.06</v>
      </c>
      <c r="J14" t="s">
        <v>219</v>
      </c>
      <c r="K14" s="93">
        <f>+H40</f>
        <v>3813.06</v>
      </c>
      <c r="L14" s="93">
        <v>3813.06</v>
      </c>
      <c r="M14" s="93">
        <f>+K14-L14</f>
        <v>0</v>
      </c>
    </row>
    <row r="15" spans="1:16" x14ac:dyDescent="0.25">
      <c r="C15" t="s">
        <v>220</v>
      </c>
      <c r="D15" s="93"/>
      <c r="E15" s="105"/>
      <c r="F15" s="93">
        <v>78.55</v>
      </c>
      <c r="G15" s="93"/>
      <c r="H15" s="93">
        <f t="shared" ref="H15:H27" si="0">SUM(D15:G15)</f>
        <v>78.55</v>
      </c>
      <c r="J15" t="s">
        <v>221</v>
      </c>
      <c r="K15" s="93">
        <f>+H26</f>
        <v>178.39</v>
      </c>
      <c r="L15" s="93">
        <v>178.39</v>
      </c>
      <c r="M15" s="93">
        <f t="shared" ref="M15:M27" si="1">+K15-L15</f>
        <v>0</v>
      </c>
    </row>
    <row r="16" spans="1:16" x14ac:dyDescent="0.25">
      <c r="C16" t="s">
        <v>222</v>
      </c>
      <c r="D16" s="93"/>
      <c r="E16" s="105"/>
      <c r="F16" s="93"/>
      <c r="G16" s="93"/>
      <c r="H16" s="93">
        <f t="shared" si="0"/>
        <v>0</v>
      </c>
      <c r="J16" t="s">
        <v>223</v>
      </c>
      <c r="K16" s="93">
        <f>+H24+H25</f>
        <v>101.38</v>
      </c>
      <c r="L16" s="93">
        <v>101.38</v>
      </c>
      <c r="M16" s="93">
        <f t="shared" si="1"/>
        <v>0</v>
      </c>
    </row>
    <row r="17" spans="3:13" x14ac:dyDescent="0.25">
      <c r="C17" s="139" t="s">
        <v>224</v>
      </c>
      <c r="D17" s="93"/>
      <c r="E17" s="105"/>
      <c r="F17" s="93"/>
      <c r="G17" s="93"/>
      <c r="H17" s="93">
        <f t="shared" si="0"/>
        <v>0</v>
      </c>
      <c r="J17" t="s">
        <v>225</v>
      </c>
      <c r="K17" s="93">
        <f>+H15+H28</f>
        <v>895.31</v>
      </c>
      <c r="L17" s="93">
        <v>895.31</v>
      </c>
      <c r="M17" s="93">
        <f t="shared" si="1"/>
        <v>0</v>
      </c>
    </row>
    <row r="18" spans="3:13" x14ac:dyDescent="0.25">
      <c r="C18" s="139" t="s">
        <v>226</v>
      </c>
      <c r="D18" s="93"/>
      <c r="E18" s="105"/>
      <c r="F18" s="93"/>
      <c r="G18" s="93"/>
      <c r="H18" s="93">
        <f t="shared" si="0"/>
        <v>0</v>
      </c>
      <c r="J18" t="s">
        <v>227</v>
      </c>
      <c r="K18" s="93">
        <f>+H27</f>
        <v>90.18</v>
      </c>
      <c r="L18" s="93">
        <v>90.18</v>
      </c>
      <c r="M18" s="93">
        <f t="shared" si="1"/>
        <v>0</v>
      </c>
    </row>
    <row r="19" spans="3:13" x14ac:dyDescent="0.25">
      <c r="C19" t="s">
        <v>228</v>
      </c>
      <c r="D19" s="93"/>
      <c r="E19" s="105"/>
      <c r="F19" s="93"/>
      <c r="G19" s="93"/>
      <c r="H19" s="93">
        <f t="shared" si="0"/>
        <v>0</v>
      </c>
      <c r="J19" t="s">
        <v>229</v>
      </c>
      <c r="K19" s="93">
        <f>+H20+H21-H36</f>
        <v>198.59</v>
      </c>
      <c r="L19" s="105">
        <v>198.59</v>
      </c>
      <c r="M19" s="105">
        <f t="shared" si="1"/>
        <v>0</v>
      </c>
    </row>
    <row r="20" spans="3:13" x14ac:dyDescent="0.25">
      <c r="C20" s="139" t="s">
        <v>224</v>
      </c>
      <c r="D20" s="93"/>
      <c r="E20" s="105"/>
      <c r="F20" s="93"/>
      <c r="G20" s="93"/>
      <c r="H20" s="93">
        <f t="shared" si="0"/>
        <v>0</v>
      </c>
      <c r="J20" t="s">
        <v>230</v>
      </c>
      <c r="K20" s="93">
        <f>+H20+H21</f>
        <v>198.59</v>
      </c>
      <c r="L20" s="105">
        <v>198.59</v>
      </c>
      <c r="M20" s="105">
        <f t="shared" si="1"/>
        <v>0</v>
      </c>
    </row>
    <row r="21" spans="3:13" x14ac:dyDescent="0.25">
      <c r="C21" s="139" t="s">
        <v>226</v>
      </c>
      <c r="D21" s="93"/>
      <c r="E21" s="105"/>
      <c r="F21" s="105">
        <v>198.59</v>
      </c>
      <c r="G21" s="93"/>
      <c r="H21" s="93">
        <f t="shared" si="0"/>
        <v>198.59</v>
      </c>
      <c r="J21" t="s">
        <v>231</v>
      </c>
      <c r="K21" s="93">
        <f>+H17+H18</f>
        <v>0</v>
      </c>
      <c r="L21" s="93"/>
      <c r="M21" s="105">
        <f t="shared" si="1"/>
        <v>0</v>
      </c>
    </row>
    <row r="22" spans="3:13" x14ac:dyDescent="0.25">
      <c r="C22" t="s">
        <v>232</v>
      </c>
      <c r="D22" s="93"/>
      <c r="E22" s="105"/>
      <c r="F22" s="93">
        <f>1869.71-F35</f>
        <v>1627.41</v>
      </c>
      <c r="G22" s="93"/>
      <c r="H22" s="93">
        <f t="shared" si="0"/>
        <v>1627.41</v>
      </c>
      <c r="J22" t="s">
        <v>233</v>
      </c>
      <c r="K22" s="93">
        <f>+H22</f>
        <v>1627.41</v>
      </c>
      <c r="L22" s="93">
        <v>1627.41</v>
      </c>
      <c r="M22" s="93">
        <f t="shared" si="1"/>
        <v>0</v>
      </c>
    </row>
    <row r="23" spans="3:13" x14ac:dyDescent="0.25">
      <c r="C23" t="s">
        <v>234</v>
      </c>
      <c r="D23" s="93"/>
      <c r="E23" s="105"/>
      <c r="F23" s="93"/>
      <c r="G23" s="93"/>
      <c r="H23" s="93">
        <f t="shared" si="0"/>
        <v>0</v>
      </c>
      <c r="J23" t="s">
        <v>235</v>
      </c>
      <c r="K23" s="93">
        <f>+H35+H36</f>
        <v>242.3</v>
      </c>
      <c r="L23" s="93">
        <v>242.3</v>
      </c>
      <c r="M23" s="93">
        <f t="shared" si="1"/>
        <v>0</v>
      </c>
    </row>
    <row r="24" spans="3:13" x14ac:dyDescent="0.25">
      <c r="C24" s="139" t="s">
        <v>236</v>
      </c>
      <c r="D24" s="93"/>
      <c r="E24" s="105"/>
      <c r="F24" s="93">
        <v>101.38</v>
      </c>
      <c r="G24" s="93"/>
      <c r="H24" s="93">
        <f t="shared" si="0"/>
        <v>101.38</v>
      </c>
      <c r="J24" t="s">
        <v>237</v>
      </c>
      <c r="K24" s="93">
        <v>0</v>
      </c>
      <c r="L24" s="93"/>
      <c r="M24" s="93">
        <f t="shared" si="1"/>
        <v>0</v>
      </c>
    </row>
    <row r="25" spans="3:13" x14ac:dyDescent="0.25">
      <c r="C25" s="139" t="s">
        <v>238</v>
      </c>
      <c r="D25" s="93"/>
      <c r="E25" s="105"/>
      <c r="F25" s="93"/>
      <c r="G25" s="93"/>
      <c r="H25" s="93">
        <f t="shared" si="0"/>
        <v>0</v>
      </c>
      <c r="J25" t="s">
        <v>239</v>
      </c>
      <c r="K25" s="93">
        <v>0</v>
      </c>
      <c r="L25" s="93"/>
      <c r="M25" s="93">
        <f t="shared" si="1"/>
        <v>0</v>
      </c>
    </row>
    <row r="26" spans="3:13" x14ac:dyDescent="0.25">
      <c r="C26" s="139" t="s">
        <v>240</v>
      </c>
      <c r="D26" s="93"/>
      <c r="E26" s="369"/>
      <c r="F26" s="93">
        <f>268.57-90.18</f>
        <v>178.39</v>
      </c>
      <c r="G26" s="93"/>
      <c r="H26" s="93">
        <f t="shared" si="0"/>
        <v>178.39</v>
      </c>
      <c r="J26" t="s">
        <v>241</v>
      </c>
      <c r="K26" s="93">
        <f>H31-H38</f>
        <v>613.37</v>
      </c>
      <c r="L26" s="93">
        <v>613.37</v>
      </c>
      <c r="M26" s="93">
        <f t="shared" si="1"/>
        <v>0</v>
      </c>
    </row>
    <row r="27" spans="3:13" x14ac:dyDescent="0.25">
      <c r="C27" s="139" t="s">
        <v>242</v>
      </c>
      <c r="D27" s="93"/>
      <c r="E27" s="105"/>
      <c r="F27" s="93">
        <v>90.18</v>
      </c>
      <c r="G27" s="93"/>
      <c r="H27" s="93">
        <f t="shared" si="0"/>
        <v>90.18</v>
      </c>
      <c r="J27" t="s">
        <v>64</v>
      </c>
      <c r="K27" s="93">
        <f>+H33</f>
        <v>0</v>
      </c>
      <c r="L27" s="93"/>
      <c r="M27" s="93">
        <f t="shared" si="1"/>
        <v>0</v>
      </c>
    </row>
    <row r="28" spans="3:13" x14ac:dyDescent="0.25">
      <c r="C28" t="s">
        <v>243</v>
      </c>
      <c r="D28" s="93"/>
      <c r="E28" s="105"/>
      <c r="F28" s="93">
        <v>816.76</v>
      </c>
      <c r="G28" s="93"/>
      <c r="H28" s="93">
        <f t="shared" ref="H28:H33" si="2">SUM(D28:G28)</f>
        <v>816.76</v>
      </c>
    </row>
    <row r="29" spans="3:13" x14ac:dyDescent="0.25">
      <c r="C29" t="s">
        <v>230</v>
      </c>
      <c r="D29" s="93"/>
      <c r="E29" s="105"/>
      <c r="F29" s="105">
        <v>198.59</v>
      </c>
      <c r="G29" s="93"/>
      <c r="H29" s="93">
        <f t="shared" si="2"/>
        <v>198.59</v>
      </c>
      <c r="J29" t="s">
        <v>244</v>
      </c>
      <c r="K29" s="79">
        <f>+K15+K16+K17+K19+K20+K21+K22+K26-K14+K27</f>
        <v>-1.999999999998181E-2</v>
      </c>
      <c r="L29" s="93">
        <f>+L15+L16+L17+L19+L20+L21+L22+L26-L14+L27</f>
        <v>-1.999999999998181E-2</v>
      </c>
      <c r="M29" s="93">
        <f>+K29-L29</f>
        <v>0</v>
      </c>
    </row>
    <row r="30" spans="3:13" x14ac:dyDescent="0.25">
      <c r="C30" t="s">
        <v>239</v>
      </c>
      <c r="D30" s="93"/>
      <c r="E30" s="105"/>
      <c r="F30" s="93"/>
      <c r="G30" s="93"/>
      <c r="H30" s="93">
        <f t="shared" si="2"/>
        <v>0</v>
      </c>
    </row>
    <row r="31" spans="3:13" x14ac:dyDescent="0.25">
      <c r="C31" t="s">
        <v>245</v>
      </c>
      <c r="D31" s="93"/>
      <c r="E31" s="105"/>
      <c r="F31" s="93"/>
      <c r="G31" s="93"/>
      <c r="H31" s="93">
        <f t="shared" si="2"/>
        <v>0</v>
      </c>
    </row>
    <row r="32" spans="3:13" x14ac:dyDescent="0.25">
      <c r="C32" t="s">
        <v>237</v>
      </c>
      <c r="D32" s="93">
        <f>0+D38</f>
        <v>0</v>
      </c>
      <c r="E32" s="105"/>
      <c r="F32" s="93"/>
      <c r="G32" s="93"/>
      <c r="H32" s="93">
        <f t="shared" si="2"/>
        <v>0</v>
      </c>
      <c r="J32" s="140"/>
    </row>
    <row r="33" spans="3:10" x14ac:dyDescent="0.25">
      <c r="C33" t="s">
        <v>64</v>
      </c>
      <c r="D33" s="93"/>
      <c r="E33" s="105">
        <f>-E26</f>
        <v>0</v>
      </c>
      <c r="F33" s="93"/>
      <c r="G33" s="93"/>
      <c r="H33" s="93">
        <f t="shared" si="2"/>
        <v>0</v>
      </c>
    </row>
    <row r="34" spans="3:10" x14ac:dyDescent="0.25">
      <c r="D34" s="93"/>
      <c r="E34" s="105"/>
      <c r="F34" s="93"/>
      <c r="G34" s="93"/>
      <c r="H34" s="93"/>
    </row>
    <row r="35" spans="3:10" x14ac:dyDescent="0.25">
      <c r="C35" t="s">
        <v>235</v>
      </c>
      <c r="D35" s="93"/>
      <c r="E35" s="369"/>
      <c r="F35" s="93">
        <v>242.3</v>
      </c>
      <c r="G35" s="93"/>
      <c r="H35" s="93">
        <f>SUM(D35:G35)</f>
        <v>242.3</v>
      </c>
      <c r="J35" s="140"/>
    </row>
    <row r="36" spans="3:10" x14ac:dyDescent="0.25">
      <c r="C36" t="s">
        <v>246</v>
      </c>
      <c r="D36" s="93"/>
      <c r="E36" s="105">
        <f>-E35</f>
        <v>0</v>
      </c>
      <c r="F36" s="93"/>
      <c r="G36" s="93"/>
      <c r="H36" s="93">
        <f>SUM(D36:G36)</f>
        <v>0</v>
      </c>
    </row>
    <row r="37" spans="3:10" x14ac:dyDescent="0.25">
      <c r="C37" t="s">
        <v>247</v>
      </c>
      <c r="D37" s="93"/>
      <c r="E37" s="105"/>
      <c r="F37" s="93"/>
      <c r="G37" s="93"/>
      <c r="H37" s="93">
        <f>SUM(D37:G37)</f>
        <v>0</v>
      </c>
    </row>
    <row r="38" spans="3:10" x14ac:dyDescent="0.25">
      <c r="C38" t="s">
        <v>248</v>
      </c>
      <c r="D38" s="93"/>
      <c r="E38" s="105"/>
      <c r="F38" s="93">
        <f>-(0.93+7.27+635.15-29.98)</f>
        <v>-613.37</v>
      </c>
      <c r="G38" s="93"/>
      <c r="H38" s="93">
        <f>SUM(D38:G38)</f>
        <v>-613.37</v>
      </c>
    </row>
    <row r="39" spans="3:10" x14ac:dyDescent="0.25">
      <c r="D39" s="93"/>
      <c r="E39" s="105"/>
      <c r="F39" s="93"/>
      <c r="G39" s="93"/>
      <c r="H39" s="93"/>
    </row>
    <row r="40" spans="3:10" x14ac:dyDescent="0.25">
      <c r="C40" s="77" t="s">
        <v>249</v>
      </c>
      <c r="D40" s="79">
        <f>+D14-D37</f>
        <v>0</v>
      </c>
      <c r="E40" s="79"/>
      <c r="F40" s="79">
        <f>+F14-F37</f>
        <v>3813.06</v>
      </c>
      <c r="G40" s="79">
        <f>+G14-G37</f>
        <v>0</v>
      </c>
      <c r="H40" s="93">
        <f>SUM(D40:G40)</f>
        <v>3813.06</v>
      </c>
    </row>
    <row r="41" spans="3:10" x14ac:dyDescent="0.25">
      <c r="D41" s="79"/>
      <c r="E41" s="79"/>
      <c r="F41" s="79"/>
      <c r="G41" s="79"/>
      <c r="H41" s="93"/>
    </row>
    <row r="42" spans="3:10" x14ac:dyDescent="0.25">
      <c r="D42" s="79"/>
      <c r="E42" s="79"/>
      <c r="F42" s="79"/>
      <c r="G42" s="79"/>
      <c r="H42" s="93"/>
    </row>
    <row r="43" spans="3:10" x14ac:dyDescent="0.25">
      <c r="C43" s="77" t="s">
        <v>250</v>
      </c>
      <c r="D43" s="79">
        <f>SUM(D15:D33)-D27-D35-D37-D38-D36</f>
        <v>0</v>
      </c>
      <c r="E43" s="79">
        <f>SUM(E15:E33)-E27-E35-E37-E38-E36</f>
        <v>0</v>
      </c>
      <c r="F43" s="79">
        <f>SUM(F15:F32)-F27-F37-F38</f>
        <v>3813.0400000000004</v>
      </c>
      <c r="G43" s="79">
        <f>SUM(G15:G32)-G27-G35-G37-G38</f>
        <v>0</v>
      </c>
      <c r="H43" s="58"/>
    </row>
    <row r="44" spans="3:10" x14ac:dyDescent="0.25">
      <c r="C44" s="42" t="s">
        <v>159</v>
      </c>
      <c r="D44" s="94">
        <f>+D43-D40</f>
        <v>0</v>
      </c>
      <c r="E44" s="94">
        <f>+E43-E40</f>
        <v>0</v>
      </c>
      <c r="F44" s="94">
        <f>+F43-F40</f>
        <v>-1.9999999999527063E-2</v>
      </c>
      <c r="G44" s="94">
        <f>+G43-G40</f>
        <v>0</v>
      </c>
      <c r="H44" s="95"/>
    </row>
    <row r="45" spans="3:10" x14ac:dyDescent="0.25">
      <c r="D45" s="79"/>
      <c r="E45" s="79"/>
      <c r="H45" s="58"/>
    </row>
    <row r="46" spans="3:10" ht="12" customHeight="1" x14ac:dyDescent="0.25">
      <c r="D46" s="79"/>
      <c r="E46" s="79"/>
      <c r="H46" s="58"/>
    </row>
    <row r="47" spans="3:10" x14ac:dyDescent="0.25">
      <c r="H47" s="58"/>
    </row>
    <row r="48" spans="3:10" x14ac:dyDescent="0.25">
      <c r="H48" s="58"/>
    </row>
    <row r="49" customFormat="1" x14ac:dyDescent="0.25"/>
    <row r="50" customFormat="1" x14ac:dyDescent="0.25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sheetPr>
    <tabColor rgb="FFEAD5FF"/>
  </sheetPr>
  <dimension ref="A1:I19"/>
  <sheetViews>
    <sheetView workbookViewId="0">
      <selection activeCell="A15" sqref="A15"/>
    </sheetView>
  </sheetViews>
  <sheetFormatPr defaultColWidth="13.140625" defaultRowHeight="15" x14ac:dyDescent="0.25"/>
  <cols>
    <col min="4" max="6" width="13.140625" style="93"/>
    <col min="7" max="7" width="14.42578125" customWidth="1"/>
  </cols>
  <sheetData>
    <row r="1" spans="1:9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9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9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9" ht="18" x14ac:dyDescent="0.25">
      <c r="D4" s="53"/>
      <c r="E4" s="53"/>
      <c r="F4" s="64"/>
      <c r="G4" s="65"/>
      <c r="I4" s="66"/>
    </row>
    <row r="5" spans="1:9" ht="18" x14ac:dyDescent="0.25">
      <c r="A5" s="125" t="s">
        <v>346</v>
      </c>
      <c r="D5" s="271"/>
      <c r="E5" s="271"/>
      <c r="F5" s="272"/>
      <c r="G5" s="273"/>
      <c r="I5" s="66"/>
    </row>
    <row r="6" spans="1:9" ht="18.75" x14ac:dyDescent="0.3">
      <c r="D6" s="274"/>
      <c r="E6" s="274"/>
      <c r="F6" s="275"/>
      <c r="G6" s="276"/>
      <c r="I6" s="66"/>
    </row>
    <row r="7" spans="1:9" x14ac:dyDescent="0.25">
      <c r="G7" s="93"/>
    </row>
    <row r="8" spans="1:9" s="69" customFormat="1" ht="25.5" x14ac:dyDescent="0.25">
      <c r="A8" s="130" t="s">
        <v>96</v>
      </c>
      <c r="B8" s="466" t="s">
        <v>97</v>
      </c>
      <c r="C8" s="467"/>
      <c r="D8" s="277" t="s">
        <v>98</v>
      </c>
      <c r="E8" s="277" t="s">
        <v>98</v>
      </c>
      <c r="F8" s="277" t="s">
        <v>98</v>
      </c>
      <c r="G8" s="466" t="s">
        <v>146</v>
      </c>
      <c r="H8" s="403"/>
      <c r="I8" s="404"/>
    </row>
    <row r="10" spans="1:9" x14ac:dyDescent="0.25">
      <c r="D10" s="278" t="s">
        <v>221</v>
      </c>
      <c r="E10" s="278" t="s">
        <v>347</v>
      </c>
      <c r="F10" s="278" t="s">
        <v>223</v>
      </c>
      <c r="G10" s="278" t="s">
        <v>348</v>
      </c>
      <c r="H10" s="278" t="s">
        <v>350</v>
      </c>
      <c r="I10" s="278"/>
    </row>
    <row r="11" spans="1:9" x14ac:dyDescent="0.25">
      <c r="B11" t="s">
        <v>415</v>
      </c>
      <c r="D11" s="93">
        <f>9348.45-2804.55</f>
        <v>6543.9000000000005</v>
      </c>
      <c r="E11" s="93">
        <v>2804.55</v>
      </c>
      <c r="F11" s="93">
        <v>1162.3</v>
      </c>
      <c r="G11" s="93">
        <v>750.3</v>
      </c>
      <c r="H11" s="93">
        <v>23.34</v>
      </c>
      <c r="I11" s="105"/>
    </row>
    <row r="12" spans="1:9" x14ac:dyDescent="0.25">
      <c r="B12" t="s">
        <v>349</v>
      </c>
      <c r="D12" s="93">
        <v>6543.9</v>
      </c>
      <c r="E12" s="93">
        <v>2804.55</v>
      </c>
      <c r="F12" s="93">
        <v>1162.3</v>
      </c>
      <c r="G12" s="105">
        <f>726.96+23.34</f>
        <v>750.30000000000007</v>
      </c>
      <c r="H12" s="93">
        <v>23.34</v>
      </c>
      <c r="I12" s="93"/>
    </row>
    <row r="13" spans="1:9" s="42" customFormat="1" x14ac:dyDescent="0.25">
      <c r="B13" s="42" t="s">
        <v>159</v>
      </c>
      <c r="D13" s="279">
        <f>D11-D12</f>
        <v>0</v>
      </c>
      <c r="E13" s="279">
        <f>E11-E12</f>
        <v>0</v>
      </c>
      <c r="F13" s="279">
        <f>F11-F12</f>
        <v>0</v>
      </c>
      <c r="G13" s="279">
        <f>G11-G12</f>
        <v>0</v>
      </c>
      <c r="H13" s="279">
        <f>H11-H12</f>
        <v>0</v>
      </c>
    </row>
    <row r="15" spans="1:9" x14ac:dyDescent="0.25">
      <c r="A15" s="42"/>
    </row>
    <row r="16" spans="1:9" x14ac:dyDescent="0.25">
      <c r="B16" t="s">
        <v>440</v>
      </c>
      <c r="D16" s="93">
        <v>9348.4500000000007</v>
      </c>
    </row>
    <row r="17" spans="2:8" x14ac:dyDescent="0.25">
      <c r="B17" t="s">
        <v>438</v>
      </c>
      <c r="D17" s="492">
        <v>-2804.55</v>
      </c>
    </row>
    <row r="18" spans="2:8" x14ac:dyDescent="0.25">
      <c r="B18" t="s">
        <v>439</v>
      </c>
      <c r="D18" s="93">
        <f>SUM(D16:D17)</f>
        <v>6543.9000000000005</v>
      </c>
    </row>
    <row r="19" spans="2:8" x14ac:dyDescent="0.25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D12" sqref="D12"/>
    </sheetView>
  </sheetViews>
  <sheetFormatPr defaultColWidth="8.7109375" defaultRowHeight="15" x14ac:dyDescent="0.2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G1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0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251</v>
      </c>
      <c r="C5" s="57"/>
      <c r="H5" s="65"/>
      <c r="J5" s="66"/>
    </row>
    <row r="6" spans="1:10" ht="18" x14ac:dyDescent="0.25">
      <c r="D6" s="53"/>
      <c r="E6" s="53"/>
      <c r="F6" s="64"/>
      <c r="G6" s="64"/>
    </row>
    <row r="8" spans="1:10" s="69" customFormat="1" ht="30" x14ac:dyDescent="0.25">
      <c r="A8" s="137" t="s">
        <v>96</v>
      </c>
      <c r="B8" s="393" t="s">
        <v>97</v>
      </c>
      <c r="C8" s="394"/>
      <c r="D8" s="394"/>
      <c r="E8" s="395"/>
      <c r="F8" s="138" t="s">
        <v>98</v>
      </c>
      <c r="G8" s="142"/>
      <c r="H8" s="393" t="s">
        <v>146</v>
      </c>
      <c r="I8" s="403"/>
      <c r="J8" s="404"/>
    </row>
    <row r="10" spans="1:10" x14ac:dyDescent="0.25">
      <c r="A10" s="77" t="s">
        <v>252</v>
      </c>
      <c r="C10" s="47" t="s">
        <v>253</v>
      </c>
      <c r="D10" s="468" t="s">
        <v>254</v>
      </c>
      <c r="E10" s="468"/>
      <c r="F10" s="468"/>
      <c r="G10" s="101" t="s">
        <v>255</v>
      </c>
      <c r="H10" s="469" t="s">
        <v>256</v>
      </c>
      <c r="I10" s="469"/>
      <c r="J10" s="469"/>
    </row>
    <row r="11" spans="1:10" x14ac:dyDescent="0.25">
      <c r="A11" s="71"/>
      <c r="B11" s="71"/>
      <c r="D11" s="47" t="s">
        <v>257</v>
      </c>
      <c r="E11" s="85" t="s">
        <v>258</v>
      </c>
      <c r="F11" s="72" t="s">
        <v>259</v>
      </c>
      <c r="G11" s="72"/>
      <c r="H11" s="47" t="s">
        <v>257</v>
      </c>
      <c r="I11" s="102" t="s">
        <v>258</v>
      </c>
      <c r="J11" s="103" t="s">
        <v>259</v>
      </c>
    </row>
    <row r="12" spans="1:10" x14ac:dyDescent="0.25">
      <c r="A12" s="71"/>
      <c r="B12" s="71"/>
      <c r="D12" s="47"/>
      <c r="E12" s="85"/>
      <c r="F12" s="72"/>
      <c r="G12" s="72"/>
      <c r="H12" s="47"/>
      <c r="I12" s="102"/>
      <c r="J12" s="103"/>
    </row>
    <row r="13" spans="1:10" x14ac:dyDescent="0.25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 x14ac:dyDescent="0.25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 x14ac:dyDescent="0.3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 x14ac:dyDescent="0.25">
      <c r="D16" s="80"/>
      <c r="E16" s="80"/>
      <c r="F16" s="80"/>
      <c r="G16" s="70"/>
      <c r="H16" s="105"/>
      <c r="I16" s="105"/>
      <c r="J16" s="105"/>
    </row>
    <row r="17" spans="1:10" x14ac:dyDescent="0.25">
      <c r="D17" s="80"/>
      <c r="E17" s="80"/>
      <c r="F17" s="80"/>
      <c r="G17" s="70"/>
      <c r="H17" s="105"/>
      <c r="I17" s="105"/>
      <c r="J17" s="105"/>
    </row>
    <row r="18" spans="1:10" x14ac:dyDescent="0.25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 x14ac:dyDescent="0.25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 x14ac:dyDescent="0.25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 x14ac:dyDescent="0.25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 x14ac:dyDescent="0.3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 x14ac:dyDescent="0.25">
      <c r="D23" s="80"/>
      <c r="E23" s="80"/>
      <c r="F23" s="80"/>
      <c r="G23" s="70"/>
      <c r="H23" s="93"/>
      <c r="I23" s="93"/>
      <c r="J23" s="93"/>
    </row>
    <row r="24" spans="1:10" x14ac:dyDescent="0.25">
      <c r="D24" s="93"/>
      <c r="E24" s="93"/>
      <c r="F24" s="93"/>
      <c r="H24" s="93"/>
      <c r="I24" s="93"/>
      <c r="J24" s="93"/>
    </row>
    <row r="25" spans="1:10" x14ac:dyDescent="0.25">
      <c r="D25" s="93"/>
      <c r="E25" s="93"/>
      <c r="F25" s="93"/>
      <c r="H25" s="93"/>
      <c r="I25" s="93"/>
      <c r="J25" s="93"/>
    </row>
    <row r="26" spans="1:10" x14ac:dyDescent="0.25">
      <c r="D26" s="93"/>
      <c r="E26" s="93"/>
      <c r="F26" s="93"/>
      <c r="H26" s="93"/>
      <c r="I26" s="93"/>
      <c r="J26" s="93"/>
    </row>
    <row r="27" spans="1:10" x14ac:dyDescent="0.25">
      <c r="D27" s="93"/>
      <c r="E27" s="93"/>
      <c r="F27" s="93"/>
      <c r="H27" s="93"/>
      <c r="I27" s="93"/>
      <c r="J27" s="93"/>
    </row>
    <row r="28" spans="1:10" x14ac:dyDescent="0.25">
      <c r="C28" s="93"/>
      <c r="D28" s="93"/>
      <c r="E28" s="93"/>
      <c r="F28" s="93"/>
      <c r="H28" s="93"/>
      <c r="I28" s="93"/>
      <c r="J28" s="93"/>
    </row>
    <row r="29" spans="1:10" x14ac:dyDescent="0.25">
      <c r="D29" s="93"/>
      <c r="E29" s="93"/>
      <c r="F29" s="93"/>
      <c r="H29" s="93"/>
      <c r="I29" s="93"/>
      <c r="J29" s="93"/>
    </row>
    <row r="30" spans="1:10" x14ac:dyDescent="0.25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K30" sqref="K30"/>
    </sheetView>
  </sheetViews>
  <sheetFormatPr defaultColWidth="8.7109375" defaultRowHeight="15" x14ac:dyDescent="0.2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16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6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6" ht="18" x14ac:dyDescent="0.25">
      <c r="D4" s="53"/>
      <c r="E4" s="53"/>
      <c r="F4" s="64"/>
      <c r="G4" s="65"/>
      <c r="I4" s="66"/>
    </row>
    <row r="5" spans="1:16" ht="18" x14ac:dyDescent="0.25">
      <c r="A5" s="125" t="s">
        <v>260</v>
      </c>
      <c r="D5" s="53"/>
      <c r="E5" s="53"/>
      <c r="F5" s="64"/>
      <c r="G5" s="65"/>
      <c r="I5" s="66"/>
    </row>
    <row r="6" spans="1:16" ht="20.100000000000001" customHeight="1" x14ac:dyDescent="0.25"/>
    <row r="7" spans="1:16" ht="20.100000000000001" customHeight="1" thickBot="1" x14ac:dyDescent="0.3">
      <c r="A7" s="125" t="s">
        <v>261</v>
      </c>
    </row>
    <row r="8" spans="1:16" ht="30.75" thickBot="1" x14ac:dyDescent="0.3">
      <c r="A8" s="183" t="s">
        <v>96</v>
      </c>
      <c r="B8" s="412" t="s">
        <v>97</v>
      </c>
      <c r="C8" s="414"/>
      <c r="D8" s="184" t="s">
        <v>262</v>
      </c>
      <c r="E8" s="185" t="s">
        <v>100</v>
      </c>
      <c r="F8" s="185" t="s">
        <v>125</v>
      </c>
      <c r="G8" s="412" t="s">
        <v>146</v>
      </c>
      <c r="H8" s="474"/>
      <c r="I8" s="475"/>
    </row>
    <row r="9" spans="1:16" x14ac:dyDescent="0.25">
      <c r="A9" s="225"/>
      <c r="B9" s="476"/>
      <c r="C9" s="477"/>
      <c r="D9" s="226"/>
      <c r="E9" s="227"/>
      <c r="F9" s="227"/>
      <c r="G9" s="476"/>
      <c r="H9" s="478"/>
      <c r="I9" s="477"/>
    </row>
    <row r="10" spans="1:16" x14ac:dyDescent="0.25">
      <c r="A10" s="189"/>
      <c r="B10" s="479" t="s">
        <v>263</v>
      </c>
      <c r="C10" s="480"/>
      <c r="D10" s="480"/>
      <c r="E10" s="480"/>
      <c r="F10" s="480"/>
      <c r="G10" s="480"/>
      <c r="H10" s="480"/>
      <c r="I10" s="481"/>
    </row>
    <row r="11" spans="1:16" x14ac:dyDescent="0.25">
      <c r="A11" s="189"/>
      <c r="B11" s="470"/>
      <c r="C11" s="471"/>
      <c r="D11" s="229"/>
      <c r="E11" s="230"/>
      <c r="F11" s="230"/>
      <c r="G11" s="470"/>
      <c r="H11" s="472"/>
      <c r="I11" s="473"/>
    </row>
    <row r="12" spans="1:16" x14ac:dyDescent="0.25">
      <c r="A12" s="189"/>
      <c r="B12" s="482" t="s">
        <v>264</v>
      </c>
      <c r="C12" s="483"/>
      <c r="D12" s="229"/>
      <c r="E12" s="230"/>
      <c r="F12" s="230"/>
      <c r="G12" s="470"/>
      <c r="H12" s="472"/>
      <c r="I12" s="473"/>
      <c r="N12" t="s">
        <v>265</v>
      </c>
      <c r="O12" t="s">
        <v>266</v>
      </c>
      <c r="P12" t="s">
        <v>267</v>
      </c>
    </row>
    <row r="13" spans="1:16" x14ac:dyDescent="0.25">
      <c r="A13" s="189"/>
      <c r="B13" s="470" t="s">
        <v>268</v>
      </c>
      <c r="C13" s="471"/>
      <c r="D13" s="229">
        <f>+SUM(E13:F13)</f>
        <v>0</v>
      </c>
      <c r="E13" s="230">
        <f>+F13*0.1</f>
        <v>0</v>
      </c>
      <c r="F13" s="230"/>
      <c r="G13" s="470" t="s">
        <v>269</v>
      </c>
      <c r="H13" s="472"/>
      <c r="I13" s="473"/>
      <c r="K13" t="s">
        <v>270</v>
      </c>
      <c r="N13" s="58"/>
      <c r="O13" s="58">
        <f>+N13/12</f>
        <v>0</v>
      </c>
    </row>
    <row r="14" spans="1:16" x14ac:dyDescent="0.25">
      <c r="A14" s="189"/>
      <c r="B14" s="484" t="s">
        <v>271</v>
      </c>
      <c r="C14" s="471"/>
      <c r="D14" s="229">
        <f>+SUM(E14:F14)</f>
        <v>0</v>
      </c>
      <c r="E14" s="230">
        <f>+F14*0.1</f>
        <v>0</v>
      </c>
      <c r="F14" s="230"/>
      <c r="G14" s="470" t="s">
        <v>269</v>
      </c>
      <c r="H14" s="472"/>
      <c r="I14" s="473"/>
      <c r="K14" t="s">
        <v>272</v>
      </c>
      <c r="N14" s="58"/>
      <c r="O14" s="58">
        <f>+N14/12</f>
        <v>0</v>
      </c>
    </row>
    <row r="15" spans="1:16" x14ac:dyDescent="0.25">
      <c r="A15" s="189"/>
      <c r="B15" s="470"/>
      <c r="C15" s="471"/>
      <c r="D15" s="229"/>
      <c r="E15" s="230"/>
      <c r="F15" s="229"/>
      <c r="G15" s="470"/>
      <c r="H15" s="472"/>
      <c r="I15" s="473"/>
      <c r="K15" t="s">
        <v>273</v>
      </c>
      <c r="N15" s="58"/>
      <c r="O15" s="58">
        <f>+N15/12</f>
        <v>0</v>
      </c>
    </row>
    <row r="16" spans="1:16" x14ac:dyDescent="0.25">
      <c r="A16" s="189"/>
      <c r="B16" s="470"/>
      <c r="C16" s="471"/>
      <c r="D16" s="229"/>
      <c r="E16" s="230"/>
      <c r="F16" s="229"/>
      <c r="G16" s="470"/>
      <c r="H16" s="472"/>
      <c r="I16" s="473"/>
      <c r="K16" s="224" t="s">
        <v>274</v>
      </c>
      <c r="L16" s="224"/>
      <c r="M16" s="224"/>
      <c r="N16" s="223"/>
      <c r="O16" s="223"/>
      <c r="P16" s="223">
        <f>+O16*1.1</f>
        <v>0</v>
      </c>
    </row>
    <row r="17" spans="1:13" x14ac:dyDescent="0.25">
      <c r="A17" s="189"/>
      <c r="B17" s="482" t="s">
        <v>79</v>
      </c>
      <c r="C17" s="483"/>
      <c r="D17" s="232">
        <f>SUM(D13:D16)</f>
        <v>0</v>
      </c>
      <c r="E17" s="232">
        <f>SUM(E13:E16)</f>
        <v>0</v>
      </c>
      <c r="F17" s="232">
        <f>SUM(F13:F16)</f>
        <v>0</v>
      </c>
      <c r="G17" s="470"/>
      <c r="H17" s="472"/>
      <c r="I17" s="473"/>
    </row>
    <row r="18" spans="1:13" x14ac:dyDescent="0.25">
      <c r="A18" s="189"/>
      <c r="B18" s="470"/>
      <c r="C18" s="471"/>
      <c r="D18" s="229"/>
      <c r="E18" s="230"/>
      <c r="F18" s="229"/>
      <c r="G18" s="470"/>
      <c r="H18" s="472"/>
      <c r="I18" s="473"/>
    </row>
    <row r="19" spans="1:13" x14ac:dyDescent="0.25">
      <c r="A19" s="189"/>
      <c r="B19" s="482" t="s">
        <v>275</v>
      </c>
      <c r="C19" s="483"/>
      <c r="D19" s="229"/>
      <c r="E19" s="230"/>
      <c r="F19" s="229"/>
      <c r="G19" s="470"/>
      <c r="H19" s="472"/>
      <c r="I19" s="473"/>
    </row>
    <row r="20" spans="1:13" x14ac:dyDescent="0.25">
      <c r="A20" s="189"/>
      <c r="B20" s="470" t="s">
        <v>276</v>
      </c>
      <c r="C20" s="471"/>
      <c r="D20" s="233">
        <f>+F20+E20</f>
        <v>0</v>
      </c>
      <c r="E20" s="234">
        <f>+F20*0.1</f>
        <v>0</v>
      </c>
      <c r="F20" s="229"/>
      <c r="G20" s="470"/>
      <c r="H20" s="472"/>
      <c r="I20" s="473"/>
    </row>
    <row r="21" spans="1:13" x14ac:dyDescent="0.25">
      <c r="A21" s="189"/>
      <c r="B21" s="470" t="s">
        <v>276</v>
      </c>
      <c r="C21" s="471"/>
      <c r="D21" s="233">
        <f>+F21+E21</f>
        <v>0</v>
      </c>
      <c r="E21" s="234">
        <f>+F21*0.1</f>
        <v>0</v>
      </c>
      <c r="F21" s="233"/>
      <c r="G21" s="470"/>
      <c r="H21" s="472"/>
      <c r="I21" s="473"/>
    </row>
    <row r="22" spans="1:13" x14ac:dyDescent="0.25">
      <c r="A22" s="189"/>
      <c r="B22" s="231" t="s">
        <v>277</v>
      </c>
      <c r="C22" s="228"/>
      <c r="D22" s="235">
        <f>SUM(D20:D21)</f>
        <v>0</v>
      </c>
      <c r="E22" s="235">
        <f>SUM(E20:E21)</f>
        <v>0</v>
      </c>
      <c r="F22" s="235">
        <f>SUM(F20:F21)</f>
        <v>0</v>
      </c>
      <c r="G22" s="470"/>
      <c r="H22" s="472"/>
      <c r="I22" s="473"/>
    </row>
    <row r="23" spans="1:13" x14ac:dyDescent="0.25">
      <c r="A23" s="189"/>
      <c r="B23" s="470" t="s">
        <v>278</v>
      </c>
      <c r="C23" s="471"/>
      <c r="D23" s="233">
        <f>+F23+E23</f>
        <v>0</v>
      </c>
      <c r="E23" s="234">
        <f>+F23*0.1</f>
        <v>0</v>
      </c>
      <c r="F23" s="229"/>
      <c r="G23" s="470"/>
      <c r="H23" s="485"/>
      <c r="I23" s="471"/>
    </row>
    <row r="24" spans="1:13" x14ac:dyDescent="0.25">
      <c r="A24" s="189"/>
      <c r="B24" s="470" t="s">
        <v>278</v>
      </c>
      <c r="C24" s="471"/>
      <c r="D24" s="233">
        <f>+F24+E24</f>
        <v>0</v>
      </c>
      <c r="E24" s="234">
        <f>+F24*0.1</f>
        <v>0</v>
      </c>
      <c r="F24" s="229"/>
      <c r="G24" s="470"/>
      <c r="H24" s="485"/>
      <c r="I24" s="471"/>
      <c r="L24" s="91"/>
      <c r="M24" s="91"/>
    </row>
    <row r="25" spans="1:13" x14ac:dyDescent="0.25">
      <c r="A25" s="189"/>
      <c r="B25" s="470" t="s">
        <v>278</v>
      </c>
      <c r="C25" s="471"/>
      <c r="D25" s="233">
        <f>+F25+E25</f>
        <v>0</v>
      </c>
      <c r="E25" s="234">
        <f>+F25*0.1</f>
        <v>0</v>
      </c>
      <c r="F25" s="229"/>
      <c r="G25" s="470"/>
      <c r="H25" s="485"/>
      <c r="I25" s="471"/>
    </row>
    <row r="26" spans="1:13" x14ac:dyDescent="0.25">
      <c r="A26" s="189"/>
      <c r="B26" s="231" t="s">
        <v>279</v>
      </c>
      <c r="C26" s="228"/>
      <c r="D26" s="235">
        <f>SUM(D23:D25)</f>
        <v>0</v>
      </c>
      <c r="E26" s="235">
        <f>SUM(E23:E25)</f>
        <v>0</v>
      </c>
      <c r="F26" s="235">
        <f>SUM(F23:F25)</f>
        <v>0</v>
      </c>
      <c r="G26" s="470"/>
      <c r="H26" s="472"/>
      <c r="I26" s="473"/>
    </row>
    <row r="27" spans="1:13" x14ac:dyDescent="0.25">
      <c r="A27" s="189"/>
      <c r="B27" s="470" t="s">
        <v>280</v>
      </c>
      <c r="C27" s="471"/>
      <c r="D27" s="233">
        <f>+F27+E27</f>
        <v>0</v>
      </c>
      <c r="E27" s="234">
        <f>+F27*0.1</f>
        <v>0</v>
      </c>
      <c r="F27" s="229"/>
      <c r="G27" s="470"/>
      <c r="H27" s="472"/>
      <c r="I27" s="473"/>
    </row>
    <row r="28" spans="1:13" x14ac:dyDescent="0.25">
      <c r="A28" s="189"/>
      <c r="B28" s="470" t="s">
        <v>280</v>
      </c>
      <c r="C28" s="471"/>
      <c r="D28" s="233">
        <f>+F28+E28</f>
        <v>0</v>
      </c>
      <c r="E28" s="234">
        <f>+F28*0.1</f>
        <v>0</v>
      </c>
      <c r="F28" s="233"/>
      <c r="G28" s="470"/>
      <c r="H28" s="472"/>
      <c r="I28" s="473"/>
    </row>
    <row r="29" spans="1:13" x14ac:dyDescent="0.25">
      <c r="A29" s="189"/>
      <c r="B29" s="470" t="s">
        <v>280</v>
      </c>
      <c r="C29" s="471"/>
      <c r="D29" s="233">
        <f>+F29+E29</f>
        <v>0</v>
      </c>
      <c r="E29" s="234">
        <f>+F29*0.1</f>
        <v>0</v>
      </c>
      <c r="F29" s="229"/>
      <c r="G29" s="470"/>
      <c r="H29" s="485"/>
      <c r="I29" s="471"/>
    </row>
    <row r="30" spans="1:13" x14ac:dyDescent="0.25">
      <c r="A30" s="189"/>
      <c r="B30" s="470" t="s">
        <v>280</v>
      </c>
      <c r="C30" s="471"/>
      <c r="D30" s="233">
        <f>+F30+E30</f>
        <v>0</v>
      </c>
      <c r="E30" s="234">
        <f>+F30*0.1</f>
        <v>0</v>
      </c>
      <c r="F30" s="233"/>
      <c r="G30" s="470"/>
      <c r="H30" s="485"/>
      <c r="I30" s="471"/>
    </row>
    <row r="31" spans="1:13" x14ac:dyDescent="0.25">
      <c r="A31" s="189"/>
      <c r="B31" s="482" t="s">
        <v>281</v>
      </c>
      <c r="C31" s="483"/>
      <c r="D31" s="235">
        <f>SUM(D27:D30)</f>
        <v>0</v>
      </c>
      <c r="E31" s="235">
        <f>SUM(E27:E30)</f>
        <v>0</v>
      </c>
      <c r="F31" s="235">
        <f>SUM(F27:F30)</f>
        <v>0</v>
      </c>
      <c r="G31" s="470"/>
      <c r="H31" s="485"/>
      <c r="I31" s="471"/>
    </row>
    <row r="32" spans="1:13" x14ac:dyDescent="0.25">
      <c r="A32" s="189"/>
      <c r="B32" s="482" t="s">
        <v>282</v>
      </c>
      <c r="C32" s="483"/>
      <c r="D32" s="235">
        <f>+D22+D26+D31</f>
        <v>0</v>
      </c>
      <c r="E32" s="235">
        <f>+E22+E26+E31</f>
        <v>0</v>
      </c>
      <c r="F32" s="235">
        <f>+F22+F26+F31</f>
        <v>0</v>
      </c>
      <c r="G32" s="470"/>
      <c r="H32" s="485"/>
      <c r="I32" s="471"/>
    </row>
    <row r="33" spans="1:18" x14ac:dyDescent="0.25">
      <c r="A33" s="189"/>
      <c r="B33" s="470"/>
      <c r="C33" s="471"/>
      <c r="D33" s="233"/>
      <c r="E33" s="234"/>
      <c r="F33" s="228"/>
      <c r="G33" s="470"/>
      <c r="H33" s="485"/>
      <c r="I33" s="471"/>
    </row>
    <row r="34" spans="1:18" x14ac:dyDescent="0.25">
      <c r="A34" s="189"/>
      <c r="B34" s="201" t="s">
        <v>283</v>
      </c>
      <c r="C34" s="202"/>
      <c r="D34" s="236"/>
      <c r="E34" s="237"/>
      <c r="F34" s="238">
        <f>+F32-F21-F28</f>
        <v>0</v>
      </c>
      <c r="G34" s="470"/>
      <c r="H34" s="485"/>
      <c r="I34" s="471"/>
    </row>
    <row r="35" spans="1:18" x14ac:dyDescent="0.25">
      <c r="A35" s="189"/>
      <c r="B35" s="482"/>
      <c r="C35" s="483"/>
      <c r="D35" s="235"/>
      <c r="E35" s="235"/>
      <c r="F35" s="235"/>
      <c r="G35" s="470"/>
      <c r="H35" s="485"/>
      <c r="I35" s="471"/>
    </row>
    <row r="36" spans="1:18" x14ac:dyDescent="0.25">
      <c r="A36" s="239" t="s">
        <v>284</v>
      </c>
      <c r="B36" s="420"/>
      <c r="C36" s="421"/>
      <c r="D36" s="421"/>
      <c r="E36" s="421"/>
      <c r="F36" s="421"/>
      <c r="G36" s="421"/>
      <c r="H36" s="421"/>
      <c r="I36" s="422"/>
    </row>
    <row r="37" spans="1:18" x14ac:dyDescent="0.25">
      <c r="A37" s="239"/>
      <c r="B37" s="420"/>
      <c r="C37" s="421"/>
      <c r="D37" s="421"/>
      <c r="E37" s="421"/>
      <c r="F37" s="421"/>
      <c r="G37" s="421"/>
      <c r="H37" s="421"/>
      <c r="I37" s="422"/>
    </row>
    <row r="38" spans="1:18" x14ac:dyDescent="0.25">
      <c r="A38" s="239"/>
      <c r="B38" s="420"/>
      <c r="C38" s="421"/>
      <c r="D38" s="421"/>
      <c r="E38" s="421"/>
      <c r="F38" s="421"/>
      <c r="G38" s="421"/>
      <c r="H38" s="421"/>
      <c r="I38" s="422"/>
    </row>
    <row r="39" spans="1:18" ht="15.75" thickBot="1" x14ac:dyDescent="0.3">
      <c r="A39" s="210"/>
      <c r="B39" s="486"/>
      <c r="C39" s="487"/>
      <c r="D39" s="240"/>
      <c r="E39" s="240"/>
      <c r="F39" s="240"/>
      <c r="G39" s="486"/>
      <c r="H39" s="488"/>
      <c r="I39" s="487"/>
    </row>
    <row r="40" spans="1:18" x14ac:dyDescent="0.25">
      <c r="E40" s="115"/>
      <c r="F40" s="115"/>
    </row>
    <row r="41" spans="1:18" x14ac:dyDescent="0.25">
      <c r="E41" s="115"/>
      <c r="F41" s="115"/>
    </row>
    <row r="42" spans="1:18" x14ac:dyDescent="0.25">
      <c r="E42" s="115"/>
      <c r="F42" s="115"/>
    </row>
    <row r="43" spans="1:18" x14ac:dyDescent="0.25">
      <c r="D43" s="91"/>
      <c r="E43" s="115"/>
      <c r="F43" s="115"/>
    </row>
    <row r="44" spans="1:18" ht="18" x14ac:dyDescent="0.25">
      <c r="A44" s="125" t="s">
        <v>285</v>
      </c>
      <c r="E44" s="115"/>
      <c r="F44" s="115"/>
    </row>
    <row r="45" spans="1:18" x14ac:dyDescent="0.25">
      <c r="A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</row>
    <row r="46" spans="1:18" x14ac:dyDescent="0.25">
      <c r="A46" s="241" t="s">
        <v>286</v>
      </c>
      <c r="B46" s="241"/>
      <c r="C46" s="241"/>
      <c r="D46" s="241"/>
      <c r="E46" s="241"/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</row>
    <row r="47" spans="1:18" ht="45" x14ac:dyDescent="0.25">
      <c r="A47" s="241"/>
      <c r="B47" s="242"/>
      <c r="C47" s="242" t="s">
        <v>287</v>
      </c>
      <c r="D47" s="248" t="s">
        <v>288</v>
      </c>
      <c r="E47" s="248" t="s">
        <v>289</v>
      </c>
      <c r="F47" s="248" t="s">
        <v>290</v>
      </c>
      <c r="G47" s="248" t="s">
        <v>291</v>
      </c>
      <c r="H47" s="248" t="s">
        <v>292</v>
      </c>
      <c r="I47" s="248" t="s">
        <v>293</v>
      </c>
      <c r="J47" s="248" t="s">
        <v>294</v>
      </c>
      <c r="K47" s="248" t="s">
        <v>295</v>
      </c>
      <c r="L47" s="248" t="s">
        <v>296</v>
      </c>
      <c r="M47" s="248" t="s">
        <v>297</v>
      </c>
      <c r="N47" s="248" t="s">
        <v>298</v>
      </c>
      <c r="O47" s="248" t="s">
        <v>299</v>
      </c>
      <c r="P47" s="248" t="s">
        <v>300</v>
      </c>
      <c r="Q47" s="241"/>
      <c r="R47" s="241"/>
    </row>
    <row r="48" spans="1:18" x14ac:dyDescent="0.25">
      <c r="A48" s="241" t="s">
        <v>301</v>
      </c>
      <c r="B48" s="241"/>
      <c r="C48" s="244" t="s">
        <v>302</v>
      </c>
      <c r="D48" s="245"/>
      <c r="E48" s="245"/>
      <c r="F48" s="245"/>
      <c r="G48" s="245"/>
      <c r="H48" s="245"/>
      <c r="I48" s="241"/>
      <c r="J48" s="245"/>
      <c r="K48" s="245"/>
      <c r="L48" s="245"/>
      <c r="M48" s="245"/>
      <c r="N48" s="245"/>
      <c r="O48" s="241"/>
      <c r="P48" s="245"/>
      <c r="Q48" s="241"/>
      <c r="R48" s="241"/>
    </row>
    <row r="49" spans="1:18" x14ac:dyDescent="0.25">
      <c r="A49" s="241" t="s">
        <v>303</v>
      </c>
      <c r="B49" s="241"/>
      <c r="C49" s="244" t="s">
        <v>302</v>
      </c>
      <c r="D49" s="241"/>
      <c r="E49" s="241"/>
      <c r="F49" s="241"/>
      <c r="G49" s="241"/>
      <c r="H49" s="241"/>
      <c r="I49" s="241"/>
      <c r="J49" s="241"/>
      <c r="K49" s="241"/>
      <c r="L49" s="245"/>
      <c r="M49" s="241"/>
      <c r="N49" s="245"/>
      <c r="O49" s="241"/>
      <c r="P49" s="241"/>
      <c r="Q49" s="241"/>
      <c r="R49" s="241"/>
    </row>
    <row r="50" spans="1:18" ht="15.75" thickBot="1" x14ac:dyDescent="0.3">
      <c r="A50" s="241"/>
      <c r="B50" s="241"/>
      <c r="C50" s="241"/>
      <c r="D50" s="246"/>
      <c r="E50" s="246"/>
      <c r="F50" s="246"/>
      <c r="G50" s="246"/>
      <c r="H50" s="246"/>
      <c r="I50" s="247"/>
      <c r="J50" s="246"/>
      <c r="K50" s="246"/>
      <c r="L50" s="246"/>
      <c r="M50" s="246"/>
      <c r="N50" s="246"/>
      <c r="O50" s="247"/>
      <c r="P50" s="246"/>
      <c r="Q50" s="241"/>
      <c r="R50" s="241"/>
    </row>
    <row r="51" spans="1:18" ht="15.75" thickTop="1" x14ac:dyDescent="0.25">
      <c r="A51" s="241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</row>
    <row r="52" spans="1:18" x14ac:dyDescent="0.2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</row>
    <row r="53" spans="1:18" x14ac:dyDescent="0.25">
      <c r="A53" s="241"/>
      <c r="B53" s="241"/>
      <c r="C53" s="241"/>
      <c r="D53" s="489" t="s">
        <v>60</v>
      </c>
      <c r="E53" s="489"/>
      <c r="F53" s="489"/>
      <c r="G53" s="489" t="s">
        <v>275</v>
      </c>
      <c r="H53" s="489"/>
      <c r="I53" s="489"/>
      <c r="J53" s="489"/>
      <c r="K53" s="489"/>
      <c r="L53" s="489"/>
      <c r="M53" s="489"/>
      <c r="N53" s="489"/>
      <c r="O53" s="241"/>
      <c r="P53" s="241"/>
      <c r="Q53" s="241"/>
      <c r="R53" s="241"/>
    </row>
    <row r="54" spans="1:18" ht="54" x14ac:dyDescent="0.25">
      <c r="A54" s="241" t="s">
        <v>304</v>
      </c>
      <c r="B54" s="252" t="s">
        <v>305</v>
      </c>
      <c r="C54" s="242" t="s">
        <v>287</v>
      </c>
      <c r="D54" s="248" t="s">
        <v>306</v>
      </c>
      <c r="E54" s="248" t="s">
        <v>307</v>
      </c>
      <c r="F54" s="248" t="s">
        <v>308</v>
      </c>
      <c r="G54" s="248" t="s">
        <v>309</v>
      </c>
      <c r="H54" s="248" t="s">
        <v>310</v>
      </c>
      <c r="I54" s="248" t="s">
        <v>293</v>
      </c>
      <c r="J54" s="248" t="s">
        <v>294</v>
      </c>
      <c r="K54" s="248" t="s">
        <v>311</v>
      </c>
      <c r="L54" s="248" t="s">
        <v>296</v>
      </c>
      <c r="M54" s="248" t="s">
        <v>297</v>
      </c>
      <c r="N54" s="248" t="s">
        <v>298</v>
      </c>
      <c r="O54" s="243" t="s">
        <v>299</v>
      </c>
      <c r="P54" s="243" t="s">
        <v>300</v>
      </c>
      <c r="Q54" s="241"/>
      <c r="R54" s="241"/>
    </row>
    <row r="55" spans="1:18" x14ac:dyDescent="0.25">
      <c r="A55" s="241"/>
      <c r="B55" s="241">
        <v>1</v>
      </c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</row>
    <row r="56" spans="1:18" x14ac:dyDescent="0.25">
      <c r="A56" s="241"/>
      <c r="B56" s="241">
        <v>2</v>
      </c>
      <c r="C56" s="241"/>
      <c r="D56" s="245"/>
      <c r="E56" s="241"/>
      <c r="F56" s="245"/>
      <c r="G56" s="245"/>
      <c r="H56" s="245"/>
      <c r="I56" s="241"/>
      <c r="J56" s="241"/>
      <c r="K56" s="245"/>
      <c r="L56" s="245"/>
      <c r="M56" s="241"/>
      <c r="N56" s="241"/>
      <c r="O56" s="241"/>
      <c r="P56" s="245"/>
      <c r="Q56" s="241"/>
      <c r="R56" s="241"/>
    </row>
    <row r="57" spans="1:18" x14ac:dyDescent="0.25">
      <c r="A57" s="241"/>
      <c r="B57" s="241">
        <v>3</v>
      </c>
      <c r="C57" s="241"/>
      <c r="D57" s="245"/>
      <c r="E57" s="241"/>
      <c r="F57" s="241"/>
      <c r="G57" s="245"/>
      <c r="H57" s="245"/>
      <c r="I57" s="241"/>
      <c r="J57" s="241"/>
      <c r="K57" s="241"/>
      <c r="L57" s="241"/>
      <c r="M57" s="241"/>
      <c r="N57" s="241"/>
      <c r="O57" s="241"/>
      <c r="P57" s="245"/>
      <c r="Q57" s="241"/>
      <c r="R57" s="241"/>
    </row>
    <row r="58" spans="1:18" x14ac:dyDescent="0.25">
      <c r="A58" s="241"/>
      <c r="B58" s="241">
        <v>4</v>
      </c>
      <c r="C58" s="241"/>
      <c r="D58" s="245"/>
      <c r="E58" s="245"/>
      <c r="F58" s="241"/>
      <c r="G58" s="241"/>
      <c r="H58" s="245"/>
      <c r="I58" s="241"/>
      <c r="J58" s="245"/>
      <c r="K58" s="241"/>
      <c r="L58" s="245"/>
      <c r="M58" s="241"/>
      <c r="N58" s="241"/>
      <c r="O58" s="241"/>
      <c r="P58" s="245"/>
      <c r="Q58" s="241"/>
      <c r="R58" s="241"/>
    </row>
    <row r="59" spans="1:18" x14ac:dyDescent="0.25">
      <c r="A59" s="42"/>
      <c r="B59" s="241">
        <v>5</v>
      </c>
      <c r="C59" s="241"/>
      <c r="D59" s="245"/>
      <c r="E59" s="241"/>
      <c r="F59" s="241"/>
      <c r="G59" s="245"/>
      <c r="H59" s="245"/>
      <c r="I59" s="241"/>
      <c r="J59" s="241"/>
      <c r="K59" s="241"/>
      <c r="L59" s="241"/>
      <c r="M59" s="245"/>
      <c r="N59" s="241"/>
      <c r="O59" s="241"/>
      <c r="P59" s="245"/>
      <c r="Q59" s="241"/>
      <c r="R59" s="241"/>
    </row>
    <row r="60" spans="1:18" x14ac:dyDescent="0.25">
      <c r="A60" s="42"/>
      <c r="B60" s="241">
        <v>6</v>
      </c>
      <c r="C60" s="241"/>
      <c r="D60" s="245"/>
      <c r="E60" s="241"/>
      <c r="F60" s="241"/>
      <c r="G60" s="245"/>
      <c r="H60" s="245"/>
      <c r="I60" s="241"/>
      <c r="J60" s="245"/>
      <c r="K60" s="241"/>
      <c r="L60" s="241"/>
      <c r="M60" s="241"/>
      <c r="N60" s="241"/>
      <c r="O60" s="241"/>
      <c r="P60" s="245"/>
      <c r="Q60" s="241"/>
      <c r="R60" s="241"/>
    </row>
    <row r="61" spans="1:18" x14ac:dyDescent="0.25">
      <c r="A61" s="42"/>
      <c r="B61" s="241">
        <v>7</v>
      </c>
      <c r="C61" s="241"/>
      <c r="D61" s="241"/>
      <c r="E61" s="245"/>
      <c r="F61" s="241"/>
      <c r="G61" s="245"/>
      <c r="H61" s="245"/>
      <c r="I61" s="241"/>
      <c r="J61" s="241"/>
      <c r="K61" s="241"/>
      <c r="L61" s="245"/>
      <c r="M61" s="241"/>
      <c r="N61" s="245"/>
      <c r="O61" s="245"/>
      <c r="P61" s="241"/>
      <c r="Q61" s="241"/>
      <c r="R61" s="241"/>
    </row>
    <row r="62" spans="1:18" x14ac:dyDescent="0.25">
      <c r="A62" s="42"/>
      <c r="B62" s="241">
        <v>8</v>
      </c>
      <c r="C62" s="241"/>
      <c r="D62" s="245"/>
      <c r="E62" s="241"/>
      <c r="F62" s="241"/>
      <c r="G62" s="245"/>
      <c r="H62" s="245"/>
      <c r="I62" s="241"/>
      <c r="J62" s="245"/>
      <c r="K62" s="241"/>
      <c r="L62" s="245"/>
      <c r="M62" s="245"/>
      <c r="N62" s="241"/>
      <c r="O62" s="245"/>
      <c r="P62" s="245"/>
      <c r="Q62" s="241"/>
      <c r="R62" s="241"/>
    </row>
    <row r="63" spans="1:18" x14ac:dyDescent="0.25">
      <c r="A63" s="42"/>
      <c r="B63" s="241">
        <v>9</v>
      </c>
      <c r="C63" s="241"/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</row>
    <row r="64" spans="1:18" x14ac:dyDescent="0.25">
      <c r="A64" s="42"/>
      <c r="B64" s="241">
        <v>10</v>
      </c>
      <c r="C64" s="241"/>
      <c r="D64" s="245"/>
      <c r="E64" s="245"/>
      <c r="F64" s="241"/>
      <c r="G64" s="245"/>
      <c r="H64" s="245"/>
      <c r="I64" s="241"/>
      <c r="J64" s="241"/>
      <c r="K64" s="241"/>
      <c r="L64" s="245"/>
      <c r="M64" s="245"/>
      <c r="N64" s="245"/>
      <c r="O64" s="245"/>
      <c r="P64" s="245"/>
      <c r="Q64" s="241"/>
      <c r="R64" s="241"/>
    </row>
    <row r="65" spans="1:18" x14ac:dyDescent="0.25">
      <c r="A65" s="42"/>
      <c r="B65" s="241">
        <v>11</v>
      </c>
      <c r="C65" s="241"/>
      <c r="D65" s="245"/>
      <c r="E65" s="241"/>
      <c r="F65" s="241"/>
      <c r="G65" s="241"/>
      <c r="H65" s="245"/>
      <c r="I65" s="241"/>
      <c r="J65" s="245"/>
      <c r="K65" s="241"/>
      <c r="L65" s="241"/>
      <c r="M65" s="245"/>
      <c r="N65" s="245"/>
      <c r="O65" s="245"/>
      <c r="P65" s="245"/>
      <c r="Q65" s="241"/>
      <c r="R65" s="241"/>
    </row>
    <row r="66" spans="1:18" x14ac:dyDescent="0.25">
      <c r="A66" s="42"/>
      <c r="B66" s="241"/>
      <c r="C66" s="241"/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</row>
    <row r="67" spans="1:18" x14ac:dyDescent="0.25">
      <c r="A67" s="42"/>
      <c r="B67" s="241"/>
      <c r="C67" s="241"/>
      <c r="D67" s="249"/>
      <c r="E67" s="249"/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241"/>
      <c r="Q67" s="241"/>
      <c r="R67" s="241"/>
    </row>
    <row r="68" spans="1:18" ht="15.75" thickBot="1" x14ac:dyDescent="0.3">
      <c r="A68" s="241"/>
      <c r="B68" s="241"/>
      <c r="C68" s="241"/>
      <c r="D68" s="250"/>
      <c r="E68" s="250"/>
      <c r="F68" s="250"/>
      <c r="G68" s="250"/>
      <c r="H68" s="250"/>
      <c r="I68" s="251"/>
      <c r="J68" s="250"/>
      <c r="K68" s="250"/>
      <c r="L68" s="250"/>
      <c r="M68" s="250"/>
      <c r="N68" s="250"/>
      <c r="O68" s="251"/>
      <c r="P68" s="250"/>
      <c r="Q68" s="241"/>
      <c r="R68" s="241"/>
    </row>
    <row r="69" spans="1:18" ht="15.75" thickTop="1" x14ac:dyDescent="0.25">
      <c r="A69" s="241"/>
      <c r="B69" s="241"/>
      <c r="C69" s="241"/>
      <c r="D69" s="241"/>
      <c r="E69" s="241"/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</row>
    <row r="70" spans="1:18" x14ac:dyDescent="0.25">
      <c r="A70" s="241"/>
      <c r="B70" s="241" t="s">
        <v>159</v>
      </c>
      <c r="C70" s="241"/>
      <c r="D70" s="241" t="s">
        <v>312</v>
      </c>
      <c r="E70" s="241" t="s">
        <v>313</v>
      </c>
      <c r="F70" s="241" t="s">
        <v>313</v>
      </c>
      <c r="G70" s="241" t="s">
        <v>313</v>
      </c>
      <c r="H70" s="241" t="s">
        <v>313</v>
      </c>
      <c r="I70" s="241" t="s">
        <v>313</v>
      </c>
      <c r="J70" s="241" t="s">
        <v>313</v>
      </c>
      <c r="K70" s="241" t="s">
        <v>313</v>
      </c>
      <c r="L70" s="241" t="s">
        <v>313</v>
      </c>
      <c r="M70" s="241" t="s">
        <v>313</v>
      </c>
      <c r="N70" s="241" t="s">
        <v>313</v>
      </c>
      <c r="O70" s="241" t="s">
        <v>313</v>
      </c>
      <c r="P70" s="241" t="s">
        <v>313</v>
      </c>
      <c r="Q70" s="241"/>
      <c r="R70" s="241"/>
    </row>
    <row r="71" spans="1:18" x14ac:dyDescent="0.25">
      <c r="A71" s="241"/>
      <c r="B71" s="241"/>
      <c r="C71" s="241"/>
      <c r="D71" s="241"/>
      <c r="E71" s="241"/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41"/>
      <c r="Q71" s="241"/>
      <c r="R71" s="241"/>
    </row>
    <row r="72" spans="1:18" x14ac:dyDescent="0.25">
      <c r="A72" s="42"/>
      <c r="B72" s="42" t="s">
        <v>304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41"/>
      <c r="O72" s="241"/>
      <c r="P72" s="241"/>
      <c r="Q72" s="241"/>
      <c r="R72" s="241"/>
    </row>
    <row r="73" spans="1:18" x14ac:dyDescent="0.25">
      <c r="E73" s="115"/>
      <c r="F73" s="115"/>
    </row>
    <row r="74" spans="1:18" x14ac:dyDescent="0.25">
      <c r="E74" s="115"/>
      <c r="F74" s="115"/>
    </row>
    <row r="75" spans="1:18" x14ac:dyDescent="0.25">
      <c r="E75" s="115"/>
      <c r="F75" s="115"/>
    </row>
    <row r="76" spans="1:18" x14ac:dyDescent="0.25">
      <c r="E76" s="115"/>
      <c r="F76" s="115"/>
    </row>
    <row r="77" spans="1:18" ht="18" x14ac:dyDescent="0.25">
      <c r="A77" s="125" t="s">
        <v>371</v>
      </c>
      <c r="E77" s="115"/>
      <c r="F77" s="115"/>
    </row>
    <row r="78" spans="1:18" x14ac:dyDescent="0.25">
      <c r="C78" s="280"/>
      <c r="D78" s="302" t="s">
        <v>351</v>
      </c>
      <c r="E78" s="302"/>
      <c r="F78" s="303"/>
      <c r="G78" s="303"/>
      <c r="H78" s="303"/>
      <c r="I78" s="303"/>
      <c r="J78" s="303"/>
      <c r="K78" s="281"/>
      <c r="L78" s="281"/>
    </row>
    <row r="79" spans="1:18" s="304" customFormat="1" ht="30" x14ac:dyDescent="0.25">
      <c r="C79" s="282"/>
      <c r="D79" s="283" t="s">
        <v>352</v>
      </c>
      <c r="E79" s="282" t="s">
        <v>288</v>
      </c>
      <c r="F79" s="283" t="s">
        <v>353</v>
      </c>
      <c r="G79" s="283" t="s">
        <v>354</v>
      </c>
      <c r="H79" s="283" t="s">
        <v>355</v>
      </c>
      <c r="I79" s="283" t="s">
        <v>298</v>
      </c>
      <c r="J79" s="283" t="s">
        <v>356</v>
      </c>
      <c r="K79" s="283" t="s">
        <v>357</v>
      </c>
      <c r="L79" s="283" t="s">
        <v>300</v>
      </c>
    </row>
    <row r="80" spans="1:18" x14ac:dyDescent="0.25">
      <c r="C80" s="292" t="s">
        <v>358</v>
      </c>
      <c r="D80" s="305"/>
      <c r="E80" s="284">
        <f t="shared" ref="E80:E91" si="0">SUM(D80:D80)</f>
        <v>0</v>
      </c>
      <c r="F80" s="306"/>
      <c r="G80" s="306"/>
      <c r="H80" s="306"/>
      <c r="I80" s="306"/>
      <c r="J80" s="306"/>
      <c r="K80" s="285">
        <f t="shared" ref="K80:K91" si="1">SUM(F80:J80)</f>
        <v>0</v>
      </c>
      <c r="L80" s="286">
        <f t="shared" ref="L80:L91" si="2">E80-K80</f>
        <v>0</v>
      </c>
    </row>
    <row r="81" spans="3:12" x14ac:dyDescent="0.25">
      <c r="C81" s="290" t="s">
        <v>359</v>
      </c>
      <c r="D81" s="305"/>
      <c r="E81" s="284">
        <f t="shared" si="0"/>
        <v>0</v>
      </c>
      <c r="F81" s="306"/>
      <c r="G81" s="306"/>
      <c r="H81" s="306"/>
      <c r="I81" s="306"/>
      <c r="J81" s="306"/>
      <c r="K81" s="285">
        <f t="shared" si="1"/>
        <v>0</v>
      </c>
      <c r="L81" s="286">
        <f t="shared" si="2"/>
        <v>0</v>
      </c>
    </row>
    <row r="82" spans="3:12" x14ac:dyDescent="0.25">
      <c r="C82" s="290" t="s">
        <v>360</v>
      </c>
      <c r="D82" s="307"/>
      <c r="E82" s="287">
        <f t="shared" si="0"/>
        <v>0</v>
      </c>
      <c r="F82" s="308"/>
      <c r="G82" s="308"/>
      <c r="H82" s="308"/>
      <c r="I82" s="308"/>
      <c r="J82" s="308"/>
      <c r="K82" s="288">
        <f t="shared" si="1"/>
        <v>0</v>
      </c>
      <c r="L82" s="289">
        <f t="shared" si="2"/>
        <v>0</v>
      </c>
    </row>
    <row r="83" spans="3:12" x14ac:dyDescent="0.25">
      <c r="C83" s="290" t="s">
        <v>361</v>
      </c>
      <c r="D83" s="307"/>
      <c r="E83" s="287">
        <f t="shared" si="0"/>
        <v>0</v>
      </c>
      <c r="F83" s="308"/>
      <c r="G83" s="308"/>
      <c r="H83" s="308"/>
      <c r="I83" s="308"/>
      <c r="J83" s="308"/>
      <c r="K83" s="288">
        <f t="shared" si="1"/>
        <v>0</v>
      </c>
      <c r="L83" s="289">
        <f t="shared" si="2"/>
        <v>0</v>
      </c>
    </row>
    <row r="84" spans="3:12" x14ac:dyDescent="0.25">
      <c r="C84" s="290" t="s">
        <v>362</v>
      </c>
      <c r="D84" s="307"/>
      <c r="E84" s="287">
        <f t="shared" si="0"/>
        <v>0</v>
      </c>
      <c r="F84" s="308"/>
      <c r="G84" s="308"/>
      <c r="H84" s="308"/>
      <c r="I84" s="308"/>
      <c r="J84" s="308"/>
      <c r="K84" s="288">
        <f t="shared" si="1"/>
        <v>0</v>
      </c>
      <c r="L84" s="289">
        <f t="shared" si="2"/>
        <v>0</v>
      </c>
    </row>
    <row r="85" spans="3:12" x14ac:dyDescent="0.25">
      <c r="C85" s="290" t="s">
        <v>363</v>
      </c>
      <c r="D85" s="307"/>
      <c r="E85" s="287">
        <f t="shared" si="0"/>
        <v>0</v>
      </c>
      <c r="F85" s="308"/>
      <c r="G85" s="308"/>
      <c r="H85" s="308"/>
      <c r="I85" s="308"/>
      <c r="J85" s="308"/>
      <c r="K85" s="288">
        <f t="shared" si="1"/>
        <v>0</v>
      </c>
      <c r="L85" s="289">
        <f t="shared" si="2"/>
        <v>0</v>
      </c>
    </row>
    <row r="86" spans="3:12" ht="15" customHeight="1" x14ac:dyDescent="0.25">
      <c r="C86" s="290" t="s">
        <v>364</v>
      </c>
      <c r="D86" s="307"/>
      <c r="E86" s="287">
        <f t="shared" si="0"/>
        <v>0</v>
      </c>
      <c r="F86" s="308"/>
      <c r="G86" s="308"/>
      <c r="H86" s="308"/>
      <c r="I86" s="308"/>
      <c r="J86" s="308"/>
      <c r="K86" s="288">
        <f t="shared" si="1"/>
        <v>0</v>
      </c>
      <c r="L86" s="289">
        <f t="shared" si="2"/>
        <v>0</v>
      </c>
    </row>
    <row r="87" spans="3:12" ht="15" customHeight="1" x14ac:dyDescent="0.25">
      <c r="C87" s="290" t="s">
        <v>365</v>
      </c>
      <c r="D87" s="307"/>
      <c r="E87" s="287">
        <f t="shared" si="0"/>
        <v>0</v>
      </c>
      <c r="F87" s="308"/>
      <c r="G87" s="308"/>
      <c r="H87" s="308"/>
      <c r="I87" s="308"/>
      <c r="J87" s="308"/>
      <c r="K87" s="288">
        <f t="shared" si="1"/>
        <v>0</v>
      </c>
      <c r="L87" s="289">
        <f t="shared" si="2"/>
        <v>0</v>
      </c>
    </row>
    <row r="88" spans="3:12" ht="15" customHeight="1" x14ac:dyDescent="0.25">
      <c r="C88" s="291" t="s">
        <v>366</v>
      </c>
      <c r="D88" s="307"/>
      <c r="E88" s="287">
        <f t="shared" si="0"/>
        <v>0</v>
      </c>
      <c r="F88" s="308"/>
      <c r="G88" s="308"/>
      <c r="H88" s="308"/>
      <c r="I88" s="308"/>
      <c r="J88" s="308"/>
      <c r="K88" s="288">
        <f t="shared" si="1"/>
        <v>0</v>
      </c>
      <c r="L88" s="289">
        <f t="shared" si="2"/>
        <v>0</v>
      </c>
    </row>
    <row r="89" spans="3:12" ht="15" customHeight="1" x14ac:dyDescent="0.25">
      <c r="C89" s="292" t="s">
        <v>367</v>
      </c>
      <c r="D89" s="307"/>
      <c r="E89" s="287">
        <f t="shared" si="0"/>
        <v>0</v>
      </c>
      <c r="F89" s="308"/>
      <c r="G89" s="308"/>
      <c r="H89" s="308"/>
      <c r="I89" s="308"/>
      <c r="J89" s="308"/>
      <c r="K89" s="288">
        <f t="shared" si="1"/>
        <v>0</v>
      </c>
      <c r="L89" s="289">
        <f t="shared" si="2"/>
        <v>0</v>
      </c>
    </row>
    <row r="90" spans="3:12" ht="15" customHeight="1" x14ac:dyDescent="0.25">
      <c r="C90" s="291" t="s">
        <v>368</v>
      </c>
      <c r="D90" s="307"/>
      <c r="E90" s="287">
        <f t="shared" si="0"/>
        <v>0</v>
      </c>
      <c r="F90" s="308"/>
      <c r="G90" s="308"/>
      <c r="H90" s="308"/>
      <c r="I90" s="308"/>
      <c r="J90" s="308"/>
      <c r="K90" s="288">
        <f t="shared" si="1"/>
        <v>0</v>
      </c>
      <c r="L90" s="289">
        <f t="shared" si="2"/>
        <v>0</v>
      </c>
    </row>
    <row r="91" spans="3:12" ht="15" customHeight="1" x14ac:dyDescent="0.25">
      <c r="C91" s="293" t="s">
        <v>369</v>
      </c>
      <c r="D91" s="309"/>
      <c r="E91" s="294">
        <f t="shared" si="0"/>
        <v>0</v>
      </c>
      <c r="F91" s="105"/>
      <c r="G91" s="105"/>
      <c r="H91" s="105"/>
      <c r="I91" s="105"/>
      <c r="J91" s="105"/>
      <c r="K91" s="295">
        <f t="shared" si="1"/>
        <v>0</v>
      </c>
      <c r="L91" s="296">
        <f t="shared" si="2"/>
        <v>0</v>
      </c>
    </row>
    <row r="92" spans="3:12" x14ac:dyDescent="0.25">
      <c r="C92" s="310"/>
      <c r="D92" s="311"/>
      <c r="E92" s="297"/>
      <c r="F92" s="312"/>
      <c r="G92" s="312"/>
      <c r="H92" s="312"/>
      <c r="I92" s="312"/>
      <c r="J92" s="312"/>
      <c r="K92" s="298"/>
      <c r="L92" s="299"/>
    </row>
    <row r="93" spans="3:12" ht="15.75" thickBot="1" x14ac:dyDescent="0.3">
      <c r="D93" s="313">
        <f>SUM(D80:D92)</f>
        <v>0</v>
      </c>
      <c r="E93" s="300">
        <f t="shared" ref="E93:L93" si="3">SUM(E80:E92)</f>
        <v>0</v>
      </c>
      <c r="F93" s="313">
        <f t="shared" si="3"/>
        <v>0</v>
      </c>
      <c r="G93" s="313">
        <f t="shared" si="3"/>
        <v>0</v>
      </c>
      <c r="H93" s="313">
        <f t="shared" si="3"/>
        <v>0</v>
      </c>
      <c r="I93" s="313">
        <f t="shared" si="3"/>
        <v>0</v>
      </c>
      <c r="J93" s="313">
        <f t="shared" si="3"/>
        <v>0</v>
      </c>
      <c r="K93" s="300">
        <f>SUM(K80:K92)</f>
        <v>0</v>
      </c>
      <c r="L93" s="301">
        <f t="shared" si="3"/>
        <v>0</v>
      </c>
    </row>
    <row r="94" spans="3:12" x14ac:dyDescent="0.25">
      <c r="F94" s="115"/>
    </row>
    <row r="95" spans="3:12" x14ac:dyDescent="0.25">
      <c r="C95" t="s">
        <v>342</v>
      </c>
      <c r="D95" s="105"/>
      <c r="E95" s="105"/>
      <c r="F95" s="314"/>
      <c r="G95" s="105"/>
      <c r="H95" s="105"/>
      <c r="I95" s="105"/>
      <c r="J95" s="105"/>
      <c r="K95" s="105"/>
      <c r="L95" s="105"/>
    </row>
    <row r="96" spans="3:12" x14ac:dyDescent="0.25">
      <c r="C96" s="139" t="s">
        <v>370</v>
      </c>
      <c r="D96" s="263">
        <v>28000</v>
      </c>
      <c r="E96" s="263"/>
      <c r="F96" s="193">
        <v>42110</v>
      </c>
      <c r="G96" s="263">
        <v>41960</v>
      </c>
      <c r="H96" s="263">
        <v>41930</v>
      </c>
      <c r="I96" s="263">
        <v>42060</v>
      </c>
      <c r="J96" s="263">
        <v>42150</v>
      </c>
      <c r="K96" s="263"/>
      <c r="L96" s="263"/>
    </row>
    <row r="97" spans="3:10" s="42" customFormat="1" x14ac:dyDescent="0.25">
      <c r="C97" s="42" t="s">
        <v>217</v>
      </c>
      <c r="D97" s="94">
        <f>D93-D95</f>
        <v>0</v>
      </c>
      <c r="E97" s="94">
        <f t="shared" ref="E97:J97" si="4">E93-E95</f>
        <v>0</v>
      </c>
      <c r="F97" s="94">
        <f t="shared" si="4"/>
        <v>0</v>
      </c>
      <c r="G97" s="94">
        <f t="shared" si="4"/>
        <v>0</v>
      </c>
      <c r="H97" s="94">
        <f t="shared" si="4"/>
        <v>0</v>
      </c>
      <c r="I97" s="94">
        <f t="shared" si="4"/>
        <v>0</v>
      </c>
      <c r="J97" s="94">
        <f t="shared" si="4"/>
        <v>0</v>
      </c>
    </row>
    <row r="98" spans="3:10" x14ac:dyDescent="0.25">
      <c r="D98" s="115"/>
    </row>
    <row r="99" spans="3:10" x14ac:dyDescent="0.25">
      <c r="D99" s="115"/>
    </row>
    <row r="100" spans="3:10" x14ac:dyDescent="0.25">
      <c r="E100" s="115"/>
      <c r="F100" s="115"/>
    </row>
    <row r="101" spans="3:10" x14ac:dyDescent="0.25">
      <c r="E101" s="115"/>
      <c r="F101" s="115"/>
    </row>
    <row r="102" spans="3:10" x14ac:dyDescent="0.25">
      <c r="E102" s="115"/>
      <c r="F102" s="115"/>
    </row>
    <row r="103" spans="3:10" x14ac:dyDescent="0.25">
      <c r="E103" s="115"/>
      <c r="F103" s="115"/>
    </row>
    <row r="104" spans="3:10" x14ac:dyDescent="0.25">
      <c r="E104" s="115"/>
      <c r="F104" s="115"/>
    </row>
    <row r="105" spans="3:10" x14ac:dyDescent="0.25">
      <c r="E105" s="115"/>
      <c r="F105" s="115"/>
    </row>
    <row r="106" spans="3:10" x14ac:dyDescent="0.25">
      <c r="E106" s="115"/>
      <c r="F106" s="115"/>
    </row>
    <row r="107" spans="3:10" x14ac:dyDescent="0.25">
      <c r="E107" s="115"/>
      <c r="F107" s="115"/>
    </row>
    <row r="108" spans="3:10" x14ac:dyDescent="0.25">
      <c r="E108" s="115"/>
      <c r="F108" s="115"/>
    </row>
    <row r="109" spans="3:10" x14ac:dyDescent="0.25">
      <c r="E109" s="115"/>
      <c r="F109" s="115"/>
    </row>
    <row r="110" spans="3:10" x14ac:dyDescent="0.25">
      <c r="E110" s="115"/>
      <c r="F110" s="115"/>
    </row>
    <row r="111" spans="3:10" x14ac:dyDescent="0.25">
      <c r="E111" s="115"/>
      <c r="F111" s="115"/>
    </row>
    <row r="112" spans="3:10" x14ac:dyDescent="0.25">
      <c r="E112" s="115"/>
      <c r="F112" s="115"/>
    </row>
    <row r="113" spans="5:6" x14ac:dyDescent="0.25">
      <c r="E113" s="115"/>
      <c r="F113" s="115"/>
    </row>
    <row r="114" spans="5:6" x14ac:dyDescent="0.25">
      <c r="E114" s="115"/>
      <c r="F114" s="115"/>
    </row>
    <row r="115" spans="5:6" x14ac:dyDescent="0.25">
      <c r="E115" s="115"/>
      <c r="F115" s="115"/>
    </row>
    <row r="116" spans="5:6" x14ac:dyDescent="0.25">
      <c r="E116" s="115"/>
      <c r="F116" s="115"/>
    </row>
    <row r="117" spans="5:6" x14ac:dyDescent="0.25">
      <c r="E117" s="115"/>
      <c r="F117" s="115"/>
    </row>
    <row r="118" spans="5:6" x14ac:dyDescent="0.25">
      <c r="E118" s="115"/>
      <c r="F118" s="115"/>
    </row>
    <row r="119" spans="5:6" x14ac:dyDescent="0.25">
      <c r="E119" s="115"/>
      <c r="F119" s="115"/>
    </row>
    <row r="120" spans="5:6" x14ac:dyDescent="0.25">
      <c r="E120" s="115"/>
      <c r="F120" s="115"/>
    </row>
    <row r="121" spans="5:6" x14ac:dyDescent="0.25">
      <c r="E121" s="115"/>
      <c r="F121" s="115"/>
    </row>
    <row r="122" spans="5:6" x14ac:dyDescent="0.25">
      <c r="E122" s="115"/>
      <c r="F122" s="115"/>
    </row>
    <row r="123" spans="5:6" x14ac:dyDescent="0.25">
      <c r="E123" s="115"/>
      <c r="F123" s="115"/>
    </row>
    <row r="124" spans="5:6" x14ac:dyDescent="0.25">
      <c r="E124" s="115"/>
      <c r="F124" s="115"/>
    </row>
    <row r="125" spans="5:6" x14ac:dyDescent="0.25">
      <c r="E125" s="115"/>
      <c r="F125" s="115"/>
    </row>
    <row r="126" spans="5:6" x14ac:dyDescent="0.25">
      <c r="E126" s="115"/>
      <c r="F126" s="115"/>
    </row>
    <row r="127" spans="5:6" x14ac:dyDescent="0.25">
      <c r="E127" s="115"/>
      <c r="F127" s="115"/>
    </row>
    <row r="128" spans="5:6" x14ac:dyDescent="0.25">
      <c r="E128" s="115"/>
      <c r="F128" s="115"/>
    </row>
    <row r="129" spans="5:6" x14ac:dyDescent="0.25">
      <c r="E129" s="115"/>
      <c r="F129" s="115"/>
    </row>
    <row r="130" spans="5:6" x14ac:dyDescent="0.25">
      <c r="E130" s="115"/>
      <c r="F130" s="115"/>
    </row>
    <row r="131" spans="5:6" x14ac:dyDescent="0.25">
      <c r="E131" s="115"/>
      <c r="F131" s="115"/>
    </row>
    <row r="132" spans="5:6" x14ac:dyDescent="0.25">
      <c r="E132" s="115"/>
      <c r="F132" s="115"/>
    </row>
    <row r="133" spans="5:6" x14ac:dyDescent="0.25">
      <c r="E133" s="115"/>
      <c r="F133" s="115"/>
    </row>
    <row r="134" spans="5:6" x14ac:dyDescent="0.25">
      <c r="E134" s="115"/>
      <c r="F134" s="115"/>
    </row>
    <row r="135" spans="5:6" x14ac:dyDescent="0.25">
      <c r="E135" s="115"/>
      <c r="F135" s="115"/>
    </row>
    <row r="136" spans="5:6" x14ac:dyDescent="0.25">
      <c r="E136" s="115"/>
      <c r="F136" s="115"/>
    </row>
    <row r="137" spans="5:6" x14ac:dyDescent="0.25">
      <c r="E137" s="115"/>
      <c r="F137" s="115"/>
    </row>
    <row r="138" spans="5:6" x14ac:dyDescent="0.25">
      <c r="E138" s="115"/>
      <c r="F138" s="115"/>
    </row>
    <row r="139" spans="5:6" x14ac:dyDescent="0.25">
      <c r="E139" s="115"/>
      <c r="F139" s="115"/>
    </row>
    <row r="140" spans="5:6" x14ac:dyDescent="0.25">
      <c r="E140" s="115"/>
      <c r="F140" s="115"/>
    </row>
    <row r="141" spans="5:6" x14ac:dyDescent="0.25">
      <c r="E141" s="115"/>
      <c r="F141" s="115"/>
    </row>
    <row r="142" spans="5:6" x14ac:dyDescent="0.25">
      <c r="E142" s="115"/>
      <c r="F142" s="115"/>
    </row>
    <row r="143" spans="5:6" x14ac:dyDescent="0.25">
      <c r="E143" s="115"/>
      <c r="F143" s="115"/>
    </row>
    <row r="144" spans="5:6" x14ac:dyDescent="0.25">
      <c r="E144" s="115"/>
      <c r="F144" s="115"/>
    </row>
    <row r="145" spans="5:6" x14ac:dyDescent="0.25">
      <c r="E145" s="115"/>
      <c r="F145" s="115"/>
    </row>
    <row r="146" spans="5:6" x14ac:dyDescent="0.25">
      <c r="E146" s="115"/>
      <c r="F146" s="115"/>
    </row>
    <row r="147" spans="5:6" x14ac:dyDescent="0.25">
      <c r="E147" s="115"/>
      <c r="F147" s="115"/>
    </row>
    <row r="148" spans="5:6" x14ac:dyDescent="0.25">
      <c r="E148" s="115"/>
      <c r="F148" s="115"/>
    </row>
    <row r="149" spans="5:6" x14ac:dyDescent="0.25">
      <c r="E149" s="115"/>
      <c r="F149" s="115"/>
    </row>
    <row r="150" spans="5:6" x14ac:dyDescent="0.25">
      <c r="E150" s="115"/>
      <c r="F150" s="115"/>
    </row>
    <row r="151" spans="5:6" x14ac:dyDescent="0.25">
      <c r="E151" s="115"/>
      <c r="F151" s="115"/>
    </row>
    <row r="152" spans="5:6" x14ac:dyDescent="0.25">
      <c r="E152" s="115"/>
      <c r="F152" s="115"/>
    </row>
    <row r="153" spans="5:6" x14ac:dyDescent="0.25">
      <c r="E153" s="115"/>
      <c r="F153" s="115"/>
    </row>
    <row r="154" spans="5:6" x14ac:dyDescent="0.25">
      <c r="E154" s="115"/>
      <c r="F154" s="115"/>
    </row>
    <row r="155" spans="5:6" x14ac:dyDescent="0.25">
      <c r="E155" s="115"/>
      <c r="F155" s="115"/>
    </row>
    <row r="156" spans="5:6" x14ac:dyDescent="0.25">
      <c r="E156" s="115"/>
      <c r="F156" s="115"/>
    </row>
    <row r="157" spans="5:6" x14ac:dyDescent="0.25">
      <c r="E157" s="115"/>
      <c r="F157" s="115"/>
    </row>
    <row r="158" spans="5:6" x14ac:dyDescent="0.25">
      <c r="E158" s="115"/>
      <c r="F158" s="115"/>
    </row>
    <row r="159" spans="5:6" x14ac:dyDescent="0.25">
      <c r="E159" s="115"/>
      <c r="F159" s="115"/>
    </row>
    <row r="160" spans="5:6" x14ac:dyDescent="0.25">
      <c r="E160" s="115"/>
      <c r="F160" s="115"/>
    </row>
    <row r="161" spans="5:6" x14ac:dyDescent="0.25">
      <c r="E161" s="115"/>
      <c r="F161" s="115"/>
    </row>
    <row r="162" spans="5:6" x14ac:dyDescent="0.25">
      <c r="E162" s="115"/>
      <c r="F162" s="115"/>
    </row>
    <row r="163" spans="5:6" x14ac:dyDescent="0.25">
      <c r="E163" s="115"/>
      <c r="F163" s="115"/>
    </row>
    <row r="164" spans="5:6" x14ac:dyDescent="0.25">
      <c r="E164" s="115"/>
      <c r="F164" s="115"/>
    </row>
    <row r="165" spans="5:6" x14ac:dyDescent="0.25">
      <c r="E165" s="115"/>
      <c r="F165" s="115"/>
    </row>
    <row r="166" spans="5:6" x14ac:dyDescent="0.25">
      <c r="E166" s="115"/>
      <c r="F166" s="115"/>
    </row>
    <row r="167" spans="5:6" x14ac:dyDescent="0.25">
      <c r="E167" s="115"/>
      <c r="F167" s="115"/>
    </row>
    <row r="168" spans="5:6" x14ac:dyDescent="0.25">
      <c r="E168" s="115"/>
      <c r="F168" s="115"/>
    </row>
    <row r="169" spans="5:6" x14ac:dyDescent="0.25">
      <c r="E169" s="115"/>
      <c r="F169" s="115"/>
    </row>
    <row r="170" spans="5:6" x14ac:dyDescent="0.25">
      <c r="E170" s="115"/>
      <c r="F170" s="115"/>
    </row>
    <row r="171" spans="5:6" x14ac:dyDescent="0.25">
      <c r="E171" s="115"/>
      <c r="F171" s="115"/>
    </row>
    <row r="172" spans="5:6" x14ac:dyDescent="0.25">
      <c r="E172" s="115"/>
      <c r="F172" s="115"/>
    </row>
    <row r="173" spans="5:6" x14ac:dyDescent="0.25">
      <c r="E173" s="115"/>
      <c r="F173" s="115"/>
    </row>
    <row r="174" spans="5:6" x14ac:dyDescent="0.25">
      <c r="E174" s="115"/>
      <c r="F174" s="115"/>
    </row>
    <row r="175" spans="5:6" x14ac:dyDescent="0.25">
      <c r="E175" s="115"/>
      <c r="F175" s="115"/>
    </row>
    <row r="176" spans="5:6" x14ac:dyDescent="0.25">
      <c r="E176" s="115"/>
      <c r="F176" s="115"/>
    </row>
    <row r="177" spans="5:6" x14ac:dyDescent="0.25">
      <c r="E177" s="115"/>
      <c r="F177" s="115"/>
    </row>
    <row r="178" spans="5:6" x14ac:dyDescent="0.25">
      <c r="E178" s="115"/>
      <c r="F178" s="115"/>
    </row>
    <row r="179" spans="5:6" x14ac:dyDescent="0.25">
      <c r="E179" s="115"/>
      <c r="F179" s="115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AD5FF"/>
  </sheetPr>
  <dimension ref="A1:N34"/>
  <sheetViews>
    <sheetView workbookViewId="0">
      <selection activeCell="P38" sqref="P38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14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4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4" ht="18" x14ac:dyDescent="0.25">
      <c r="D4" s="53"/>
      <c r="E4" s="53"/>
      <c r="F4" s="64"/>
      <c r="G4" s="65"/>
      <c r="I4" s="66"/>
    </row>
    <row r="5" spans="1:14" ht="18" x14ac:dyDescent="0.25">
      <c r="A5" s="125" t="s">
        <v>211</v>
      </c>
      <c r="D5" s="53"/>
      <c r="E5" s="53"/>
      <c r="F5" s="64"/>
      <c r="G5" s="65"/>
      <c r="I5" s="66"/>
    </row>
    <row r="6" spans="1:14" ht="18" x14ac:dyDescent="0.25">
      <c r="D6" s="53"/>
      <c r="E6" s="53"/>
      <c r="F6" s="64"/>
      <c r="G6" s="65"/>
      <c r="I6" s="66"/>
    </row>
    <row r="8" spans="1:14" s="69" customFormat="1" ht="25.5" x14ac:dyDescent="0.25">
      <c r="A8" s="67" t="s">
        <v>96</v>
      </c>
      <c r="B8" s="405" t="s">
        <v>97</v>
      </c>
      <c r="C8" s="406"/>
      <c r="D8" s="406"/>
      <c r="E8" s="407"/>
      <c r="F8" s="68" t="s">
        <v>98</v>
      </c>
      <c r="G8" s="405" t="s">
        <v>146</v>
      </c>
      <c r="H8" s="403"/>
      <c r="I8" s="404"/>
    </row>
    <row r="10" spans="1:14" x14ac:dyDescent="0.25">
      <c r="F10" s="70"/>
    </row>
    <row r="11" spans="1:14" x14ac:dyDescent="0.25">
      <c r="A11" s="65"/>
      <c r="B11" s="65"/>
      <c r="C11" s="65" t="s">
        <v>314</v>
      </c>
      <c r="G11" s="85" t="s">
        <v>79</v>
      </c>
      <c r="I11" s="47" t="s">
        <v>315</v>
      </c>
    </row>
    <row r="12" spans="1:14" x14ac:dyDescent="0.25">
      <c r="A12" s="65"/>
      <c r="B12" s="65"/>
      <c r="C12" t="s">
        <v>316</v>
      </c>
      <c r="G12" s="86">
        <v>550</v>
      </c>
      <c r="I12" s="58">
        <v>0</v>
      </c>
    </row>
    <row r="13" spans="1:14" x14ac:dyDescent="0.25">
      <c r="A13" s="65"/>
      <c r="B13" s="65"/>
      <c r="C13" t="s">
        <v>317</v>
      </c>
      <c r="G13" s="86"/>
      <c r="I13" s="58">
        <f>+G13/11*0.75</f>
        <v>0</v>
      </c>
    </row>
    <row r="14" spans="1:14" x14ac:dyDescent="0.25">
      <c r="C14" t="s">
        <v>318</v>
      </c>
      <c r="G14" s="86">
        <v>2640</v>
      </c>
      <c r="I14" s="58">
        <v>0</v>
      </c>
    </row>
    <row r="15" spans="1:14" x14ac:dyDescent="0.25">
      <c r="C15" t="s">
        <v>319</v>
      </c>
      <c r="G15" s="87"/>
      <c r="I15" s="88">
        <f>+G15/11*0.75</f>
        <v>0</v>
      </c>
      <c r="K15" t="s">
        <v>320</v>
      </c>
      <c r="N15" s="89">
        <f>+G15/G16</f>
        <v>0</v>
      </c>
    </row>
    <row r="16" spans="1:14" x14ac:dyDescent="0.25">
      <c r="G16" s="70">
        <f>SUM(G12:G15)</f>
        <v>3190</v>
      </c>
      <c r="I16" s="70">
        <f>SUM(I12:I15)</f>
        <v>0</v>
      </c>
      <c r="K16" t="s">
        <v>321</v>
      </c>
      <c r="N16" s="90"/>
    </row>
    <row r="17" spans="1:14" x14ac:dyDescent="0.25">
      <c r="A17" s="65"/>
      <c r="B17" s="65"/>
      <c r="C17" s="65"/>
      <c r="F17" s="70"/>
      <c r="K17" t="s">
        <v>322</v>
      </c>
      <c r="N17">
        <f>ROUND(N16-N18,0)</f>
        <v>0</v>
      </c>
    </row>
    <row r="18" spans="1:14" x14ac:dyDescent="0.25">
      <c r="A18" s="77"/>
      <c r="B18" s="77"/>
      <c r="C18" s="65"/>
      <c r="F18" s="70"/>
      <c r="K18" t="s">
        <v>323</v>
      </c>
      <c r="N18">
        <f>ROUNDDOWN(N16*N15,0)</f>
        <v>0</v>
      </c>
    </row>
    <row r="19" spans="1:14" x14ac:dyDescent="0.25">
      <c r="C19" s="77" t="s">
        <v>324</v>
      </c>
      <c r="E19" s="47" t="s">
        <v>322</v>
      </c>
      <c r="F19" s="85" t="s">
        <v>323</v>
      </c>
      <c r="G19" s="47" t="s">
        <v>79</v>
      </c>
      <c r="I19" s="47" t="s">
        <v>325</v>
      </c>
    </row>
    <row r="20" spans="1:14" x14ac:dyDescent="0.25">
      <c r="C20" s="73">
        <v>44105</v>
      </c>
      <c r="E20" s="86"/>
      <c r="F20" s="86"/>
      <c r="G20" s="91">
        <f>SUM(E20:F20)</f>
        <v>0</v>
      </c>
      <c r="I20" s="58">
        <f>+F20/11*0.75</f>
        <v>0</v>
      </c>
    </row>
    <row r="21" spans="1:14" x14ac:dyDescent="0.25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 x14ac:dyDescent="0.25">
      <c r="C22" s="73">
        <v>44287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 x14ac:dyDescent="0.25">
      <c r="C23" s="73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 x14ac:dyDescent="0.25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 x14ac:dyDescent="0.25">
      <c r="F25" s="70"/>
    </row>
    <row r="26" spans="1:14" x14ac:dyDescent="0.25">
      <c r="C26" s="77" t="s">
        <v>326</v>
      </c>
      <c r="F26" s="80"/>
    </row>
    <row r="27" spans="1:14" x14ac:dyDescent="0.25">
      <c r="C27" t="s">
        <v>327</v>
      </c>
      <c r="G27" s="91">
        <f>+G12</f>
        <v>550</v>
      </c>
    </row>
    <row r="28" spans="1:14" x14ac:dyDescent="0.25">
      <c r="C28" t="s">
        <v>328</v>
      </c>
      <c r="F28" s="80"/>
      <c r="G28" s="91">
        <f>+G13</f>
        <v>0</v>
      </c>
      <c r="I28" s="58">
        <f>+G28/11*0.75</f>
        <v>0</v>
      </c>
    </row>
    <row r="29" spans="1:14" x14ac:dyDescent="0.25">
      <c r="C29" t="s">
        <v>322</v>
      </c>
      <c r="F29" s="79"/>
      <c r="G29" s="91">
        <f>+G14-E24</f>
        <v>2640</v>
      </c>
    </row>
    <row r="30" spans="1:14" x14ac:dyDescent="0.25">
      <c r="C30" t="s">
        <v>323</v>
      </c>
      <c r="F30" s="70"/>
      <c r="G30" s="92">
        <f>+G15-F24</f>
        <v>0</v>
      </c>
      <c r="I30" s="88">
        <f>+G30/11*0.75</f>
        <v>0</v>
      </c>
    </row>
    <row r="31" spans="1:14" x14ac:dyDescent="0.25">
      <c r="G31" s="91">
        <f>SUM(G27:G30)</f>
        <v>3190</v>
      </c>
      <c r="I31" s="58">
        <f>SUM(I27:I30)</f>
        <v>0</v>
      </c>
    </row>
    <row r="34" spans="3:3" x14ac:dyDescent="0.25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EAD5FF"/>
  </sheetPr>
  <dimension ref="A1:L27"/>
  <sheetViews>
    <sheetView workbookViewId="0">
      <selection activeCell="H12" sqref="H12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2" ht="18" x14ac:dyDescent="0.25">
      <c r="A1" s="123" t="s">
        <v>0</v>
      </c>
      <c r="B1" s="53"/>
      <c r="C1" s="391" t="s">
        <v>375</v>
      </c>
      <c r="D1" s="391"/>
      <c r="E1" s="391"/>
      <c r="F1" s="54"/>
      <c r="H1" s="56" t="s">
        <v>1</v>
      </c>
      <c r="I1" s="56" t="s">
        <v>2</v>
      </c>
      <c r="J1" s="270"/>
    </row>
    <row r="2" spans="1:12" ht="18" x14ac:dyDescent="0.25">
      <c r="A2" s="123" t="s">
        <v>3</v>
      </c>
      <c r="B2" s="53"/>
      <c r="C2" s="391" t="s">
        <v>376</v>
      </c>
      <c r="D2" s="391"/>
      <c r="E2" s="391"/>
      <c r="F2" s="55"/>
      <c r="G2" s="59" t="s">
        <v>4</v>
      </c>
      <c r="H2" s="60" t="s">
        <v>377</v>
      </c>
      <c r="I2" s="61">
        <v>45019</v>
      </c>
      <c r="J2" s="66"/>
    </row>
    <row r="3" spans="1:12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  <c r="J3" s="66"/>
    </row>
    <row r="4" spans="1:12" ht="18" x14ac:dyDescent="0.25">
      <c r="D4" s="53"/>
      <c r="E4" s="53"/>
      <c r="F4" s="64"/>
      <c r="G4" s="65"/>
      <c r="I4" s="66"/>
      <c r="J4" s="66"/>
    </row>
    <row r="5" spans="1:12" ht="18" x14ac:dyDescent="0.25">
      <c r="A5" s="125" t="s">
        <v>329</v>
      </c>
      <c r="D5" s="53"/>
      <c r="E5" s="53"/>
      <c r="F5" s="64"/>
      <c r="G5" s="65"/>
      <c r="I5" s="66"/>
      <c r="J5" s="66"/>
    </row>
    <row r="6" spans="1:12" ht="18.75" x14ac:dyDescent="0.3">
      <c r="D6" s="1"/>
      <c r="E6" s="1"/>
      <c r="F6" s="136"/>
      <c r="G6" s="4"/>
      <c r="I6" s="66"/>
      <c r="J6" s="66"/>
    </row>
    <row r="8" spans="1:12" s="69" customFormat="1" ht="25.5" x14ac:dyDescent="0.25">
      <c r="A8" s="130" t="s">
        <v>96</v>
      </c>
      <c r="B8" s="466" t="s">
        <v>97</v>
      </c>
      <c r="C8" s="467"/>
      <c r="D8" s="467"/>
      <c r="E8" s="490"/>
      <c r="F8" s="131" t="s">
        <v>98</v>
      </c>
      <c r="G8" s="466" t="s">
        <v>146</v>
      </c>
      <c r="H8" s="403"/>
      <c r="I8" s="404"/>
    </row>
    <row r="10" spans="1:12" x14ac:dyDescent="0.25">
      <c r="F10" s="70"/>
    </row>
    <row r="11" spans="1:12" x14ac:dyDescent="0.25">
      <c r="A11" s="77">
        <v>30900</v>
      </c>
      <c r="B11" s="77"/>
      <c r="C11" s="77" t="s">
        <v>330</v>
      </c>
      <c r="F11" s="70"/>
    </row>
    <row r="12" spans="1:12" x14ac:dyDescent="0.25">
      <c r="C12" t="s">
        <v>417</v>
      </c>
      <c r="G12" s="261">
        <v>5155.3599999999997</v>
      </c>
      <c r="H12" t="s">
        <v>422</v>
      </c>
      <c r="K12" s="47"/>
      <c r="L12" s="47"/>
    </row>
    <row r="13" spans="1:12" x14ac:dyDescent="0.25">
      <c r="C13" t="s">
        <v>331</v>
      </c>
      <c r="G13" s="70">
        <v>0</v>
      </c>
      <c r="H13" t="s">
        <v>336</v>
      </c>
    </row>
    <row r="14" spans="1:12" x14ac:dyDescent="0.25">
      <c r="C14" t="s">
        <v>332</v>
      </c>
      <c r="G14" s="84">
        <f>+G12-G13</f>
        <v>5155.3599999999997</v>
      </c>
    </row>
    <row r="15" spans="1:12" x14ac:dyDescent="0.25">
      <c r="G15" s="70"/>
    </row>
    <row r="16" spans="1:12" x14ac:dyDescent="0.25">
      <c r="G16" s="58"/>
      <c r="L16" s="80"/>
    </row>
    <row r="17" spans="1:7" x14ac:dyDescent="0.25">
      <c r="A17" s="77">
        <v>39000</v>
      </c>
      <c r="B17" s="77"/>
      <c r="C17" s="77" t="s">
        <v>48</v>
      </c>
      <c r="G17" s="58"/>
    </row>
    <row r="18" spans="1:7" x14ac:dyDescent="0.25">
      <c r="C18" t="s">
        <v>418</v>
      </c>
      <c r="G18" s="258">
        <f>351.75*5</f>
        <v>1758.75</v>
      </c>
    </row>
    <row r="19" spans="1:7" x14ac:dyDescent="0.25">
      <c r="C19" t="s">
        <v>419</v>
      </c>
      <c r="G19" s="261">
        <f>427.03*7</f>
        <v>2989.21</v>
      </c>
    </row>
    <row r="20" spans="1:7" x14ac:dyDescent="0.25">
      <c r="G20" s="84">
        <f>SUM(G18:G19)</f>
        <v>4747.96</v>
      </c>
    </row>
    <row r="21" spans="1:7" x14ac:dyDescent="0.25">
      <c r="G21" s="70"/>
    </row>
    <row r="22" spans="1:7" x14ac:dyDescent="0.25">
      <c r="G22" s="70"/>
    </row>
    <row r="27" spans="1:7" x14ac:dyDescent="0.25">
      <c r="G27" s="25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B2F7A-833C-40E4-A77E-3F3EE0640D8B}">
  <dimension ref="A1:C3"/>
  <sheetViews>
    <sheetView workbookViewId="0">
      <selection activeCell="B8" sqref="B8"/>
    </sheetView>
  </sheetViews>
  <sheetFormatPr defaultRowHeight="15" x14ac:dyDescent="0.25"/>
  <cols>
    <col min="1" max="1" width="9.140625" style="319"/>
    <col min="2" max="2" width="49.140625" style="323" customWidth="1"/>
    <col min="3" max="3" width="55.140625" style="320" customWidth="1"/>
  </cols>
  <sheetData>
    <row r="1" spans="1:3" x14ac:dyDescent="0.25">
      <c r="A1" s="322" t="s">
        <v>382</v>
      </c>
      <c r="B1" s="322" t="s">
        <v>383</v>
      </c>
      <c r="C1" s="370" t="s">
        <v>304</v>
      </c>
    </row>
    <row r="2" spans="1:3" ht="57.75" customHeight="1" x14ac:dyDescent="0.25">
      <c r="A2" s="319">
        <v>1</v>
      </c>
      <c r="B2" s="320"/>
    </row>
    <row r="3" spans="1:3" ht="49.5" customHeight="1" x14ac:dyDescent="0.25">
      <c r="A3" s="319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 x14ac:dyDescent="0.2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14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4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4" ht="18" x14ac:dyDescent="0.25">
      <c r="D4" s="53"/>
      <c r="E4" s="53"/>
      <c r="F4" s="64"/>
      <c r="G4" s="65"/>
      <c r="I4" s="66"/>
    </row>
    <row r="5" spans="1:14" ht="18" x14ac:dyDescent="0.25">
      <c r="A5" s="125" t="s">
        <v>73</v>
      </c>
      <c r="D5" s="53"/>
      <c r="E5" s="53"/>
      <c r="F5" s="64"/>
      <c r="G5" s="65"/>
      <c r="I5" s="66"/>
    </row>
    <row r="6" spans="1:14" ht="18.75" x14ac:dyDescent="0.3">
      <c r="B6" s="1"/>
      <c r="C6" s="3"/>
      <c r="D6" s="1"/>
      <c r="E6" s="1"/>
      <c r="F6" s="126"/>
    </row>
    <row r="8" spans="1:14" x14ac:dyDescent="0.25">
      <c r="H8" s="47"/>
    </row>
    <row r="9" spans="1:14" x14ac:dyDescent="0.25">
      <c r="B9" t="s">
        <v>74</v>
      </c>
      <c r="D9" s="390" t="s">
        <v>75</v>
      </c>
      <c r="E9" s="390"/>
      <c r="F9" s="390"/>
      <c r="G9" s="390"/>
      <c r="I9" s="390" t="s">
        <v>76</v>
      </c>
      <c r="J9" s="390"/>
      <c r="K9" s="390"/>
      <c r="L9" s="390"/>
      <c r="N9" s="389" t="s">
        <v>77</v>
      </c>
    </row>
    <row r="10" spans="1:14" x14ac:dyDescent="0.25">
      <c r="B10" t="s">
        <v>78</v>
      </c>
      <c r="D10" s="127"/>
      <c r="E10" s="128">
        <f>+D10</f>
        <v>0</v>
      </c>
      <c r="F10" s="128">
        <f>+D10</f>
        <v>0</v>
      </c>
      <c r="G10" s="47" t="s">
        <v>79</v>
      </c>
      <c r="I10" s="127"/>
      <c r="J10" s="128">
        <f>+I10</f>
        <v>0</v>
      </c>
      <c r="K10" s="128">
        <f>+I10</f>
        <v>0</v>
      </c>
      <c r="L10" s="47" t="s">
        <v>79</v>
      </c>
      <c r="N10" s="389"/>
    </row>
    <row r="11" spans="1:14" x14ac:dyDescent="0.25">
      <c r="B11" t="s">
        <v>80</v>
      </c>
      <c r="D11" s="129">
        <f>(D14-D10)/365.25</f>
        <v>122.4996577686516</v>
      </c>
      <c r="E11" s="129">
        <f>(E14-E10)/365.25</f>
        <v>122.4996577686516</v>
      </c>
      <c r="F11" s="129">
        <f>(F14-F10)/365.25</f>
        <v>122.4996577686516</v>
      </c>
      <c r="G11" s="129"/>
      <c r="I11" s="129">
        <f>(I14-I10)/365.25</f>
        <v>122.4996577686516</v>
      </c>
      <c r="J11" s="129">
        <f>(J14-J10)/365.25</f>
        <v>122.4996577686516</v>
      </c>
      <c r="K11" s="129">
        <f>(K14-K10)/365.25</f>
        <v>122.4996577686516</v>
      </c>
      <c r="N11" s="389"/>
    </row>
    <row r="14" spans="1:14" x14ac:dyDescent="0.25">
      <c r="B14" t="s">
        <v>81</v>
      </c>
      <c r="D14" s="128">
        <v>44743</v>
      </c>
      <c r="E14" s="128">
        <v>44743</v>
      </c>
      <c r="F14" s="128">
        <v>44743</v>
      </c>
      <c r="G14" s="128"/>
      <c r="I14" s="128">
        <v>44743</v>
      </c>
      <c r="J14" s="128">
        <v>44743</v>
      </c>
      <c r="K14" s="128">
        <v>44743</v>
      </c>
    </row>
    <row r="16" spans="1:14" x14ac:dyDescent="0.25">
      <c r="B16" t="s">
        <v>82</v>
      </c>
      <c r="D16" s="258"/>
      <c r="E16" s="258"/>
      <c r="F16" s="258"/>
      <c r="I16" s="258"/>
      <c r="J16" s="258"/>
      <c r="K16" s="258"/>
    </row>
    <row r="17" spans="1:14" x14ac:dyDescent="0.25">
      <c r="B17" t="s">
        <v>83</v>
      </c>
      <c r="D17" s="258" t="s">
        <v>84</v>
      </c>
      <c r="E17" s="258" t="s">
        <v>84</v>
      </c>
      <c r="F17" s="258" t="s">
        <v>84</v>
      </c>
      <c r="I17" s="258" t="s">
        <v>333</v>
      </c>
      <c r="J17" s="258" t="s">
        <v>84</v>
      </c>
      <c r="K17" s="258" t="s">
        <v>84</v>
      </c>
    </row>
    <row r="18" spans="1:14" x14ac:dyDescent="0.25">
      <c r="B18" t="s">
        <v>85</v>
      </c>
      <c r="D18" s="258"/>
      <c r="E18" s="258"/>
      <c r="F18" s="258"/>
      <c r="G18" s="259"/>
      <c r="I18" s="258"/>
      <c r="J18" s="258"/>
      <c r="K18" s="258"/>
    </row>
    <row r="20" spans="1:14" x14ac:dyDescent="0.25">
      <c r="B20" t="s">
        <v>86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 x14ac:dyDescent="0.25">
      <c r="B22" t="s">
        <v>87</v>
      </c>
      <c r="D22" s="91">
        <f>D18*D20</f>
        <v>0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2" customFormat="1" x14ac:dyDescent="0.25">
      <c r="B23" s="42" t="s">
        <v>88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 x14ac:dyDescent="0.3">
      <c r="B24" s="44" t="s">
        <v>89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 x14ac:dyDescent="0.25"/>
    <row r="26" spans="1:14" x14ac:dyDescent="0.25">
      <c r="B26" t="s">
        <v>90</v>
      </c>
      <c r="D26" s="91">
        <f>IF(D17="ABP",D18,D18*0.1)</f>
        <v>0</v>
      </c>
      <c r="E26" s="91">
        <f t="shared" ref="E26:F26" si="0">IF(E17="ABP",E18,E18*0.1)</f>
        <v>0</v>
      </c>
      <c r="F26" s="91">
        <f t="shared" si="0"/>
        <v>0</v>
      </c>
      <c r="G26" s="91"/>
      <c r="I26" s="91">
        <f t="shared" ref="I26:K26" si="1">IF(I17="ABP",I18,I18*0.1)</f>
        <v>0</v>
      </c>
      <c r="J26" s="91">
        <f t="shared" si="1"/>
        <v>0</v>
      </c>
      <c r="K26" s="91">
        <f t="shared" si="1"/>
        <v>0</v>
      </c>
    </row>
    <row r="30" spans="1:14" x14ac:dyDescent="0.25">
      <c r="A30" s="49" t="s">
        <v>91</v>
      </c>
      <c r="B30" s="49" t="s">
        <v>92</v>
      </c>
      <c r="C30" s="49" t="s">
        <v>93</v>
      </c>
      <c r="D30" s="49" t="s">
        <v>94</v>
      </c>
    </row>
    <row r="31" spans="1:14" x14ac:dyDescent="0.25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 x14ac:dyDescent="0.25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 x14ac:dyDescent="0.25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 x14ac:dyDescent="0.25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 x14ac:dyDescent="0.25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 x14ac:dyDescent="0.25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 x14ac:dyDescent="0.25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abSelected="1" topLeftCell="A8" workbookViewId="0">
      <selection activeCell="G26" sqref="G26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9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9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9" ht="18" x14ac:dyDescent="0.25">
      <c r="D4" s="53"/>
      <c r="E4" s="53"/>
      <c r="F4" s="64"/>
      <c r="G4" s="65"/>
      <c r="I4" s="66"/>
    </row>
    <row r="5" spans="1:9" ht="18" x14ac:dyDescent="0.25">
      <c r="A5" s="125" t="s">
        <v>95</v>
      </c>
      <c r="D5" s="53"/>
      <c r="E5" s="53"/>
      <c r="F5" s="64"/>
      <c r="G5" s="65"/>
      <c r="I5" s="66"/>
    </row>
    <row r="6" spans="1:9" ht="18" x14ac:dyDescent="0.25">
      <c r="A6" s="125"/>
      <c r="D6" s="53"/>
      <c r="E6" s="53"/>
      <c r="F6" s="64"/>
      <c r="G6" s="65"/>
      <c r="I6" s="66"/>
    </row>
    <row r="8" spans="1:9" s="69" customFormat="1" ht="30" x14ac:dyDescent="0.25">
      <c r="A8" s="137" t="s">
        <v>96</v>
      </c>
      <c r="B8" s="393" t="s">
        <v>97</v>
      </c>
      <c r="C8" s="394"/>
      <c r="D8" s="394"/>
      <c r="E8" s="395"/>
      <c r="F8" s="138" t="s">
        <v>98</v>
      </c>
      <c r="G8" s="138" t="s">
        <v>98</v>
      </c>
      <c r="H8" s="138" t="s">
        <v>98</v>
      </c>
      <c r="I8" s="83"/>
    </row>
    <row r="10" spans="1:9" x14ac:dyDescent="0.25">
      <c r="F10" s="70"/>
    </row>
    <row r="11" spans="1:9" x14ac:dyDescent="0.25">
      <c r="A11" s="71"/>
      <c r="B11" s="71"/>
      <c r="C11" s="71" t="s">
        <v>99</v>
      </c>
      <c r="F11" s="72" t="s">
        <v>100</v>
      </c>
      <c r="G11" s="47" t="s">
        <v>101</v>
      </c>
      <c r="H11" s="47" t="s">
        <v>79</v>
      </c>
    </row>
    <row r="12" spans="1:9" x14ac:dyDescent="0.25">
      <c r="A12" s="71"/>
      <c r="B12" s="71"/>
      <c r="C12" s="71"/>
      <c r="F12" s="72"/>
      <c r="G12" s="47"/>
      <c r="H12" s="47"/>
    </row>
    <row r="13" spans="1:9" x14ac:dyDescent="0.25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102</v>
      </c>
    </row>
    <row r="14" spans="1:9" x14ac:dyDescent="0.25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103</v>
      </c>
    </row>
    <row r="15" spans="1:9" x14ac:dyDescent="0.25">
      <c r="C15" s="73">
        <v>44986</v>
      </c>
      <c r="F15" s="74"/>
      <c r="G15" s="132"/>
      <c r="H15" s="133">
        <f>SUM(F15:G15)</f>
        <v>0</v>
      </c>
      <c r="I15" t="s">
        <v>104</v>
      </c>
    </row>
    <row r="16" spans="1:9" x14ac:dyDescent="0.25">
      <c r="F16" s="75"/>
      <c r="G16" s="133"/>
      <c r="H16" s="133"/>
      <c r="I16" t="s">
        <v>105</v>
      </c>
    </row>
    <row r="17" spans="3:9" ht="15.75" thickBot="1" x14ac:dyDescent="0.3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 x14ac:dyDescent="0.25">
      <c r="C19" s="77" t="s">
        <v>106</v>
      </c>
      <c r="F19">
        <f>COUNT(F13:F15)</f>
        <v>2</v>
      </c>
      <c r="G19">
        <f>COUNT(G13:G15)</f>
        <v>2</v>
      </c>
    </row>
    <row r="21" spans="3:9" x14ac:dyDescent="0.25">
      <c r="C21" t="s">
        <v>107</v>
      </c>
      <c r="F21" s="74"/>
      <c r="I21" t="s">
        <v>108</v>
      </c>
    </row>
    <row r="23" spans="3:9" x14ac:dyDescent="0.25">
      <c r="C23" t="s">
        <v>109</v>
      </c>
      <c r="F23" s="78"/>
      <c r="G23" s="134">
        <v>1608</v>
      </c>
      <c r="H23" s="79"/>
      <c r="I23" t="s">
        <v>110</v>
      </c>
    </row>
    <row r="24" spans="3:9" x14ac:dyDescent="0.25">
      <c r="C24" t="s">
        <v>111</v>
      </c>
      <c r="F24" s="80"/>
      <c r="G24" s="134">
        <v>2894.73</v>
      </c>
      <c r="H24" s="79"/>
    </row>
    <row r="25" spans="3:9" x14ac:dyDescent="0.25">
      <c r="C25" t="s">
        <v>112</v>
      </c>
      <c r="F25" s="79"/>
      <c r="G25" s="135">
        <v>265.64</v>
      </c>
      <c r="H25" s="79"/>
    </row>
    <row r="26" spans="3:9" x14ac:dyDescent="0.25">
      <c r="C26" t="s">
        <v>113</v>
      </c>
      <c r="F26" s="81"/>
      <c r="G26" s="79">
        <f>G23-SUM(G24:G25)</f>
        <v>-1552.37</v>
      </c>
      <c r="H26" s="79"/>
    </row>
    <row r="27" spans="3:9" x14ac:dyDescent="0.25">
      <c r="F27" s="78"/>
      <c r="G27" s="79"/>
      <c r="H27" s="79"/>
    </row>
    <row r="28" spans="3:9" x14ac:dyDescent="0.25">
      <c r="F28" s="78"/>
      <c r="G28" s="79"/>
      <c r="H28" s="79"/>
    </row>
    <row r="29" spans="3:9" x14ac:dyDescent="0.25">
      <c r="C29" t="s">
        <v>114</v>
      </c>
      <c r="F29" s="75">
        <f>ROUND(F21/4,0)</f>
        <v>0</v>
      </c>
      <c r="G29" s="133">
        <f>ROUND(G26/4,0)</f>
        <v>-388</v>
      </c>
      <c r="H29" s="79"/>
    </row>
    <row r="30" spans="3:9" x14ac:dyDescent="0.25">
      <c r="C30" t="s">
        <v>115</v>
      </c>
      <c r="F30" s="75">
        <f>(F29*F19)-F17</f>
        <v>0</v>
      </c>
      <c r="G30" s="75">
        <f>(G29*G19)-G17</f>
        <v>-776</v>
      </c>
      <c r="H30" s="79"/>
    </row>
    <row r="31" spans="3:9" x14ac:dyDescent="0.25">
      <c r="F31" s="78"/>
      <c r="G31" s="79"/>
      <c r="H31" s="79"/>
    </row>
    <row r="32" spans="3:9" x14ac:dyDescent="0.25">
      <c r="C32" s="77" t="s">
        <v>116</v>
      </c>
      <c r="F32" s="78"/>
      <c r="G32" s="79"/>
      <c r="H32" s="79"/>
    </row>
    <row r="33" spans="3:12" x14ac:dyDescent="0.25">
      <c r="C33" s="73">
        <v>44805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 x14ac:dyDescent="0.25">
      <c r="C34" s="73">
        <v>44896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 x14ac:dyDescent="0.25">
      <c r="C35" s="73">
        <v>44986</v>
      </c>
      <c r="F35" s="82">
        <f>IF(F19=1,F29,IF(F19=2,F29+F30,F14))</f>
        <v>0</v>
      </c>
      <c r="G35" s="82">
        <f>IF(G19=1,G29,IF(G19=2,G29+G30,G14))</f>
        <v>-1164</v>
      </c>
      <c r="H35" s="133">
        <f t="shared" si="0"/>
        <v>-1164</v>
      </c>
    </row>
    <row r="36" spans="3:12" x14ac:dyDescent="0.25">
      <c r="C36" s="73">
        <v>45078</v>
      </c>
      <c r="F36" s="82">
        <f>F21-SUM(F33:F35)</f>
        <v>0</v>
      </c>
      <c r="G36" s="82">
        <f>ROUND(G26,0)-SUM(G33:G35)</f>
        <v>-388</v>
      </c>
      <c r="H36" s="133">
        <f t="shared" si="0"/>
        <v>-388</v>
      </c>
    </row>
    <row r="38" spans="3:12" ht="15.75" thickBot="1" x14ac:dyDescent="0.3">
      <c r="F38" s="76">
        <f>SUM(F33:F37)</f>
        <v>0</v>
      </c>
      <c r="G38" s="76">
        <f>SUM(G33:G37)</f>
        <v>-1552</v>
      </c>
      <c r="H38" s="76">
        <f>SUM(H33:H37)</f>
        <v>-1552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 x14ac:dyDescent="0.2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 x14ac:dyDescent="0.25">
      <c r="A1" s="123" t="s">
        <v>0</v>
      </c>
      <c r="B1" s="391" t="str">
        <f>Index!$C$1</f>
        <v>CJ Feltham Superannuation Fund</v>
      </c>
      <c r="C1" s="391"/>
      <c r="D1" s="391"/>
      <c r="F1" s="54"/>
      <c r="H1" s="56" t="s">
        <v>1</v>
      </c>
      <c r="I1" s="56" t="s">
        <v>2</v>
      </c>
    </row>
    <row r="2" spans="1:10" customFormat="1" ht="18" x14ac:dyDescent="0.25">
      <c r="A2" s="123" t="s">
        <v>3</v>
      </c>
      <c r="B2" s="391" t="str">
        <f>Index!$C$2</f>
        <v>FELC</v>
      </c>
      <c r="C2" s="391"/>
      <c r="D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0" customFormat="1" ht="18" x14ac:dyDescent="0.25">
      <c r="A3" s="123" t="s">
        <v>5</v>
      </c>
      <c r="B3" s="392">
        <f>Index!$C$3</f>
        <v>44742</v>
      </c>
      <c r="C3" s="392"/>
      <c r="D3" s="392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0" customFormat="1" ht="18" x14ac:dyDescent="0.25">
      <c r="A4" s="123"/>
      <c r="B4" s="53"/>
      <c r="D4" s="53"/>
      <c r="E4" s="53"/>
      <c r="F4" s="55"/>
      <c r="G4" s="124"/>
      <c r="H4" s="65"/>
      <c r="I4" s="66"/>
    </row>
    <row r="5" spans="1:10" customFormat="1" ht="18" x14ac:dyDescent="0.25">
      <c r="A5" s="53" t="s">
        <v>117</v>
      </c>
      <c r="C5" s="57"/>
      <c r="F5" s="58"/>
      <c r="G5" s="58"/>
      <c r="H5" s="65"/>
      <c r="J5" s="66"/>
    </row>
    <row r="6" spans="1:10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 x14ac:dyDescent="0.3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 x14ac:dyDescent="0.3">
      <c r="A8" s="398" t="s">
        <v>118</v>
      </c>
      <c r="B8" s="399"/>
      <c r="C8" s="165" t="s">
        <v>119</v>
      </c>
      <c r="D8" s="165" t="s">
        <v>120</v>
      </c>
      <c r="E8" s="165" t="s">
        <v>121</v>
      </c>
      <c r="F8" s="165" t="s">
        <v>122</v>
      </c>
      <c r="G8" s="165" t="s">
        <v>123</v>
      </c>
      <c r="H8" s="165" t="s">
        <v>124</v>
      </c>
      <c r="I8" s="166" t="s">
        <v>125</v>
      </c>
    </row>
    <row r="9" spans="1:10" s="145" customFormat="1" ht="15" x14ac:dyDescent="0.25">
      <c r="A9" s="167" t="s">
        <v>126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 x14ac:dyDescent="0.25">
      <c r="A10" s="171" t="s">
        <v>127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 x14ac:dyDescent="0.25">
      <c r="A11" s="171" t="s">
        <v>128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 x14ac:dyDescent="0.25">
      <c r="A12" s="171" t="s">
        <v>129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 x14ac:dyDescent="0.25">
      <c r="A13" s="175"/>
      <c r="B13" s="164" t="s">
        <v>130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 x14ac:dyDescent="0.3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 x14ac:dyDescent="0.3">
      <c r="A15" s="398" t="s">
        <v>131</v>
      </c>
      <c r="B15" s="400"/>
      <c r="C15" s="165" t="s">
        <v>119</v>
      </c>
      <c r="D15" s="165" t="s">
        <v>120</v>
      </c>
      <c r="E15" s="165" t="s">
        <v>121</v>
      </c>
      <c r="F15" s="165" t="s">
        <v>122</v>
      </c>
      <c r="G15" s="165" t="s">
        <v>123</v>
      </c>
      <c r="H15" s="165" t="s">
        <v>124</v>
      </c>
      <c r="I15" s="166" t="s">
        <v>125</v>
      </c>
    </row>
    <row r="16" spans="1:10" s="145" customFormat="1" ht="15" x14ac:dyDescent="0.25">
      <c r="A16" s="177" t="s">
        <v>126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 x14ac:dyDescent="0.25">
      <c r="A17" s="178" t="s">
        <v>127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 x14ac:dyDescent="0.25">
      <c r="A18" s="178" t="s">
        <v>128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 x14ac:dyDescent="0.25">
      <c r="A19" s="178" t="s">
        <v>132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 x14ac:dyDescent="0.25">
      <c r="A20" s="175"/>
      <c r="B20" s="164" t="s">
        <v>130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 x14ac:dyDescent="0.25">
      <c r="A21" s="147"/>
    </row>
    <row r="22" spans="1:9" s="145" customFormat="1" ht="15" x14ac:dyDescent="0.25">
      <c r="A22" s="401" t="s">
        <v>133</v>
      </c>
      <c r="B22" s="402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 x14ac:dyDescent="0.25">
      <c r="A23" s="147"/>
    </row>
    <row r="24" spans="1:9" s="145" customFormat="1" ht="15" x14ac:dyDescent="0.25">
      <c r="A24" s="145" t="s">
        <v>134</v>
      </c>
      <c r="B24" s="146"/>
      <c r="G24" s="146"/>
    </row>
    <row r="25" spans="1:9" s="145" customFormat="1" ht="15" x14ac:dyDescent="0.25">
      <c r="B25" s="146"/>
      <c r="C25" s="396" t="s">
        <v>135</v>
      </c>
      <c r="D25" s="396"/>
      <c r="E25" s="396" t="s">
        <v>136</v>
      </c>
      <c r="F25" s="396"/>
      <c r="G25" s="397" t="s">
        <v>137</v>
      </c>
      <c r="H25" s="397"/>
    </row>
    <row r="26" spans="1:9" s="145" customFormat="1" ht="15" x14ac:dyDescent="0.25">
      <c r="A26" s="147" t="s">
        <v>2</v>
      </c>
      <c r="B26" s="145" t="s">
        <v>138</v>
      </c>
      <c r="C26" s="145" t="s">
        <v>119</v>
      </c>
      <c r="D26" s="145" t="s">
        <v>120</v>
      </c>
      <c r="E26" s="145" t="s">
        <v>119</v>
      </c>
      <c r="F26" s="145" t="s">
        <v>120</v>
      </c>
      <c r="G26" s="145" t="s">
        <v>119</v>
      </c>
      <c r="H26" s="145" t="s">
        <v>120</v>
      </c>
    </row>
    <row r="27" spans="1:9" s="145" customFormat="1" ht="15" x14ac:dyDescent="0.2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 x14ac:dyDescent="0.2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 x14ac:dyDescent="0.2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 x14ac:dyDescent="0.2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 x14ac:dyDescent="0.2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 x14ac:dyDescent="0.2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 x14ac:dyDescent="0.2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 x14ac:dyDescent="0.2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 x14ac:dyDescent="0.2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 x14ac:dyDescent="0.2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 x14ac:dyDescent="0.2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 x14ac:dyDescent="0.2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 x14ac:dyDescent="0.25">
      <c r="A39" s="147"/>
      <c r="B39" s="152" t="s">
        <v>79</v>
      </c>
      <c r="H39" s="153">
        <f>SUM(H27:H38)</f>
        <v>0</v>
      </c>
    </row>
    <row r="40" spans="1:8" s="145" customFormat="1" ht="15" x14ac:dyDescent="0.25">
      <c r="A40" s="147"/>
      <c r="H40" s="145">
        <f t="shared" si="3"/>
        <v>0</v>
      </c>
    </row>
    <row r="41" spans="1:8" s="145" customFormat="1" ht="15.75" thickBot="1" x14ac:dyDescent="0.3">
      <c r="A41" s="147"/>
      <c r="G41" s="145" t="s">
        <v>139</v>
      </c>
      <c r="H41" s="154">
        <f>I22+H39</f>
        <v>0</v>
      </c>
    </row>
    <row r="42" spans="1:8" s="145" customFormat="1" ht="15" x14ac:dyDescent="0.25">
      <c r="A42" s="147"/>
      <c r="B42" s="155" t="s">
        <v>140</v>
      </c>
      <c r="C42" s="156">
        <f>I13</f>
        <v>0</v>
      </c>
      <c r="D42" s="157"/>
    </row>
    <row r="43" spans="1:8" s="145" customFormat="1" ht="15" x14ac:dyDescent="0.25">
      <c r="A43" s="147"/>
      <c r="B43" s="158" t="s">
        <v>141</v>
      </c>
      <c r="C43" s="153">
        <f>I20</f>
        <v>0</v>
      </c>
      <c r="D43" s="159"/>
    </row>
    <row r="44" spans="1:8" s="145" customFormat="1" ht="15" x14ac:dyDescent="0.25">
      <c r="A44" s="147"/>
      <c r="B44" s="160" t="s">
        <v>137</v>
      </c>
      <c r="C44" s="154">
        <f>C42-C43</f>
        <v>0</v>
      </c>
      <c r="D44" s="159"/>
    </row>
    <row r="45" spans="1:8" s="145" customFormat="1" ht="15" x14ac:dyDescent="0.25">
      <c r="A45" s="147"/>
      <c r="B45" s="158"/>
      <c r="D45" s="159"/>
    </row>
    <row r="46" spans="1:8" s="145" customFormat="1" ht="15" x14ac:dyDescent="0.25">
      <c r="A46" s="147"/>
      <c r="B46" s="158" t="s">
        <v>142</v>
      </c>
      <c r="C46" s="154">
        <v>0</v>
      </c>
      <c r="D46" s="159"/>
    </row>
    <row r="47" spans="1:8" s="145" customFormat="1" ht="15.75" thickBot="1" x14ac:dyDescent="0.3">
      <c r="A47" s="147"/>
      <c r="B47" s="161" t="s">
        <v>143</v>
      </c>
      <c r="C47" s="162">
        <f>C46-C44</f>
        <v>0</v>
      </c>
      <c r="D47" s="163" t="s">
        <v>144</v>
      </c>
    </row>
    <row r="48" spans="1:8" s="145" customFormat="1" ht="15" x14ac:dyDescent="0.25">
      <c r="A48" s="147"/>
    </row>
    <row r="49" spans="1:1" s="145" customFormat="1" ht="15" x14ac:dyDescent="0.25">
      <c r="A49" s="147"/>
    </row>
    <row r="50" spans="1:1" s="145" customFormat="1" ht="15" x14ac:dyDescent="0.25">
      <c r="A50" s="147"/>
    </row>
    <row r="51" spans="1:1" s="145" customFormat="1" ht="15" x14ac:dyDescent="0.25">
      <c r="A51" s="147"/>
    </row>
    <row r="52" spans="1:1" s="145" customFormat="1" ht="15" x14ac:dyDescent="0.25">
      <c r="A52" s="147"/>
    </row>
    <row r="53" spans="1:1" s="145" customFormat="1" ht="15" x14ac:dyDescent="0.25">
      <c r="A53" s="147"/>
    </row>
    <row r="54" spans="1:1" s="145" customFormat="1" ht="15" x14ac:dyDescent="0.2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EAD5FF"/>
  </sheetPr>
  <dimension ref="A1:J18"/>
  <sheetViews>
    <sheetView workbookViewId="0">
      <selection activeCell="F33" sqref="F33"/>
    </sheetView>
  </sheetViews>
  <sheetFormatPr defaultColWidth="8.7109375" defaultRowHeight="15" x14ac:dyDescent="0.2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0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340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44"/>
      <c r="G7" s="144"/>
    </row>
    <row r="8" spans="1:10" s="69" customFormat="1" ht="30" x14ac:dyDescent="0.25">
      <c r="A8" s="137" t="s">
        <v>96</v>
      </c>
      <c r="B8" s="393" t="s">
        <v>97</v>
      </c>
      <c r="C8" s="394"/>
      <c r="D8" s="395"/>
      <c r="E8" s="138" t="s">
        <v>98</v>
      </c>
      <c r="F8" s="138" t="s">
        <v>98</v>
      </c>
      <c r="G8" s="138" t="s">
        <v>98</v>
      </c>
      <c r="H8" s="393" t="s">
        <v>146</v>
      </c>
      <c r="I8" s="395"/>
    </row>
    <row r="11" spans="1:10" x14ac:dyDescent="0.25">
      <c r="A11" s="77">
        <v>60400</v>
      </c>
      <c r="B11" s="77"/>
      <c r="C11" s="77" t="s">
        <v>341</v>
      </c>
      <c r="E11" s="47" t="s">
        <v>342</v>
      </c>
      <c r="F11" s="85" t="s">
        <v>343</v>
      </c>
      <c r="G11" s="85" t="s">
        <v>344</v>
      </c>
    </row>
    <row r="12" spans="1:10" x14ac:dyDescent="0.25">
      <c r="A12" t="s">
        <v>378</v>
      </c>
      <c r="C12" t="s">
        <v>379</v>
      </c>
      <c r="E12" s="93">
        <v>28336.89</v>
      </c>
      <c r="F12" s="93">
        <v>28336.89</v>
      </c>
      <c r="G12" s="93">
        <f>+E12-F12</f>
        <v>0</v>
      </c>
      <c r="H12" s="93"/>
    </row>
    <row r="13" spans="1:10" x14ac:dyDescent="0.25">
      <c r="A13" t="s">
        <v>380</v>
      </c>
      <c r="C13" t="s">
        <v>381</v>
      </c>
      <c r="E13" s="93">
        <v>32879.51</v>
      </c>
      <c r="F13" s="93">
        <v>32879.51</v>
      </c>
      <c r="G13" s="93">
        <f>+E13-F13</f>
        <v>0</v>
      </c>
      <c r="H13" s="93"/>
    </row>
    <row r="14" spans="1:10" x14ac:dyDescent="0.25">
      <c r="E14" s="93"/>
      <c r="F14" s="93"/>
      <c r="G14" s="93"/>
      <c r="H14" s="93"/>
    </row>
    <row r="16" spans="1:10" x14ac:dyDescent="0.25">
      <c r="A16" s="42"/>
    </row>
    <row r="17" spans="1:1" x14ac:dyDescent="0.25">
      <c r="A17" s="42"/>
    </row>
    <row r="18" spans="1:1" x14ac:dyDescent="0.25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workbookViewId="0">
      <selection activeCell="E44" sqref="E44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0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339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44"/>
      <c r="G7" s="144"/>
    </row>
    <row r="8" spans="1:10" s="69" customFormat="1" ht="30" x14ac:dyDescent="0.25">
      <c r="A8" s="137" t="s">
        <v>96</v>
      </c>
      <c r="B8" s="393" t="s">
        <v>97</v>
      </c>
      <c r="C8" s="394"/>
      <c r="D8" s="394"/>
      <c r="E8" s="395"/>
      <c r="F8" s="138" t="s">
        <v>98</v>
      </c>
      <c r="G8" s="393" t="s">
        <v>146</v>
      </c>
      <c r="H8" s="403"/>
      <c r="I8" s="404"/>
    </row>
    <row r="10" spans="1:10" x14ac:dyDescent="0.25">
      <c r="F10" s="80"/>
    </row>
    <row r="11" spans="1:10" x14ac:dyDescent="0.25">
      <c r="C11" t="s">
        <v>147</v>
      </c>
      <c r="F11" s="93"/>
      <c r="G11" s="42" t="s">
        <v>337</v>
      </c>
    </row>
    <row r="12" spans="1:10" x14ac:dyDescent="0.25">
      <c r="C12" t="s">
        <v>148</v>
      </c>
      <c r="F12" s="116"/>
    </row>
    <row r="13" spans="1:10" x14ac:dyDescent="0.25">
      <c r="C13" t="s">
        <v>373</v>
      </c>
      <c r="F13" s="93">
        <f>+F11-F12</f>
        <v>0</v>
      </c>
      <c r="H13" t="s">
        <v>150</v>
      </c>
      <c r="I13" s="96" t="e">
        <f>+F13/F12</f>
        <v>#DIV/0!</v>
      </c>
    </row>
    <row r="14" spans="1:10" x14ac:dyDescent="0.25">
      <c r="C14" s="315" t="s">
        <v>372</v>
      </c>
      <c r="F14" s="317">
        <f>G45</f>
        <v>0</v>
      </c>
    </row>
    <row r="15" spans="1:10" x14ac:dyDescent="0.25">
      <c r="C15" s="42" t="s">
        <v>149</v>
      </c>
      <c r="F15" s="316"/>
      <c r="H15" s="42" t="s">
        <v>151</v>
      </c>
      <c r="I15" s="42" t="e">
        <f>+F15/F12</f>
        <v>#DIV/0!</v>
      </c>
      <c r="J15" s="42" t="s">
        <v>152</v>
      </c>
    </row>
    <row r="16" spans="1:10" x14ac:dyDescent="0.25">
      <c r="F16" s="95"/>
      <c r="H16" s="42"/>
      <c r="I16" s="97"/>
    </row>
    <row r="17" spans="3:7" x14ac:dyDescent="0.25">
      <c r="C17" t="s">
        <v>153</v>
      </c>
      <c r="F17"/>
    </row>
    <row r="18" spans="3:7" x14ac:dyDescent="0.25">
      <c r="C18" t="s">
        <v>154</v>
      </c>
    </row>
    <row r="19" spans="3:7" x14ac:dyDescent="0.25">
      <c r="C19" t="s">
        <v>155</v>
      </c>
    </row>
    <row r="22" spans="3:7" x14ac:dyDescent="0.25">
      <c r="C22" s="98" t="s">
        <v>156</v>
      </c>
      <c r="E22" s="47" t="s">
        <v>157</v>
      </c>
      <c r="F22" s="47" t="s">
        <v>158</v>
      </c>
      <c r="G22" s="99" t="s">
        <v>159</v>
      </c>
    </row>
    <row r="23" spans="3:7" x14ac:dyDescent="0.25">
      <c r="C23" t="s">
        <v>160</v>
      </c>
      <c r="E23" s="93"/>
      <c r="F23" s="93"/>
      <c r="G23" s="93">
        <f t="shared" ref="G23:G44" si="0">+E23-F23</f>
        <v>0</v>
      </c>
    </row>
    <row r="24" spans="3:7" x14ac:dyDescent="0.25">
      <c r="C24" t="s">
        <v>161</v>
      </c>
      <c r="E24" s="93"/>
      <c r="F24" s="93"/>
      <c r="G24" s="93">
        <f t="shared" si="0"/>
        <v>0</v>
      </c>
    </row>
    <row r="25" spans="3:7" x14ac:dyDescent="0.25">
      <c r="C25" t="s">
        <v>162</v>
      </c>
      <c r="E25" s="93"/>
      <c r="F25" s="93"/>
      <c r="G25" s="93">
        <f t="shared" si="0"/>
        <v>0</v>
      </c>
    </row>
    <row r="26" spans="3:7" x14ac:dyDescent="0.25">
      <c r="C26" t="s">
        <v>163</v>
      </c>
      <c r="E26" s="93"/>
      <c r="F26" s="93"/>
      <c r="G26" s="93">
        <f t="shared" si="0"/>
        <v>0</v>
      </c>
    </row>
    <row r="27" spans="3:7" x14ac:dyDescent="0.25">
      <c r="C27" t="s">
        <v>164</v>
      </c>
      <c r="E27" s="93"/>
      <c r="F27" s="93"/>
      <c r="G27" s="93">
        <f t="shared" si="0"/>
        <v>0</v>
      </c>
    </row>
    <row r="28" spans="3:7" x14ac:dyDescent="0.25">
      <c r="C28" t="s">
        <v>165</v>
      </c>
      <c r="E28" s="93"/>
      <c r="F28" s="93"/>
      <c r="G28" s="93">
        <f t="shared" si="0"/>
        <v>0</v>
      </c>
    </row>
    <row r="29" spans="3:7" x14ac:dyDescent="0.25">
      <c r="C29" t="s">
        <v>166</v>
      </c>
      <c r="E29" s="93"/>
      <c r="F29" s="93"/>
      <c r="G29" s="93">
        <f t="shared" si="0"/>
        <v>0</v>
      </c>
    </row>
    <row r="30" spans="3:7" x14ac:dyDescent="0.25">
      <c r="C30" t="s">
        <v>167</v>
      </c>
      <c r="E30" s="93"/>
      <c r="F30" s="93"/>
      <c r="G30" s="93">
        <f t="shared" si="0"/>
        <v>0</v>
      </c>
    </row>
    <row r="31" spans="3:7" x14ac:dyDescent="0.25">
      <c r="C31" t="s">
        <v>168</v>
      </c>
      <c r="E31" s="93"/>
      <c r="F31" s="93"/>
      <c r="G31" s="93">
        <f t="shared" si="0"/>
        <v>0</v>
      </c>
    </row>
    <row r="32" spans="3:7" x14ac:dyDescent="0.25">
      <c r="C32" t="s">
        <v>169</v>
      </c>
      <c r="E32" s="93"/>
      <c r="F32" s="93"/>
      <c r="G32" s="93">
        <f t="shared" si="0"/>
        <v>0</v>
      </c>
    </row>
    <row r="33" spans="3:7" x14ac:dyDescent="0.25">
      <c r="C33" t="s">
        <v>170</v>
      </c>
      <c r="E33" s="93"/>
      <c r="F33" s="93"/>
      <c r="G33" s="93">
        <f t="shared" si="0"/>
        <v>0</v>
      </c>
    </row>
    <row r="34" spans="3:7" x14ac:dyDescent="0.25">
      <c r="C34" t="s">
        <v>171</v>
      </c>
      <c r="E34" s="93"/>
      <c r="F34" s="93"/>
      <c r="G34" s="93">
        <f t="shared" si="0"/>
        <v>0</v>
      </c>
    </row>
    <row r="35" spans="3:7" x14ac:dyDescent="0.25">
      <c r="C35" t="s">
        <v>172</v>
      </c>
      <c r="E35" s="93"/>
      <c r="F35" s="93"/>
      <c r="G35" s="93">
        <f t="shared" si="0"/>
        <v>0</v>
      </c>
    </row>
    <row r="36" spans="3:7" x14ac:dyDescent="0.25">
      <c r="C36" t="s">
        <v>173</v>
      </c>
      <c r="E36" s="93"/>
      <c r="F36" s="93"/>
      <c r="G36" s="93">
        <f t="shared" si="0"/>
        <v>0</v>
      </c>
    </row>
    <row r="37" spans="3:7" x14ac:dyDescent="0.25">
      <c r="C37" t="s">
        <v>174</v>
      </c>
      <c r="E37" s="93"/>
      <c r="F37" s="93"/>
      <c r="G37" s="93">
        <f t="shared" si="0"/>
        <v>0</v>
      </c>
    </row>
    <row r="38" spans="3:7" x14ac:dyDescent="0.25">
      <c r="C38" t="s">
        <v>175</v>
      </c>
      <c r="E38" s="93"/>
      <c r="F38" s="93"/>
      <c r="G38" s="93">
        <f t="shared" si="0"/>
        <v>0</v>
      </c>
    </row>
    <row r="39" spans="3:7" x14ac:dyDescent="0.25">
      <c r="C39" t="s">
        <v>176</v>
      </c>
      <c r="E39" s="93"/>
      <c r="F39" s="93"/>
      <c r="G39" s="93">
        <f t="shared" si="0"/>
        <v>0</v>
      </c>
    </row>
    <row r="40" spans="3:7" x14ac:dyDescent="0.25">
      <c r="C40" t="s">
        <v>177</v>
      </c>
      <c r="E40" s="93"/>
      <c r="F40" s="93"/>
      <c r="G40" s="93">
        <f t="shared" si="0"/>
        <v>0</v>
      </c>
    </row>
    <row r="41" spans="3:7" x14ac:dyDescent="0.25">
      <c r="C41" t="s">
        <v>178</v>
      </c>
      <c r="E41" s="93"/>
      <c r="F41" s="93"/>
      <c r="G41" s="93">
        <f t="shared" si="0"/>
        <v>0</v>
      </c>
    </row>
    <row r="42" spans="3:7" x14ac:dyDescent="0.25">
      <c r="C42" t="s">
        <v>179</v>
      </c>
      <c r="E42" s="93"/>
      <c r="F42" s="93"/>
      <c r="G42" s="93">
        <f t="shared" si="0"/>
        <v>0</v>
      </c>
    </row>
    <row r="43" spans="3:7" x14ac:dyDescent="0.25">
      <c r="C43" t="s">
        <v>180</v>
      </c>
      <c r="E43" s="93"/>
      <c r="F43" s="93"/>
      <c r="G43" s="93">
        <f t="shared" si="0"/>
        <v>0</v>
      </c>
    </row>
    <row r="44" spans="3:7" x14ac:dyDescent="0.25">
      <c r="C44" t="s">
        <v>181</v>
      </c>
      <c r="E44" s="262"/>
      <c r="F44" s="262"/>
      <c r="G44" s="93">
        <f t="shared" si="0"/>
        <v>0</v>
      </c>
    </row>
    <row r="45" spans="3:7" ht="15.75" thickBot="1" x14ac:dyDescent="0.3">
      <c r="E45" s="260">
        <f>SUM(E23:E44)</f>
        <v>0</v>
      </c>
      <c r="F45" s="260">
        <f>SUM(F23:F44)</f>
        <v>0</v>
      </c>
      <c r="G45" s="260">
        <f>SUM(G23:G44)</f>
        <v>0</v>
      </c>
    </row>
    <row r="46" spans="3:7" ht="15.75" thickTop="1" x14ac:dyDescent="0.25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AD5FF"/>
  </sheetPr>
  <dimension ref="A1:J35"/>
  <sheetViews>
    <sheetView workbookViewId="0">
      <selection activeCell="H26" sqref="H26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10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">
        <v>387</v>
      </c>
      <c r="I2" s="61">
        <v>44854</v>
      </c>
    </row>
    <row r="3" spans="1:10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145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44"/>
      <c r="G7" s="144"/>
    </row>
    <row r="8" spans="1:10" s="69" customFormat="1" ht="25.5" x14ac:dyDescent="0.25">
      <c r="A8" s="67" t="s">
        <v>96</v>
      </c>
      <c r="B8" s="405" t="s">
        <v>97</v>
      </c>
      <c r="C8" s="406"/>
      <c r="D8" s="406"/>
      <c r="E8" s="407"/>
      <c r="F8" s="365" t="s">
        <v>98</v>
      </c>
      <c r="G8" s="405" t="s">
        <v>146</v>
      </c>
      <c r="H8" s="403"/>
      <c r="I8" s="404"/>
    </row>
    <row r="9" spans="1:10" x14ac:dyDescent="0.25">
      <c r="F9" s="93"/>
    </row>
    <row r="10" spans="1:10" x14ac:dyDescent="0.25">
      <c r="F10" s="80"/>
    </row>
    <row r="11" spans="1:10" x14ac:dyDescent="0.25">
      <c r="C11" s="77" t="s">
        <v>408</v>
      </c>
      <c r="F11" s="93"/>
    </row>
    <row r="12" spans="1:10" x14ac:dyDescent="0.25">
      <c r="C12" t="s">
        <v>409</v>
      </c>
      <c r="F12" s="93">
        <v>230964.36</v>
      </c>
      <c r="H12" t="s">
        <v>424</v>
      </c>
      <c r="I12" s="140">
        <v>401650.97</v>
      </c>
    </row>
    <row r="13" spans="1:10" x14ac:dyDescent="0.25">
      <c r="C13" t="s">
        <v>410</v>
      </c>
      <c r="F13" s="93">
        <v>107227.49</v>
      </c>
      <c r="H13" t="s">
        <v>425</v>
      </c>
      <c r="I13" s="140">
        <v>-28336.89</v>
      </c>
    </row>
    <row r="14" spans="1:10" x14ac:dyDescent="0.25">
      <c r="C14" t="s">
        <v>411</v>
      </c>
      <c r="F14" s="93">
        <v>31625.1</v>
      </c>
      <c r="H14" t="s">
        <v>426</v>
      </c>
      <c r="I14" s="491">
        <v>-3497.13</v>
      </c>
    </row>
    <row r="15" spans="1:10" x14ac:dyDescent="0.25">
      <c r="C15" s="77"/>
      <c r="F15" s="268">
        <f>SUM(F11:F14)</f>
        <v>369816.94999999995</v>
      </c>
      <c r="I15" s="140">
        <f>SUM(I12:I14)</f>
        <v>369816.94999999995</v>
      </c>
    </row>
    <row r="16" spans="1:10" x14ac:dyDescent="0.25">
      <c r="C16" s="77"/>
      <c r="F16" s="93"/>
    </row>
    <row r="17" spans="3:10" x14ac:dyDescent="0.25">
      <c r="C17" s="77" t="s">
        <v>148</v>
      </c>
      <c r="F17" s="93"/>
    </row>
    <row r="18" spans="3:10" x14ac:dyDescent="0.25">
      <c r="C18" t="s">
        <v>412</v>
      </c>
      <c r="F18" s="93">
        <v>113040.65</v>
      </c>
    </row>
    <row r="19" spans="3:10" x14ac:dyDescent="0.25">
      <c r="C19" t="s">
        <v>413</v>
      </c>
      <c r="F19" s="93">
        <v>202774.59</v>
      </c>
    </row>
    <row r="20" spans="3:10" x14ac:dyDescent="0.25">
      <c r="C20" t="s">
        <v>338</v>
      </c>
      <c r="F20" s="93">
        <v>54001.7</v>
      </c>
    </row>
    <row r="21" spans="3:10" x14ac:dyDescent="0.25">
      <c r="F21" s="366">
        <f>SUM(F17:F20)</f>
        <v>369816.94</v>
      </c>
    </row>
    <row r="22" spans="3:10" x14ac:dyDescent="0.25">
      <c r="C22" t="s">
        <v>414</v>
      </c>
      <c r="F22" s="84">
        <f>+F15-F21</f>
        <v>9.9999999511055648E-3</v>
      </c>
      <c r="H22" t="s">
        <v>150</v>
      </c>
      <c r="I22" s="96">
        <f>+F22/F21</f>
        <v>2.7040405318116484E-8</v>
      </c>
    </row>
    <row r="23" spans="3:10" x14ac:dyDescent="0.25">
      <c r="F23" s="268"/>
    </row>
    <row r="24" spans="3:10" x14ac:dyDescent="0.25">
      <c r="F24" s="70"/>
    </row>
    <row r="25" spans="3:10" x14ac:dyDescent="0.25">
      <c r="F25" s="70"/>
      <c r="H25" s="42"/>
      <c r="I25" s="97"/>
      <c r="J25" s="42"/>
    </row>
    <row r="26" spans="3:10" x14ac:dyDescent="0.25">
      <c r="F26" s="70"/>
    </row>
    <row r="27" spans="3:10" x14ac:dyDescent="0.25">
      <c r="F27" s="70"/>
    </row>
    <row r="28" spans="3:10" x14ac:dyDescent="0.25">
      <c r="C28" s="42"/>
      <c r="F28" s="70"/>
    </row>
    <row r="29" spans="3:10" x14ac:dyDescent="0.25">
      <c r="C29" s="264"/>
      <c r="D29" s="265"/>
      <c r="E29" s="266"/>
      <c r="F29" s="266"/>
      <c r="G29" s="267"/>
    </row>
    <row r="30" spans="3:10" x14ac:dyDescent="0.25">
      <c r="E30" s="100"/>
      <c r="F30" s="100"/>
      <c r="G30" s="91"/>
    </row>
    <row r="31" spans="3:10" x14ac:dyDescent="0.25">
      <c r="E31" s="100"/>
      <c r="F31" s="100"/>
      <c r="G31" s="91"/>
    </row>
    <row r="32" spans="3:10" x14ac:dyDescent="0.25">
      <c r="E32" s="100"/>
      <c r="F32" s="100"/>
      <c r="G32" s="91"/>
    </row>
    <row r="33" spans="5:7" x14ac:dyDescent="0.25">
      <c r="E33" s="100"/>
      <c r="F33" s="100"/>
      <c r="G33" s="91"/>
    </row>
    <row r="34" spans="5:7" ht="15.75" thickBot="1" x14ac:dyDescent="0.3">
      <c r="E34" s="143"/>
      <c r="F34" s="143"/>
      <c r="G34" s="143"/>
    </row>
    <row r="35" spans="5:7" ht="15.75" thickTop="1" x14ac:dyDescent="0.25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 x14ac:dyDescent="0.2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 x14ac:dyDescent="0.25">
      <c r="A1" s="123" t="s">
        <v>0</v>
      </c>
      <c r="B1" s="53"/>
      <c r="C1" s="391" t="str">
        <f>Index!$C$1</f>
        <v>CJ Feltham Superannuation Fund</v>
      </c>
      <c r="D1" s="391"/>
      <c r="E1" s="391"/>
      <c r="F1" s="54"/>
      <c r="H1" s="56" t="s">
        <v>1</v>
      </c>
      <c r="I1" s="56" t="s">
        <v>2</v>
      </c>
    </row>
    <row r="2" spans="1:12" ht="18" x14ac:dyDescent="0.25">
      <c r="A2" s="123" t="s">
        <v>3</v>
      </c>
      <c r="B2" s="53"/>
      <c r="C2" s="391" t="str">
        <f>Index!$C$2</f>
        <v>FELC</v>
      </c>
      <c r="D2" s="391"/>
      <c r="E2" s="391"/>
      <c r="F2" s="55"/>
      <c r="G2" s="59" t="s">
        <v>4</v>
      </c>
      <c r="H2" s="60" t="str">
        <f>Index!$H$2</f>
        <v>MM</v>
      </c>
      <c r="I2" s="61">
        <f>Index!$I$2</f>
        <v>45019</v>
      </c>
    </row>
    <row r="3" spans="1:12" ht="18" x14ac:dyDescent="0.25">
      <c r="A3" s="123" t="s">
        <v>5</v>
      </c>
      <c r="B3" s="53"/>
      <c r="C3" s="392">
        <f>Index!$C$3</f>
        <v>44742</v>
      </c>
      <c r="D3" s="391"/>
      <c r="E3" s="391"/>
      <c r="F3" s="55"/>
      <c r="G3" s="59" t="s">
        <v>6</v>
      </c>
      <c r="H3" s="60" t="str">
        <f>Index!$H$3</f>
        <v>DB</v>
      </c>
      <c r="I3" s="61">
        <f>Index!$I$3</f>
        <v>45022</v>
      </c>
    </row>
    <row r="4" spans="1:12" ht="18" x14ac:dyDescent="0.25">
      <c r="A4" s="123"/>
      <c r="B4" s="53"/>
      <c r="D4" s="55"/>
      <c r="G4" s="124"/>
      <c r="H4" s="65"/>
      <c r="I4" s="66"/>
    </row>
    <row r="5" spans="1:12" ht="18" x14ac:dyDescent="0.25">
      <c r="A5" s="53" t="s">
        <v>145</v>
      </c>
      <c r="C5" s="57"/>
      <c r="F5" s="58"/>
      <c r="G5" s="58"/>
      <c r="H5" s="65"/>
      <c r="J5" s="66"/>
    </row>
    <row r="6" spans="1:12" s="107" customFormat="1" ht="18" x14ac:dyDescent="0.25">
      <c r="A6" s="318" t="s">
        <v>374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 x14ac:dyDescent="0.3">
      <c r="A7" s="182"/>
      <c r="H7" s="411"/>
      <c r="I7" s="411"/>
      <c r="J7" s="411"/>
      <c r="K7" s="411"/>
      <c r="L7" s="411"/>
    </row>
    <row r="8" spans="1:12" ht="42.75" customHeight="1" thickBot="1" x14ac:dyDescent="0.3">
      <c r="A8" s="183" t="s">
        <v>96</v>
      </c>
      <c r="B8" s="412" t="s">
        <v>182</v>
      </c>
      <c r="C8" s="413"/>
      <c r="D8" s="414"/>
      <c r="E8" s="185" t="s">
        <v>183</v>
      </c>
      <c r="F8" s="185" t="s">
        <v>184</v>
      </c>
      <c r="G8" s="186" t="s">
        <v>185</v>
      </c>
      <c r="H8" s="187"/>
      <c r="I8" s="187"/>
      <c r="J8" s="187"/>
      <c r="K8" s="188"/>
      <c r="L8" s="188"/>
    </row>
    <row r="9" spans="1:12" ht="15.95" customHeight="1" x14ac:dyDescent="0.25">
      <c r="A9" s="189"/>
      <c r="B9" s="415"/>
      <c r="C9" s="415"/>
      <c r="D9" s="415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 x14ac:dyDescent="0.25">
      <c r="A10" s="189"/>
      <c r="B10" s="416" t="s">
        <v>186</v>
      </c>
      <c r="C10" s="416"/>
      <c r="D10" s="416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 x14ac:dyDescent="0.25">
      <c r="A11" s="189"/>
      <c r="B11" s="408"/>
      <c r="C11" s="409"/>
      <c r="D11" s="410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 x14ac:dyDescent="0.25">
      <c r="A12" s="189"/>
      <c r="B12" s="408"/>
      <c r="C12" s="409"/>
      <c r="D12" s="410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 x14ac:dyDescent="0.25">
      <c r="A13" s="189"/>
      <c r="B13" s="408"/>
      <c r="C13" s="409"/>
      <c r="D13" s="410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 x14ac:dyDescent="0.25">
      <c r="A14" s="189"/>
      <c r="B14" s="417" t="s">
        <v>187</v>
      </c>
      <c r="C14" s="418"/>
      <c r="D14" s="419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 x14ac:dyDescent="0.25">
      <c r="A15" s="189"/>
      <c r="B15" s="420"/>
      <c r="C15" s="421"/>
      <c r="D15" s="422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 x14ac:dyDescent="0.25">
      <c r="A16" s="189"/>
      <c r="B16" s="416" t="s">
        <v>52</v>
      </c>
      <c r="C16" s="416"/>
      <c r="D16" s="416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 x14ac:dyDescent="0.25">
      <c r="A17" s="189"/>
      <c r="B17" s="423"/>
      <c r="C17" s="423"/>
      <c r="D17" s="423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 x14ac:dyDescent="0.25">
      <c r="A18" s="189"/>
      <c r="B18" s="408"/>
      <c r="C18" s="409"/>
      <c r="D18" s="410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 x14ac:dyDescent="0.25">
      <c r="A19" s="189"/>
      <c r="B19" s="428" t="s">
        <v>188</v>
      </c>
      <c r="C19" s="428"/>
      <c r="D19" s="428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 x14ac:dyDescent="0.25">
      <c r="A20" s="189"/>
      <c r="B20" s="420"/>
      <c r="C20" s="421"/>
      <c r="D20" s="422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 x14ac:dyDescent="0.25">
      <c r="A21" s="189"/>
      <c r="B21" s="429" t="s">
        <v>189</v>
      </c>
      <c r="C21" s="430"/>
      <c r="D21" s="431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 x14ac:dyDescent="0.3">
      <c r="A22" s="189"/>
      <c r="B22" s="432"/>
      <c r="C22" s="432"/>
      <c r="D22" s="432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 x14ac:dyDescent="0.25">
      <c r="A23" s="206"/>
      <c r="B23" s="425" t="s">
        <v>190</v>
      </c>
      <c r="C23" s="426"/>
      <c r="D23" s="427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 x14ac:dyDescent="0.25">
      <c r="A24" s="206"/>
      <c r="B24" s="189" t="s">
        <v>191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 x14ac:dyDescent="0.3">
      <c r="A25" s="206"/>
      <c r="B25" s="210" t="s">
        <v>192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 x14ac:dyDescent="0.3">
      <c r="A26" s="189"/>
      <c r="B26" s="433"/>
      <c r="C26" s="433"/>
      <c r="D26" s="433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 x14ac:dyDescent="0.25">
      <c r="A27" s="206"/>
      <c r="B27" s="425" t="s">
        <v>193</v>
      </c>
      <c r="C27" s="426"/>
      <c r="D27" s="427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 x14ac:dyDescent="0.25">
      <c r="A28" s="206"/>
      <c r="B28" s="213" t="s">
        <v>29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 x14ac:dyDescent="0.3">
      <c r="A29" s="206"/>
      <c r="B29" s="215" t="s">
        <v>44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 x14ac:dyDescent="0.25">
      <c r="A30" s="189"/>
      <c r="B30" s="420"/>
      <c r="C30" s="421"/>
      <c r="D30" s="422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 x14ac:dyDescent="0.25">
      <c r="A31" s="189"/>
      <c r="B31" s="420"/>
      <c r="C31" s="421"/>
      <c r="D31" s="422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 x14ac:dyDescent="0.25">
      <c r="A32" s="189"/>
      <c r="B32" s="415"/>
      <c r="C32" s="415"/>
      <c r="D32" s="415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 x14ac:dyDescent="0.25">
      <c r="A33" s="189"/>
      <c r="B33" s="415"/>
      <c r="C33" s="415"/>
      <c r="D33" s="415"/>
      <c r="E33" s="190"/>
      <c r="F33" s="191"/>
      <c r="G33" s="205"/>
      <c r="H33" s="193"/>
      <c r="I33" s="193"/>
      <c r="J33" s="193"/>
      <c r="K33" s="193"/>
      <c r="L33" s="193"/>
    </row>
    <row r="34" spans="1:12" x14ac:dyDescent="0.25">
      <c r="A34" s="189"/>
      <c r="B34" s="415"/>
      <c r="C34" s="415"/>
      <c r="D34" s="415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 x14ac:dyDescent="0.3">
      <c r="A35" s="210"/>
      <c r="B35" s="424"/>
      <c r="C35" s="424"/>
      <c r="D35" s="424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 x14ac:dyDescent="0.25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 x14ac:dyDescent="0.25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 x14ac:dyDescent="0.25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 x14ac:dyDescent="0.25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 x14ac:dyDescent="0.25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 x14ac:dyDescent="0.25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 x14ac:dyDescent="0.25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 x14ac:dyDescent="0.25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 x14ac:dyDescent="0.25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 x14ac:dyDescent="0.25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 x14ac:dyDescent="0.25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 x14ac:dyDescent="0.25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 x14ac:dyDescent="0.25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 x14ac:dyDescent="0.25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 x14ac:dyDescent="0.25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 x14ac:dyDescent="0.25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 x14ac:dyDescent="0.25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 x14ac:dyDescent="0.25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 x14ac:dyDescent="0.25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 x14ac:dyDescent="0.25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 x14ac:dyDescent="0.25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 x14ac:dyDescent="0.25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 x14ac:dyDescent="0.25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 x14ac:dyDescent="0.25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 x14ac:dyDescent="0.25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 x14ac:dyDescent="0.25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 x14ac:dyDescent="0.25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 x14ac:dyDescent="0.25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 x14ac:dyDescent="0.25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 x14ac:dyDescent="0.25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 x14ac:dyDescent="0.25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 x14ac:dyDescent="0.25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 x14ac:dyDescent="0.25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 x14ac:dyDescent="0.25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 x14ac:dyDescent="0.25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 x14ac:dyDescent="0.25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 x14ac:dyDescent="0.25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 x14ac:dyDescent="0.25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 x14ac:dyDescent="0.25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 x14ac:dyDescent="0.25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 x14ac:dyDescent="0.25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 x14ac:dyDescent="0.25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 x14ac:dyDescent="0.25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 x14ac:dyDescent="0.25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 x14ac:dyDescent="0.25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 x14ac:dyDescent="0.25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 x14ac:dyDescent="0.25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 x14ac:dyDescent="0.25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 x14ac:dyDescent="0.25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 x14ac:dyDescent="0.25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 x14ac:dyDescent="0.25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 x14ac:dyDescent="0.25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 x14ac:dyDescent="0.25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 x14ac:dyDescent="0.25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 x14ac:dyDescent="0.25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 x14ac:dyDescent="0.25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 x14ac:dyDescent="0.25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 x14ac:dyDescent="0.25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 x14ac:dyDescent="0.25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 x14ac:dyDescent="0.25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 x14ac:dyDescent="0.25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 x14ac:dyDescent="0.25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 x14ac:dyDescent="0.25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 x14ac:dyDescent="0.25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 x14ac:dyDescent="0.25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 x14ac:dyDescent="0.25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 x14ac:dyDescent="0.25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 x14ac:dyDescent="0.25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 x14ac:dyDescent="0.25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 x14ac:dyDescent="0.25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 x14ac:dyDescent="0.25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 x14ac:dyDescent="0.25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 x14ac:dyDescent="0.25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 x14ac:dyDescent="0.25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 x14ac:dyDescent="0.25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 x14ac:dyDescent="0.25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 x14ac:dyDescent="0.25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 x14ac:dyDescent="0.25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 x14ac:dyDescent="0.25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 x14ac:dyDescent="0.25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 x14ac:dyDescent="0.25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 x14ac:dyDescent="0.25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 x14ac:dyDescent="0.25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 x14ac:dyDescent="0.25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 x14ac:dyDescent="0.25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 x14ac:dyDescent="0.25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 x14ac:dyDescent="0.25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 x14ac:dyDescent="0.25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 x14ac:dyDescent="0.25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 x14ac:dyDescent="0.25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 x14ac:dyDescent="0.25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 x14ac:dyDescent="0.25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 x14ac:dyDescent="0.25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 x14ac:dyDescent="0.25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 x14ac:dyDescent="0.25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 x14ac:dyDescent="0.25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 x14ac:dyDescent="0.25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 x14ac:dyDescent="0.25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 x14ac:dyDescent="0.25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 x14ac:dyDescent="0.25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 x14ac:dyDescent="0.25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 x14ac:dyDescent="0.25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 x14ac:dyDescent="0.25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 x14ac:dyDescent="0.25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 x14ac:dyDescent="0.25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 x14ac:dyDescent="0.25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 x14ac:dyDescent="0.25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 x14ac:dyDescent="0.25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 x14ac:dyDescent="0.25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 x14ac:dyDescent="0.25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 x14ac:dyDescent="0.25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 x14ac:dyDescent="0.25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 x14ac:dyDescent="0.25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 x14ac:dyDescent="0.25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 x14ac:dyDescent="0.25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 x14ac:dyDescent="0.25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 x14ac:dyDescent="0.25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 x14ac:dyDescent="0.25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 x14ac:dyDescent="0.25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 x14ac:dyDescent="0.25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 x14ac:dyDescent="0.25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 x14ac:dyDescent="0.25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 x14ac:dyDescent="0.25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 x14ac:dyDescent="0.25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 x14ac:dyDescent="0.25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 x14ac:dyDescent="0.25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 x14ac:dyDescent="0.25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 x14ac:dyDescent="0.25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 x14ac:dyDescent="0.25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 x14ac:dyDescent="0.25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 x14ac:dyDescent="0.2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 x14ac:dyDescent="0.25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 x14ac:dyDescent="0.25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 x14ac:dyDescent="0.25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 x14ac:dyDescent="0.25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 x14ac:dyDescent="0.25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 x14ac:dyDescent="0.25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 x14ac:dyDescent="0.25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 x14ac:dyDescent="0.25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 x14ac:dyDescent="0.25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 x14ac:dyDescent="0.25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 x14ac:dyDescent="0.25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 x14ac:dyDescent="0.25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 x14ac:dyDescent="0.25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 x14ac:dyDescent="0.25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 x14ac:dyDescent="0.25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 x14ac:dyDescent="0.25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 x14ac:dyDescent="0.25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 x14ac:dyDescent="0.25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 x14ac:dyDescent="0.25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 x14ac:dyDescent="0.25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 x14ac:dyDescent="0.25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 x14ac:dyDescent="0.25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 x14ac:dyDescent="0.25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 x14ac:dyDescent="0.25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 x14ac:dyDescent="0.25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 x14ac:dyDescent="0.25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 x14ac:dyDescent="0.25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 x14ac:dyDescent="0.25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 x14ac:dyDescent="0.25">
      <c r="A196" s="115"/>
      <c r="B196" s="115"/>
      <c r="C196" s="115"/>
      <c r="D196" s="115"/>
      <c r="E196" s="115"/>
      <c r="F196" s="115"/>
      <c r="G196" s="115"/>
      <c r="H196" s="115"/>
    </row>
    <row r="197" spans="1:11" x14ac:dyDescent="0.25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>
  <ds:schemaRefs>
    <ds:schemaRef ds:uri="http://purl.org/dc/elements/1.1/"/>
    <ds:schemaRef ds:uri="929daec0-3f85-4f7a-9798-63894498ffdd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171baf46-e54f-4960-9045-6796342ce211"/>
    <ds:schemaRef ds:uri="http://schemas.microsoft.com/office/2006/metadata/properties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BC9D2DC-4118-4448-8C98-C6BBEEB275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1baf46-e54f-4960-9045-6796342ce211"/>
    <ds:schemaRef ds:uri="929daec0-3f85-4f7a-9798-63894498ff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367CB7-C7EE-4550-AA50-649AAE9EC8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Index</vt:lpstr>
      <vt:lpstr>Queries</vt:lpstr>
      <vt:lpstr>Min Pension</vt:lpstr>
      <vt:lpstr>PAYG &amp; GST Instal</vt:lpstr>
      <vt:lpstr>GST Rec</vt:lpstr>
      <vt:lpstr>Bank Balance</vt:lpstr>
      <vt:lpstr>Investment Recon - BT</vt:lpstr>
      <vt:lpstr>Investment Recon - Other</vt:lpstr>
      <vt:lpstr>Related UT </vt:lpstr>
      <vt:lpstr>Ride Ent</vt:lpstr>
      <vt:lpstr>Property Valn</vt:lpstr>
      <vt:lpstr>Debtors</vt:lpstr>
      <vt:lpstr>Creditors</vt:lpstr>
      <vt:lpstr>Distbn Income </vt:lpstr>
      <vt:lpstr>Dividend Income</vt:lpstr>
      <vt:lpstr>Foreign Div</vt:lpstr>
      <vt:lpstr>Rental Income</vt:lpstr>
      <vt:lpstr>Acc fees</vt:lpstr>
      <vt:lpstr>Advisor Fees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Maddison Martin</cp:lastModifiedBy>
  <cp:revision/>
  <dcterms:created xsi:type="dcterms:W3CDTF">2022-11-07T08:18:33Z</dcterms:created>
  <dcterms:modified xsi:type="dcterms:W3CDTF">2023-04-06T00:26:24Z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