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A/AUSS/2022/Workpapers/5. Investments/Managed funds &amp; UT's/"/>
    </mc:Choice>
  </mc:AlternateContent>
  <xr:revisionPtr revIDLastSave="55" documentId="13_ncr:1_{2FD03A59-5A6A-4B11-9CFF-B685524763CA}" xr6:coauthVersionLast="47" xr6:coauthVersionMax="47" xr10:uidLastSave="{99F57D04-F593-495A-8167-CE57662971B8}"/>
  <bookViews>
    <workbookView xWindow="-120" yWindow="-120" windowWidth="29040" windowHeight="157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12" i="1"/>
  <c r="I12" i="1" s="1"/>
  <c r="F25" i="1" l="1"/>
  <c r="E25" i="1"/>
  <c r="G25" i="1" l="1"/>
  <c r="F13" i="1" s="1"/>
  <c r="F14" i="1" s="1"/>
  <c r="I14" i="1" s="1"/>
</calcChain>
</file>

<file path=xl/sharedStrings.xml><?xml version="1.0" encoding="utf-8"?>
<sst xmlns="http://schemas.openxmlformats.org/spreadsheetml/2006/main" count="31" uniqueCount="30">
  <si>
    <t>Client:</t>
  </si>
  <si>
    <t>AUSTIN CONSTRUCTIONS PTY LTD SUPERANNUATION FUND</t>
  </si>
  <si>
    <t>W/P:</t>
  </si>
  <si>
    <t>Initials</t>
  </si>
  <si>
    <t>Date</t>
  </si>
  <si>
    <t>BT PANORAMA INVESTMENT RECONCILIATION</t>
  </si>
  <si>
    <t xml:space="preserve">Prep by: </t>
  </si>
  <si>
    <t>NA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</si>
  <si>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</si>
  <si>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</si>
  <si>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</si>
  <si>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</si>
  <si>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</si>
  <si>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</si>
  <si>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</si>
  <si>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Market value per BT Portfolio Valuation report</t>
  </si>
  <si>
    <t>Market value per accounts</t>
  </si>
  <si>
    <t>Variance - not material</t>
  </si>
  <si>
    <t>Variance % =</t>
  </si>
  <si>
    <r>
      <t>Add back</t>
    </r>
    <r>
      <rPr>
        <sz val="11"/>
        <color rgb="FF000000"/>
        <rFont val="Calibri"/>
        <family val="2"/>
        <scheme val="minor"/>
      </rPr>
      <t xml:space="preserve"> WHT Variance</t>
    </r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</si>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</sst>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0.000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165" fontId="0" fillId="0" borderId="0" xfId="3" applyFont="1"/>
    <xf numFmtId="164" fontId="0" fillId="0" borderId="6" xfId="1" applyFont="1" applyBorder="1"/>
    <xf numFmtId="167" fontId="0" fillId="0" borderId="0" xfId="4" applyNumberFormat="1" applyFont="1"/>
    <xf numFmtId="0" fontId="4" fillId="0" borderId="0" xfId="0" applyFont="1" applyAlignment="1">
      <alignment vertical="center"/>
    </xf>
    <xf numFmtId="164" fontId="0" fillId="0" borderId="0" xfId="0" applyNumberFormat="1"/>
    <xf numFmtId="165" fontId="0" fillId="0" borderId="0" xfId="12" applyFont="1"/>
    <xf numFmtId="0" fontId="8" fillId="0" borderId="0" xfId="0" applyFont="1"/>
    <xf numFmtId="167" fontId="8" fillId="0" borderId="0" xfId="0" applyNumberFormat="1" applyFont="1"/>
    <xf numFmtId="165" fontId="0" fillId="0" borderId="7" xfId="0" applyNumberFormat="1" applyBorder="1"/>
    <xf numFmtId="0" fontId="9" fillId="0" borderId="0" xfId="0" applyFont="1" applyAlignment="1">
      <alignment horizontal="center"/>
    </xf>
    <xf numFmtId="16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165" fontId="0" fillId="0" borderId="6" xfId="12" applyFont="1" applyBorder="1"/>
    <xf numFmtId="164" fontId="8" fillId="0" borderId="0" xfId="1" applyFont="1"/>
    <xf numFmtId="0" fontId="10" fillId="0" borderId="0" xfId="0" applyFont="1"/>
    <xf numFmtId="0" fontId="11" fillId="0" borderId="0" xfId="0" applyFont="1"/>
    <xf numFmtId="164" fontId="8" fillId="0" borderId="7" xfId="0" applyNumberFormat="1" applyFont="1" applyBorder="1"/>
    <xf numFmtId="165" fontId="12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655569</xdr:colOff>
      <xdr:row>27</xdr:row>
      <xdr:rowOff>64190</xdr:rowOff>
    </xdr:from>
    <xdr:to>
      <xdr:col>15</xdr:col>
      <xdr:colOff>161971</xdr:colOff>
      <xdr:row>29</xdr:row>
      <xdr:rowOff>188085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944E43-F4E7-B8F2-45D5-B0407021F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569" y="5580407"/>
          <a:ext cx="12211924" cy="504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6"/>
  <sheetViews>
    <sheetView tabSelected="1" zoomScale="115" zoomScaleNormal="115" workbookViewId="0">
      <selection activeCell="I5" sqref="I5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25" t="s">
        <v>0</v>
      </c>
      <c r="B1" s="1"/>
      <c r="C1" s="2" t="s">
        <v>1</v>
      </c>
      <c r="F1" s="3"/>
      <c r="H1" s="4" t="s">
        <v>2</v>
      </c>
      <c r="I1" s="4"/>
    </row>
    <row r="2" spans="1:10" ht="18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10" ht="18">
      <c r="A3" s="1" t="s">
        <v>5</v>
      </c>
      <c r="C3" s="8"/>
      <c r="G3" s="10" t="s">
        <v>6</v>
      </c>
      <c r="H3" s="11" t="s">
        <v>7</v>
      </c>
      <c r="I3" s="12">
        <v>44872</v>
      </c>
    </row>
    <row r="4" spans="1:10" ht="18">
      <c r="A4" s="13" t="s">
        <v>8</v>
      </c>
      <c r="C4" s="14">
        <v>44742</v>
      </c>
      <c r="D4" s="1"/>
      <c r="E4" s="1"/>
      <c r="F4" s="15"/>
      <c r="G4" s="10" t="s">
        <v>9</v>
      </c>
      <c r="H4" s="11" t="s">
        <v>10</v>
      </c>
      <c r="I4" s="12">
        <v>44879</v>
      </c>
    </row>
    <row r="5" spans="1:10" ht="18">
      <c r="D5" s="1"/>
      <c r="E5" s="1"/>
      <c r="F5" s="15"/>
      <c r="G5" s="16"/>
      <c r="I5" s="17"/>
    </row>
    <row r="7" spans="1:10" s="20" customFormat="1" ht="25.5">
      <c r="A7" s="18" t="s">
        <v>11</v>
      </c>
      <c r="B7" s="40" t="s">
        <v>12</v>
      </c>
      <c r="C7" s="41"/>
      <c r="D7" s="41"/>
      <c r="E7" s="42"/>
      <c r="F7" s="19" t="s">
        <v>13</v>
      </c>
      <c r="G7" s="40" t="s">
        <v>14</v>
      </c>
      <c r="H7" s="43"/>
      <c r="I7" s="44"/>
    </row>
    <row r="9" spans="1:10">
      <c r="F9" s="21"/>
    </row>
    <row r="10" spans="1:10">
      <c r="C10" t="s">
        <v>15</v>
      </c>
      <c r="F10" s="9">
        <v>644567.41</v>
      </c>
    </row>
    <row r="11" spans="1:10">
      <c r="C11" t="s">
        <v>16</v>
      </c>
      <c r="F11" s="23">
        <v>643779.53</v>
      </c>
    </row>
    <row r="12" spans="1:10">
      <c r="C12" t="s">
        <v>17</v>
      </c>
      <c r="F12" s="9">
        <f>+F10-F11</f>
        <v>787.88000000000466</v>
      </c>
      <c r="H12" t="s">
        <v>18</v>
      </c>
      <c r="I12" s="24">
        <f>+F12/F11</f>
        <v>1.2238351225612976E-3</v>
      </c>
    </row>
    <row r="13" spans="1:10">
      <c r="C13" s="36" t="s">
        <v>19</v>
      </c>
      <c r="D13" s="37"/>
      <c r="E13" s="37"/>
      <c r="F13" s="39">
        <f>G25</f>
        <v>-840.72000000000116</v>
      </c>
    </row>
    <row r="14" spans="1:10" ht="15.75" thickBot="1">
      <c r="C14" s="37" t="s">
        <v>17</v>
      </c>
      <c r="D14" s="37"/>
      <c r="E14" s="37"/>
      <c r="F14" s="38">
        <f>F12+F13</f>
        <v>-52.839999999996508</v>
      </c>
      <c r="H14" s="28" t="s">
        <v>20</v>
      </c>
      <c r="I14" s="29">
        <f>F14/F11</f>
        <v>-8.2077788338496107E-5</v>
      </c>
      <c r="J14" s="28" t="s">
        <v>21</v>
      </c>
    </row>
    <row r="15" spans="1:10" ht="15.75" thickTop="1">
      <c r="H15" s="28"/>
      <c r="I15" s="29"/>
      <c r="J15" s="28"/>
    </row>
    <row r="16" spans="1:10">
      <c r="F16" s="35"/>
      <c r="H16" s="28"/>
      <c r="I16" s="29"/>
    </row>
    <row r="17" spans="3:8">
      <c r="C17" t="s">
        <v>22</v>
      </c>
      <c r="F17"/>
    </row>
    <row r="18" spans="3:8">
      <c r="C18" t="s">
        <v>23</v>
      </c>
    </row>
    <row r="19" spans="3:8">
      <c r="C19" t="s">
        <v>24</v>
      </c>
    </row>
    <row r="22" spans="3:8">
      <c r="C22" s="33" t="s">
        <v>25</v>
      </c>
      <c r="E22" s="31" t="s">
        <v>26</v>
      </c>
      <c r="F22" s="31" t="s">
        <v>27</v>
      </c>
      <c r="G22" s="32" t="s">
        <v>28</v>
      </c>
      <c r="H22" s="31"/>
    </row>
    <row r="23" spans="3:8">
      <c r="C23" t="s">
        <v>29</v>
      </c>
      <c r="E23" s="27">
        <v>39145.589999999997</v>
      </c>
      <c r="F23" s="27">
        <v>39986.31</v>
      </c>
      <c r="G23" s="26">
        <f>+E23-F23</f>
        <v>-840.72000000000116</v>
      </c>
      <c r="H23" s="22"/>
    </row>
    <row r="24" spans="3:8">
      <c r="E24" s="34"/>
      <c r="F24" s="34"/>
      <c r="G24" s="26"/>
      <c r="H24" s="22"/>
    </row>
    <row r="25" spans="3:8" ht="15.75" thickBot="1">
      <c r="E25" s="30">
        <f>SUM(E23:E24)</f>
        <v>39145.589999999997</v>
      </c>
      <c r="F25" s="30">
        <f>SUM(F23:F24)</f>
        <v>39986.31</v>
      </c>
      <c r="G25" s="30">
        <f>SUM(G23:G24)</f>
        <v>-840.72000000000116</v>
      </c>
      <c r="H25" s="22"/>
    </row>
    <row r="26" spans="3:8" ht="15.75" thickTop="1"/>
  </sheetData>
  <mergeCells count="2">
    <mergeCell ref="B7:E7"/>
    <mergeCell ref="G7:I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C6379F-F6AB-43C9-B8DC-247954B5C8AA}"/>
</file>

<file path=customXml/itemProps2.xml><?xml version="1.0" encoding="utf-8"?>
<ds:datastoreItem xmlns:ds="http://schemas.openxmlformats.org/officeDocument/2006/customXml" ds:itemID="{B5E965A9-28E3-4775-829F-0CD72EB4EEA0}"/>
</file>

<file path=customXml/itemProps3.xml><?xml version="1.0" encoding="utf-8"?>
<ds:datastoreItem xmlns:ds="http://schemas.openxmlformats.org/officeDocument/2006/customXml" ds:itemID="{D04FE4D5-68CD-4D96-9405-6D0146F8A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2022-11-14T03:05:44Z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255800</vt:r8>
  </property>
  <property fmtid="{D5CDD505-2E9C-101B-9397-08002B2CF9AE}" pid="4" name="MediaServiceImageTags">
    <vt:lpwstr/>
  </property>
</Properties>
</file>