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CHIVED\Stephen Howe Superannuation Fund\2020\"/>
    </mc:Choice>
  </mc:AlternateContent>
  <xr:revisionPtr revIDLastSave="0" documentId="13_ncr:1_{1D54E692-2418-488C-9CA6-30D81137828F}" xr6:coauthVersionLast="45" xr6:coauthVersionMax="45" xr10:uidLastSave="{00000000-0000-0000-0000-000000000000}"/>
  <bookViews>
    <workbookView xWindow="-120" yWindow="-120" windowWidth="25440" windowHeight="15390" xr2:uid="{DC0630D7-3FEB-45E5-853D-9C69E03073C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J46" i="1"/>
  <c r="M24" i="1"/>
  <c r="M31" i="1"/>
  <c r="K10" i="1" l="1"/>
  <c r="K46" i="1" s="1"/>
  <c r="I46" i="1"/>
  <c r="M46" i="1"/>
  <c r="N46" i="1"/>
  <c r="O46" i="1"/>
  <c r="P46" i="1"/>
  <c r="Q46" i="1"/>
  <c r="R46" i="1"/>
  <c r="S46" i="1"/>
  <c r="T46" i="1"/>
  <c r="U46" i="1"/>
  <c r="M7" i="1"/>
  <c r="I43" i="1"/>
  <c r="G55" i="1"/>
  <c r="G54" i="1"/>
  <c r="U45" i="1"/>
  <c r="L42" i="1"/>
  <c r="L43" i="1"/>
  <c r="K44" i="1"/>
  <c r="L44" i="1" s="1"/>
  <c r="H42" i="1" l="1"/>
  <c r="L40" i="1"/>
  <c r="L41" i="1"/>
  <c r="K41" i="1"/>
  <c r="I40" i="1"/>
  <c r="K39" i="1"/>
  <c r="L39" i="1" s="1"/>
  <c r="J38" i="1"/>
  <c r="K38" i="1"/>
  <c r="L38" i="1" s="1"/>
  <c r="K37" i="1"/>
  <c r="L37" i="1" s="1"/>
  <c r="V36" i="1"/>
  <c r="K36" i="1"/>
  <c r="L36" i="1" s="1"/>
  <c r="A36" i="1"/>
  <c r="K35" i="1"/>
  <c r="L35" i="1" s="1"/>
  <c r="V34" i="1"/>
  <c r="K34" i="1"/>
  <c r="L34" i="1" s="1"/>
  <c r="L32" i="1"/>
  <c r="K33" i="1"/>
  <c r="L33" i="1" s="1"/>
  <c r="S32" i="1"/>
  <c r="L23" i="1"/>
  <c r="L24" i="1"/>
  <c r="L25" i="1"/>
  <c r="L26" i="1"/>
  <c r="L27" i="1"/>
  <c r="L28" i="1"/>
  <c r="L30" i="1"/>
  <c r="V30" i="1"/>
  <c r="P30" i="1"/>
  <c r="K29" i="1"/>
  <c r="L29" i="1" s="1"/>
  <c r="Q28" i="1"/>
  <c r="P27" i="1"/>
  <c r="N26" i="1"/>
  <c r="V24" i="1"/>
  <c r="I23" i="1"/>
  <c r="K22" i="1"/>
  <c r="L22" i="1" s="1"/>
  <c r="K21" i="1"/>
  <c r="L21" i="1" s="1"/>
  <c r="J19" i="1"/>
  <c r="L18" i="1"/>
  <c r="K20" i="1"/>
  <c r="L20" i="1" s="1"/>
  <c r="J18" i="1"/>
  <c r="L16" i="1"/>
  <c r="K17" i="1"/>
  <c r="L17" i="1" s="1"/>
  <c r="L15" i="1"/>
  <c r="I16" i="1"/>
  <c r="K14" i="1"/>
  <c r="L14" i="1" s="1"/>
  <c r="K13" i="1"/>
  <c r="L13" i="1" s="1"/>
  <c r="K12" i="1"/>
  <c r="L12" i="1" s="1"/>
  <c r="L9" i="1"/>
  <c r="L10" i="1"/>
  <c r="L46" i="1" s="1"/>
  <c r="K11" i="1"/>
  <c r="J11" i="1" s="1"/>
  <c r="M9" i="1"/>
  <c r="K8" i="1"/>
  <c r="L8" i="1" s="1"/>
  <c r="K6" i="1"/>
  <c r="I5" i="1"/>
  <c r="F5" i="1"/>
  <c r="C6" i="1" s="1"/>
  <c r="F6" i="1" s="1"/>
  <c r="C7" i="1" s="1"/>
  <c r="F7" i="1" s="1"/>
  <c r="L6" i="1" l="1"/>
  <c r="J37" i="1"/>
  <c r="L11" i="1"/>
  <c r="C8" i="1"/>
  <c r="F8" i="1" s="1"/>
  <c r="C9" i="1" s="1"/>
  <c r="F9" i="1" s="1"/>
  <c r="C10" i="1" s="1"/>
  <c r="F10" i="1" s="1"/>
  <c r="C11" i="1" s="1"/>
  <c r="F11" i="1" s="1"/>
  <c r="C12" i="1" s="1"/>
  <c r="F12" i="1" s="1"/>
  <c r="C13" i="1" s="1"/>
  <c r="F13" i="1" s="1"/>
  <c r="C14" i="1" s="1"/>
  <c r="F14" i="1" s="1"/>
  <c r="C15" i="1" s="1"/>
  <c r="F15" i="1" s="1"/>
  <c r="C16" i="1" s="1"/>
  <c r="F16" i="1" s="1"/>
  <c r="C17" i="1" s="1"/>
  <c r="F17" i="1" s="1"/>
  <c r="C18" i="1" s="1"/>
  <c r="F18" i="1" s="1"/>
  <c r="C19" i="1" s="1"/>
  <c r="F19" i="1" s="1"/>
  <c r="C20" i="1" s="1"/>
  <c r="F20" i="1" s="1"/>
  <c r="C21" i="1" s="1"/>
  <c r="F21" i="1" s="1"/>
  <c r="C22" i="1" s="1"/>
  <c r="F22" i="1" s="1"/>
  <c r="C23" i="1" s="1"/>
  <c r="F23" i="1" s="1"/>
  <c r="C24" i="1" s="1"/>
  <c r="F24" i="1" s="1"/>
  <c r="C25" i="1" s="1"/>
  <c r="F25" i="1" s="1"/>
  <c r="C26" i="1" s="1"/>
  <c r="F26" i="1" s="1"/>
  <c r="C27" i="1" s="1"/>
  <c r="F27" i="1" s="1"/>
  <c r="C28" i="1" s="1"/>
  <c r="F28" i="1" s="1"/>
  <c r="C29" i="1" s="1"/>
  <c r="F29" i="1" s="1"/>
  <c r="C30" i="1" s="1"/>
  <c r="F30" i="1" s="1"/>
  <c r="C31" i="1" s="1"/>
  <c r="F31" i="1" s="1"/>
  <c r="C32" i="1" s="1"/>
  <c r="F32" i="1" s="1"/>
  <c r="C33" i="1" s="1"/>
  <c r="F33" i="1" s="1"/>
  <c r="C34" i="1" s="1"/>
  <c r="F34" i="1" s="1"/>
  <c r="C35" i="1" s="1"/>
  <c r="F35" i="1" s="1"/>
  <c r="C36" i="1" s="1"/>
  <c r="F36" i="1" s="1"/>
  <c r="C37" i="1" s="1"/>
  <c r="F37" i="1" s="1"/>
  <c r="C38" i="1" s="1"/>
  <c r="F38" i="1" s="1"/>
  <c r="C39" i="1" s="1"/>
  <c r="F39" i="1" s="1"/>
  <c r="C40" i="1" s="1"/>
  <c r="F40" i="1" s="1"/>
  <c r="C41" i="1" s="1"/>
  <c r="F41" i="1" s="1"/>
  <c r="C42" i="1" s="1"/>
  <c r="F42" i="1" s="1"/>
  <c r="C43" i="1" s="1"/>
  <c r="F43" i="1" s="1"/>
  <c r="C44" i="1" s="1"/>
  <c r="F44" i="1" s="1"/>
  <c r="C45" i="1" s="1"/>
  <c r="F45" i="1" s="1"/>
  <c r="C46" i="1" s="1"/>
  <c r="J92" i="1" l="1"/>
  <c r="J89" i="1"/>
  <c r="J88" i="1"/>
  <c r="J87" i="1"/>
  <c r="J75" i="1"/>
  <c r="K68" i="1"/>
  <c r="K81" i="1" s="1"/>
  <c r="J67" i="1"/>
  <c r="J63" i="1"/>
  <c r="F56" i="1"/>
  <c r="H46" i="1"/>
  <c r="H47" i="1" s="1"/>
  <c r="J69" i="1" l="1"/>
  <c r="J77" i="1"/>
  <c r="J78" i="1" s="1"/>
  <c r="J83" i="1"/>
  <c r="J85" i="1" s="1"/>
  <c r="F46" i="1"/>
  <c r="J9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Janni Ngan</author>
  </authors>
  <commentList>
    <comment ref="M8" authorId="0" shapeId="0" xr:uid="{BE9747C3-F0C3-4B0C-B5A4-20252310053E}">
      <text>
        <r>
          <rPr>
            <b/>
            <sz val="9"/>
            <color indexed="81"/>
            <rFont val="Tahoma"/>
            <charset val="1"/>
          </rPr>
          <t>Janni Ngan:</t>
        </r>
        <r>
          <rPr>
            <sz val="9"/>
            <color indexed="81"/>
            <rFont val="Tahoma"/>
            <charset val="1"/>
          </rPr>
          <t xml:space="preserve">
2017 income received
</t>
        </r>
      </text>
    </comment>
  </commentList>
</comments>
</file>

<file path=xl/sharedStrings.xml><?xml version="1.0" encoding="utf-8"?>
<sst xmlns="http://schemas.openxmlformats.org/spreadsheetml/2006/main" count="144" uniqueCount="115">
  <si>
    <t>CBA Direct Investment Account  BSB: 062000  ACC: 11326221</t>
  </si>
  <si>
    <t>Date</t>
  </si>
  <si>
    <t>Opening</t>
  </si>
  <si>
    <t>Dr</t>
  </si>
  <si>
    <t>Cr</t>
  </si>
  <si>
    <t>Closing</t>
  </si>
  <si>
    <t>Personal Contributions</t>
  </si>
  <si>
    <t>Interest income</t>
  </si>
  <si>
    <t>Unfranked Dividends</t>
  </si>
  <si>
    <t>Franked Dividends</t>
  </si>
  <si>
    <t>Franking credits</t>
  </si>
  <si>
    <t>Trust distributions</t>
  </si>
  <si>
    <t>ATO refund</t>
  </si>
  <si>
    <t>Tax defer distribution</t>
  </si>
  <si>
    <t>Bank fees</t>
  </si>
  <si>
    <t>Accounting</t>
  </si>
  <si>
    <t>2019 PAYG</t>
  </si>
  <si>
    <t>ATO Payment</t>
  </si>
  <si>
    <t>Shares purchase</t>
  </si>
  <si>
    <t>Shares disposal</t>
  </si>
  <si>
    <t>Note</t>
  </si>
  <si>
    <t>Statement</t>
  </si>
  <si>
    <t>APA DST</t>
  </si>
  <si>
    <t>BHP Div</t>
  </si>
  <si>
    <t>BSL Div</t>
  </si>
  <si>
    <t>Contribution tax</t>
  </si>
  <si>
    <t>Balance check</t>
  </si>
  <si>
    <t>Term Deposits</t>
  </si>
  <si>
    <t>Account #</t>
  </si>
  <si>
    <t>Invested $</t>
  </si>
  <si>
    <t>Interest</t>
  </si>
  <si>
    <t>Matured</t>
  </si>
  <si>
    <t xml:space="preserve">Account # </t>
  </si>
  <si>
    <t>062458 50075653</t>
  </si>
  <si>
    <t>Trust Distribution</t>
  </si>
  <si>
    <t xml:space="preserve">   </t>
  </si>
  <si>
    <t>APA -APTIT distributions</t>
  </si>
  <si>
    <t>trust dis-int</t>
  </si>
  <si>
    <t>Income</t>
  </si>
  <si>
    <t>Credits</t>
  </si>
  <si>
    <t>tax deferred</t>
  </si>
  <si>
    <t>Contribution</t>
  </si>
  <si>
    <t>APA -APT distributions</t>
  </si>
  <si>
    <t>Franked dis</t>
  </si>
  <si>
    <t>credits</t>
  </si>
  <si>
    <t>franked div</t>
  </si>
  <si>
    <t>unfranked</t>
  </si>
  <si>
    <t>franking credits</t>
  </si>
  <si>
    <t>unfranked div</t>
  </si>
  <si>
    <t>trust distribution</t>
  </si>
  <si>
    <t>Total Income</t>
  </si>
  <si>
    <t>+</t>
  </si>
  <si>
    <t>Expense</t>
  </si>
  <si>
    <t>Supervisory</t>
  </si>
  <si>
    <t>Bank Fee</t>
  </si>
  <si>
    <t>Total Expenses</t>
  </si>
  <si>
    <t>Taxable income</t>
  </si>
  <si>
    <t>Tax payble 15%</t>
  </si>
  <si>
    <t>Total Tax Credits</t>
  </si>
  <si>
    <t>Refund</t>
  </si>
  <si>
    <t>Less: Super Levy</t>
  </si>
  <si>
    <t>Net Refund</t>
  </si>
  <si>
    <t xml:space="preserve">Tax deferred </t>
  </si>
  <si>
    <t>Assets</t>
  </si>
  <si>
    <t>Market value</t>
  </si>
  <si>
    <t>shares</t>
  </si>
  <si>
    <t>trusts</t>
  </si>
  <si>
    <t>listed</t>
  </si>
  <si>
    <t>unlisted</t>
  </si>
  <si>
    <r>
      <t xml:space="preserve">changed to </t>
    </r>
    <r>
      <rPr>
        <b/>
        <sz val="11"/>
        <color rgb="FFFF0000"/>
        <rFont val="Calibri"/>
        <family val="2"/>
        <scheme val="minor"/>
      </rPr>
      <t>21401.66</t>
    </r>
  </si>
  <si>
    <t xml:space="preserve">bank </t>
  </si>
  <si>
    <t>term</t>
  </si>
  <si>
    <t>distr. receivable</t>
  </si>
  <si>
    <t>Liabilities</t>
  </si>
  <si>
    <t>Super Levy 2019</t>
  </si>
  <si>
    <t>Stephen Howe Superannuation Fund - 2020</t>
  </si>
  <si>
    <t>ASX code</t>
  </si>
  <si>
    <t>NAB</t>
  </si>
  <si>
    <t>Franking
 percentage</t>
  </si>
  <si>
    <t>NAB Div</t>
  </si>
  <si>
    <t>Ausbil invest</t>
  </si>
  <si>
    <t>AFI div</t>
  </si>
  <si>
    <t>Sunpe qrtly div</t>
  </si>
  <si>
    <t>AGL FNL DIV</t>
  </si>
  <si>
    <t>SUN final div</t>
  </si>
  <si>
    <t>TLS div</t>
  </si>
  <si>
    <t>S32</t>
  </si>
  <si>
    <t>TLS</t>
  </si>
  <si>
    <t>SUN</t>
  </si>
  <si>
    <t>AGL</t>
  </si>
  <si>
    <t>BHP</t>
  </si>
  <si>
    <t>SUNPE</t>
  </si>
  <si>
    <t>AFI</t>
  </si>
  <si>
    <t>BSL</t>
  </si>
  <si>
    <t>South32 DIV</t>
  </si>
  <si>
    <t>Suncap return</t>
  </si>
  <si>
    <t>Sun CAP</t>
  </si>
  <si>
    <t>NAB final div</t>
  </si>
  <si>
    <t>Sunpe</t>
  </si>
  <si>
    <t>WBC</t>
  </si>
  <si>
    <t>Wbc div</t>
  </si>
  <si>
    <t>2019 tax refund</t>
  </si>
  <si>
    <t>Agl itm div</t>
  </si>
  <si>
    <t>BSL div</t>
  </si>
  <si>
    <t>Sun div</t>
  </si>
  <si>
    <t>s32</t>
  </si>
  <si>
    <t>S32 div</t>
  </si>
  <si>
    <t>personal contribution</t>
  </si>
  <si>
    <t>Commesec brokerage refund</t>
  </si>
  <si>
    <t>Sunpe qrt</t>
  </si>
  <si>
    <t>Sunpe redemption 346 shares @ $100</t>
  </si>
  <si>
    <t>Total interest for 2020</t>
  </si>
  <si>
    <t>assume commec as interest income</t>
  </si>
  <si>
    <t>Sun</t>
  </si>
  <si>
    <t xml:space="preserve">2018 IAS qtr 4 reimbursement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</si>
</sst>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0" xfId="0" applyNumberFormat="1" applyAlignment="1">
      <alignment horizontal="left"/>
    </xf>
    <xf numFmtId="0" fontId="7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1" xfId="1" applyFont="1" applyBorder="1" applyAlignment="1">
      <alignment horizontal="left"/>
    </xf>
    <xf numFmtId="43" fontId="0" fillId="0" borderId="1" xfId="1" applyFont="1" applyBorder="1" applyAlignment="1">
      <alignment horizontal="left" wrapText="1"/>
    </xf>
    <xf numFmtId="43" fontId="3" fillId="0" borderId="0" xfId="1" applyFont="1" applyAlignment="1">
      <alignment horizontal="left"/>
    </xf>
    <xf numFmtId="43" fontId="6" fillId="0" borderId="0" xfId="1" applyFont="1" applyAlignment="1">
      <alignment horizontal="left"/>
    </xf>
    <xf numFmtId="43" fontId="0" fillId="2" borderId="0" xfId="1" applyFont="1" applyFill="1" applyAlignment="1">
      <alignment horizontal="left"/>
    </xf>
    <xf numFmtId="43" fontId="3" fillId="0" borderId="2" xfId="1" applyFont="1" applyBorder="1" applyAlignment="1">
      <alignment horizontal="left"/>
    </xf>
    <xf numFmtId="43" fontId="2" fillId="0" borderId="0" xfId="1" applyFont="1" applyAlignment="1">
      <alignment horizontal="left"/>
    </xf>
    <xf numFmtId="43" fontId="10" fillId="0" borderId="0" xfId="1" applyFont="1" applyAlignment="1">
      <alignment horizontal="left"/>
    </xf>
    <xf numFmtId="43" fontId="0" fillId="4" borderId="0" xfId="1" applyFont="1" applyFill="1" applyAlignment="1">
      <alignment horizontal="left"/>
    </xf>
    <xf numFmtId="43" fontId="3" fillId="4" borderId="0" xfId="1" applyFont="1" applyFill="1" applyAlignment="1">
      <alignment horizontal="left"/>
    </xf>
    <xf numFmtId="43" fontId="11" fillId="0" borderId="0" xfId="1" applyFont="1" applyAlignment="1">
      <alignment horizontal="left"/>
    </xf>
    <xf numFmtId="43" fontId="3" fillId="4" borderId="4" xfId="1" applyFont="1" applyFill="1" applyBorder="1" applyAlignment="1">
      <alignment horizontal="left"/>
    </xf>
    <xf numFmtId="43" fontId="0" fillId="0" borderId="0" xfId="1" applyFont="1"/>
    <xf numFmtId="43" fontId="9" fillId="0" borderId="0" xfId="1" applyFont="1"/>
    <xf numFmtId="43" fontId="3" fillId="0" borderId="0" xfId="1" applyFont="1"/>
    <xf numFmtId="43" fontId="10" fillId="0" borderId="0" xfId="1" applyFont="1"/>
    <xf numFmtId="0" fontId="0" fillId="5" borderId="0" xfId="0" applyFill="1" applyAlignment="1">
      <alignment horizontal="left"/>
    </xf>
    <xf numFmtId="14" fontId="0" fillId="5" borderId="0" xfId="0" applyNumberFormat="1" applyFill="1" applyAlignment="1">
      <alignment horizontal="left"/>
    </xf>
    <xf numFmtId="43" fontId="0" fillId="5" borderId="0" xfId="1" applyFont="1" applyFill="1" applyAlignment="1">
      <alignment horizontal="left"/>
    </xf>
    <xf numFmtId="10" fontId="5" fillId="0" borderId="0" xfId="2" applyNumberFormat="1" applyFont="1" applyAlignment="1">
      <alignment horizontal="left"/>
    </xf>
    <xf numFmtId="10" fontId="0" fillId="0" borderId="0" xfId="2" applyNumberFormat="1" applyFont="1" applyAlignment="1">
      <alignment horizontal="left"/>
    </xf>
    <xf numFmtId="10" fontId="0" fillId="0" borderId="1" xfId="2" applyNumberFormat="1" applyFont="1" applyBorder="1" applyAlignment="1">
      <alignment horizontal="left" wrapText="1"/>
    </xf>
    <xf numFmtId="10" fontId="0" fillId="0" borderId="0" xfId="1" applyNumberFormat="1" applyFont="1" applyAlignment="1">
      <alignment horizontal="left"/>
    </xf>
    <xf numFmtId="10" fontId="0" fillId="5" borderId="0" xfId="2" applyNumberFormat="1" applyFont="1" applyFill="1" applyAlignment="1">
      <alignment horizontal="left"/>
    </xf>
    <xf numFmtId="10" fontId="3" fillId="0" borderId="0" xfId="2" applyNumberFormat="1" applyFont="1" applyAlignment="1">
      <alignment horizontal="left"/>
    </xf>
    <xf numFmtId="10" fontId="10" fillId="0" borderId="0" xfId="2" applyNumberFormat="1" applyFont="1" applyAlignment="1">
      <alignment horizontal="left"/>
    </xf>
    <xf numFmtId="10" fontId="0" fillId="0" borderId="0" xfId="2" applyNumberFormat="1" applyFont="1"/>
    <xf numFmtId="10" fontId="9" fillId="0" borderId="0" xfId="2" applyNumberFormat="1" applyFont="1"/>
    <xf numFmtId="10" fontId="10" fillId="0" borderId="0" xfId="2" applyNumberFormat="1" applyFont="1"/>
    <xf numFmtId="14" fontId="0" fillId="0" borderId="0" xfId="1" applyNumberFormat="1" applyFont="1" applyAlignment="1">
      <alignment horizontal="left"/>
    </xf>
    <xf numFmtId="43" fontId="0" fillId="0" borderId="0" xfId="2" applyNumberFormat="1" applyFont="1" applyAlignment="1">
      <alignment horizontal="left"/>
    </xf>
    <xf numFmtId="43" fontId="3" fillId="5" borderId="2" xfId="1" applyFont="1" applyFill="1" applyBorder="1" applyAlignment="1">
      <alignment horizontal="left"/>
    </xf>
    <xf numFmtId="43" fontId="3" fillId="5" borderId="0" xfId="1" applyFont="1" applyFill="1" applyAlignment="1">
      <alignment horizontal="left"/>
    </xf>
    <xf numFmtId="43" fontId="0" fillId="6" borderId="0" xfId="1" applyFont="1" applyFill="1" applyAlignment="1">
      <alignment horizontal="left"/>
    </xf>
    <xf numFmtId="43" fontId="0" fillId="6" borderId="1" xfId="1" applyFont="1" applyFill="1" applyBorder="1" applyAlignment="1">
      <alignment horizontal="left" wrapText="1"/>
    </xf>
    <xf numFmtId="43" fontId="3" fillId="6" borderId="0" xfId="1" applyFont="1" applyFill="1" applyAlignment="1">
      <alignment horizontal="left"/>
    </xf>
    <xf numFmtId="43" fontId="0" fillId="6" borderId="0" xfId="1" applyFont="1" applyFill="1"/>
    <xf numFmtId="43" fontId="0" fillId="4" borderId="1" xfId="1" applyFont="1" applyFill="1" applyBorder="1" applyAlignment="1">
      <alignment horizontal="left" wrapText="1"/>
    </xf>
    <xf numFmtId="43" fontId="0" fillId="4" borderId="0" xfId="1" applyFont="1" applyFill="1"/>
    <xf numFmtId="43" fontId="3" fillId="2" borderId="0" xfId="1" applyFont="1" applyFill="1" applyAlignment="1">
      <alignment horizontal="left"/>
    </xf>
    <xf numFmtId="43" fontId="6" fillId="5" borderId="0" xfId="1" applyFont="1" applyFill="1" applyAlignment="1">
      <alignment horizontal="left"/>
    </xf>
    <xf numFmtId="43" fontId="0" fillId="5" borderId="3" xfId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D1EF-F89E-4F2B-9ED9-071B5F6A0172}">
  <dimension ref="A1:X122"/>
  <sheetViews>
    <sheetView tabSelected="1" topLeftCell="B4" zoomScale="90" zoomScaleNormal="90" workbookViewId="0">
      <pane ySplit="1" topLeftCell="A5" activePane="bottomLeft" state="frozen"/>
      <selection activeCell="A4" sqref="A4"/>
      <selection pane="bottomLeft" activeCell="M13" sqref="M13"/>
    </sheetView>
  </sheetViews>
  <sheetFormatPr defaultRowHeight="15" x14ac:dyDescent="0.25"/>
  <cols>
    <col min="1" max="1" width="9.140625" style="2"/>
    <col min="2" max="2" width="12.5703125" style="2" customWidth="1"/>
    <col min="3" max="3" width="12" style="15" hidden="1" customWidth="1"/>
    <col min="4" max="4" width="11.5703125" style="15" bestFit="1" customWidth="1"/>
    <col min="5" max="5" width="12.7109375" style="15" bestFit="1" customWidth="1"/>
    <col min="6" max="6" width="14.85546875" style="15" bestFit="1" customWidth="1"/>
    <col min="7" max="7" width="12.140625" style="36" customWidth="1"/>
    <col min="8" max="8" width="14.140625" style="15" bestFit="1" customWidth="1"/>
    <col min="9" max="9" width="12.5703125" style="15" customWidth="1"/>
    <col min="10" max="10" width="12.140625" style="49" bestFit="1" customWidth="1"/>
    <col min="11" max="11" width="11.140625" style="24" bestFit="1" customWidth="1"/>
    <col min="12" max="12" width="11.7109375" style="15" customWidth="1"/>
    <col min="13" max="13" width="11.5703125" style="15" bestFit="1" customWidth="1"/>
    <col min="14" max="14" width="10.140625" style="15" bestFit="1" customWidth="1"/>
    <col min="15" max="15" width="9.7109375" style="15" bestFit="1" customWidth="1"/>
    <col min="16" max="16" width="6" style="15" bestFit="1" customWidth="1"/>
    <col min="17" max="17" width="12.28515625" style="15" bestFit="1" customWidth="1"/>
    <col min="18" max="18" width="11.5703125" style="15" hidden="1" customWidth="1"/>
    <col min="19" max="19" width="14.5703125" style="15" bestFit="1" customWidth="1"/>
    <col min="20" max="20" width="7.28515625" style="15" bestFit="1" customWidth="1"/>
    <col min="21" max="21" width="11.28515625" style="15" bestFit="1" customWidth="1"/>
    <col min="22" max="22" width="36.140625" style="15" bestFit="1" customWidth="1"/>
    <col min="23" max="23" width="9.140625" style="15"/>
    <col min="24" max="16384" width="9.140625" style="2"/>
  </cols>
  <sheetData>
    <row r="1" spans="1:24" ht="23.25" hidden="1" x14ac:dyDescent="0.35">
      <c r="B1" s="1" t="s">
        <v>75</v>
      </c>
      <c r="C1" s="14"/>
      <c r="D1" s="14"/>
      <c r="E1" s="14"/>
      <c r="F1" s="14"/>
      <c r="G1" s="35"/>
      <c r="H1" s="14"/>
    </row>
    <row r="2" spans="1:24" hidden="1" x14ac:dyDescent="0.25"/>
    <row r="3" spans="1:24" hidden="1" x14ac:dyDescent="0.25">
      <c r="B3" s="3" t="s">
        <v>0</v>
      </c>
    </row>
    <row r="4" spans="1:24" ht="45" customHeight="1" x14ac:dyDescent="0.25">
      <c r="A4" s="4" t="s">
        <v>76</v>
      </c>
      <c r="B4" s="4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37" t="s">
        <v>78</v>
      </c>
      <c r="H4" s="17" t="s">
        <v>6</v>
      </c>
      <c r="I4" s="17" t="s">
        <v>7</v>
      </c>
      <c r="J4" s="50" t="s">
        <v>8</v>
      </c>
      <c r="K4" s="53" t="s">
        <v>9</v>
      </c>
      <c r="L4" s="17" t="s">
        <v>10</v>
      </c>
      <c r="M4" s="17" t="s">
        <v>11</v>
      </c>
      <c r="N4" s="17" t="s">
        <v>12</v>
      </c>
      <c r="O4" s="17" t="s">
        <v>13</v>
      </c>
      <c r="P4" s="17" t="s">
        <v>14</v>
      </c>
      <c r="Q4" s="16" t="s">
        <v>15</v>
      </c>
      <c r="R4" s="16" t="s">
        <v>16</v>
      </c>
      <c r="S4" s="16" t="s">
        <v>17</v>
      </c>
      <c r="T4" s="17" t="s">
        <v>18</v>
      </c>
      <c r="U4" s="17" t="s">
        <v>19</v>
      </c>
      <c r="V4" s="16" t="s">
        <v>20</v>
      </c>
      <c r="W4" s="16" t="s">
        <v>21</v>
      </c>
      <c r="X4" s="5"/>
    </row>
    <row r="5" spans="1:24" x14ac:dyDescent="0.25">
      <c r="B5" s="6">
        <v>43647</v>
      </c>
      <c r="C5" s="15">
        <v>353875.12</v>
      </c>
      <c r="E5" s="15">
        <v>840.31</v>
      </c>
      <c r="F5" s="15">
        <f t="shared" ref="F5:F26" si="0">C5-D5+E5</f>
        <v>354715.43</v>
      </c>
      <c r="H5" s="18"/>
      <c r="I5" s="18">
        <f>E5</f>
        <v>840.31</v>
      </c>
      <c r="J5" s="51"/>
      <c r="K5" s="25"/>
      <c r="L5" s="18"/>
      <c r="M5" s="18"/>
      <c r="N5" s="18"/>
      <c r="O5" s="18"/>
      <c r="P5" s="18"/>
      <c r="Q5" s="18"/>
      <c r="R5" s="18"/>
      <c r="S5" s="18"/>
      <c r="T5" s="18"/>
      <c r="U5" s="18"/>
      <c r="V5" s="15" t="s">
        <v>30</v>
      </c>
    </row>
    <row r="6" spans="1:24" x14ac:dyDescent="0.25">
      <c r="A6" s="2" t="s">
        <v>77</v>
      </c>
      <c r="B6" s="6">
        <v>43649</v>
      </c>
      <c r="C6" s="15">
        <f t="shared" ref="C6:C46" si="1">F5</f>
        <v>354715.43</v>
      </c>
      <c r="E6" s="34">
        <v>887.27</v>
      </c>
      <c r="F6" s="15">
        <f t="shared" si="0"/>
        <v>355602.7</v>
      </c>
      <c r="G6" s="36">
        <v>1</v>
      </c>
      <c r="H6" s="18"/>
      <c r="I6" s="18"/>
      <c r="J6" s="51"/>
      <c r="K6" s="48">
        <f>E6</f>
        <v>887.27</v>
      </c>
      <c r="L6" s="48">
        <f>K6/0.7*0.3</f>
        <v>380.25857142857143</v>
      </c>
      <c r="M6" s="18"/>
      <c r="N6" s="18"/>
      <c r="O6" s="18"/>
      <c r="Q6" s="18"/>
      <c r="R6" s="18"/>
      <c r="S6" s="18"/>
      <c r="T6" s="18"/>
      <c r="U6" s="18"/>
      <c r="V6" s="15" t="s">
        <v>79</v>
      </c>
    </row>
    <row r="7" spans="1:24" ht="17.25" customHeight="1" x14ac:dyDescent="0.25">
      <c r="B7" s="6">
        <v>43658</v>
      </c>
      <c r="C7" s="15">
        <f t="shared" si="1"/>
        <v>355602.7</v>
      </c>
      <c r="E7" s="15">
        <v>306.45999999999998</v>
      </c>
      <c r="F7" s="15">
        <f t="shared" si="0"/>
        <v>355909.16000000003</v>
      </c>
      <c r="H7" s="18"/>
      <c r="J7" s="51"/>
      <c r="K7" s="25"/>
      <c r="L7" s="18"/>
      <c r="M7" s="48">
        <f>E7</f>
        <v>306.45999999999998</v>
      </c>
      <c r="N7" s="18"/>
      <c r="O7" s="18"/>
      <c r="P7" s="18"/>
      <c r="Q7" s="18"/>
      <c r="R7" s="18"/>
      <c r="S7" s="18"/>
      <c r="T7" s="18"/>
      <c r="U7" s="18"/>
      <c r="V7" s="15" t="s">
        <v>80</v>
      </c>
    </row>
    <row r="8" spans="1:24" x14ac:dyDescent="0.25">
      <c r="A8" s="2" t="s">
        <v>92</v>
      </c>
      <c r="B8" s="6">
        <v>43706</v>
      </c>
      <c r="C8" s="15">
        <f t="shared" si="1"/>
        <v>355909.16000000003</v>
      </c>
      <c r="E8" s="34">
        <v>1309.98</v>
      </c>
      <c r="F8" s="15">
        <f t="shared" si="0"/>
        <v>357219.14</v>
      </c>
      <c r="G8" s="36">
        <v>1</v>
      </c>
      <c r="K8" s="34">
        <f>E8</f>
        <v>1309.98</v>
      </c>
      <c r="L8" s="48">
        <f t="shared" ref="L8:L44" si="2">K8/0.7*0.3</f>
        <v>561.41999999999996</v>
      </c>
      <c r="Q8" s="18"/>
      <c r="R8" s="18"/>
      <c r="S8" s="18"/>
      <c r="T8" s="18"/>
      <c r="U8" s="18"/>
      <c r="V8" s="15" t="s">
        <v>81</v>
      </c>
    </row>
    <row r="9" spans="1:24" x14ac:dyDescent="0.25">
      <c r="B9" s="6">
        <v>43719</v>
      </c>
      <c r="C9" s="15">
        <f t="shared" si="1"/>
        <v>357219.14</v>
      </c>
      <c r="E9" s="15">
        <v>6351.03</v>
      </c>
      <c r="F9" s="15">
        <f t="shared" si="0"/>
        <v>363570.17000000004</v>
      </c>
      <c r="L9" s="18">
        <f t="shared" si="2"/>
        <v>0</v>
      </c>
      <c r="M9" s="34">
        <f>E9</f>
        <v>6351.03</v>
      </c>
      <c r="Q9" s="18"/>
      <c r="R9" s="18"/>
      <c r="S9" s="18"/>
      <c r="T9" s="18"/>
      <c r="U9" s="18"/>
      <c r="V9" s="15" t="s">
        <v>22</v>
      </c>
    </row>
    <row r="10" spans="1:24" ht="14.25" customHeight="1" x14ac:dyDescent="0.25">
      <c r="A10" s="2" t="s">
        <v>91</v>
      </c>
      <c r="B10" s="6">
        <v>43725</v>
      </c>
      <c r="C10" s="15">
        <f t="shared" si="1"/>
        <v>363570.17000000004</v>
      </c>
      <c r="D10" s="19"/>
      <c r="E10" s="34">
        <v>286.94</v>
      </c>
      <c r="F10" s="15">
        <f t="shared" si="0"/>
        <v>363857.11000000004</v>
      </c>
      <c r="G10" s="36">
        <v>1</v>
      </c>
      <c r="K10" s="34">
        <f>E10</f>
        <v>286.94</v>
      </c>
      <c r="L10" s="48">
        <f t="shared" si="2"/>
        <v>122.97428571428571</v>
      </c>
      <c r="Q10" s="18"/>
      <c r="R10" s="18"/>
      <c r="S10" s="18"/>
      <c r="T10" s="18"/>
      <c r="U10" s="18"/>
      <c r="V10" s="15" t="s">
        <v>82</v>
      </c>
    </row>
    <row r="11" spans="1:24" x14ac:dyDescent="0.25">
      <c r="A11" s="2" t="s">
        <v>89</v>
      </c>
      <c r="B11" s="6">
        <v>43728</v>
      </c>
      <c r="C11" s="15">
        <f t="shared" si="1"/>
        <v>363857.11000000004</v>
      </c>
      <c r="D11" s="19"/>
      <c r="E11" s="34">
        <v>3733.76</v>
      </c>
      <c r="F11" s="15">
        <f t="shared" si="0"/>
        <v>367590.87000000005</v>
      </c>
      <c r="G11" s="36">
        <v>0.8</v>
      </c>
      <c r="J11" s="34">
        <f>E11-K11</f>
        <v>746.75199999999995</v>
      </c>
      <c r="K11" s="34">
        <f>E11*G11</f>
        <v>2987.0080000000003</v>
      </c>
      <c r="L11" s="18">
        <f t="shared" si="2"/>
        <v>1280.146285714286</v>
      </c>
      <c r="Q11" s="18"/>
      <c r="R11" s="18"/>
      <c r="S11" s="18"/>
      <c r="T11" s="18"/>
      <c r="U11" s="18"/>
      <c r="V11" s="15" t="s">
        <v>83</v>
      </c>
    </row>
    <row r="12" spans="1:24" x14ac:dyDescent="0.25">
      <c r="A12" s="2" t="s">
        <v>88</v>
      </c>
      <c r="B12" s="6">
        <v>43733</v>
      </c>
      <c r="C12" s="15">
        <f t="shared" si="1"/>
        <v>367590.87000000005</v>
      </c>
      <c r="E12" s="34">
        <v>2640</v>
      </c>
      <c r="F12" s="15">
        <f t="shared" si="0"/>
        <v>370230.87000000005</v>
      </c>
      <c r="G12" s="36">
        <v>1</v>
      </c>
      <c r="I12" s="18"/>
      <c r="J12" s="51"/>
      <c r="K12" s="34">
        <f>E12</f>
        <v>2640</v>
      </c>
      <c r="L12" s="18">
        <f t="shared" si="2"/>
        <v>1131.4285714285713</v>
      </c>
      <c r="P12" s="18"/>
      <c r="Q12" s="18"/>
      <c r="R12" s="18"/>
      <c r="S12" s="18"/>
      <c r="T12" s="18"/>
      <c r="U12" s="18"/>
      <c r="V12" s="15" t="s">
        <v>84</v>
      </c>
    </row>
    <row r="13" spans="1:24" x14ac:dyDescent="0.25">
      <c r="A13" s="2" t="s">
        <v>90</v>
      </c>
      <c r="B13" s="6">
        <v>43733</v>
      </c>
      <c r="C13" s="15">
        <f t="shared" si="1"/>
        <v>370230.87000000005</v>
      </c>
      <c r="E13" s="34">
        <v>1137.03</v>
      </c>
      <c r="F13" s="15">
        <f t="shared" si="0"/>
        <v>371367.90000000008</v>
      </c>
      <c r="G13" s="36">
        <v>1</v>
      </c>
      <c r="I13" s="18"/>
      <c r="J13" s="51"/>
      <c r="K13" s="34">
        <f>E13</f>
        <v>1137.03</v>
      </c>
      <c r="L13" s="18">
        <f t="shared" si="2"/>
        <v>487.29857142857139</v>
      </c>
      <c r="M13" s="18"/>
      <c r="N13" s="18"/>
      <c r="O13" s="18"/>
      <c r="Q13" s="18"/>
      <c r="R13" s="18"/>
      <c r="S13" s="18"/>
      <c r="T13" s="18"/>
      <c r="U13" s="18"/>
      <c r="V13" s="15" t="s">
        <v>23</v>
      </c>
    </row>
    <row r="14" spans="1:24" x14ac:dyDescent="0.25">
      <c r="A14" s="2" t="s">
        <v>87</v>
      </c>
      <c r="B14" s="6">
        <v>43734</v>
      </c>
      <c r="C14" s="15">
        <f t="shared" si="1"/>
        <v>371367.90000000008</v>
      </c>
      <c r="E14" s="34">
        <v>800</v>
      </c>
      <c r="F14" s="15">
        <f t="shared" si="0"/>
        <v>372167.90000000008</v>
      </c>
      <c r="G14" s="36">
        <v>1</v>
      </c>
      <c r="I14" s="18"/>
      <c r="J14" s="51"/>
      <c r="K14" s="34">
        <f>E14</f>
        <v>800</v>
      </c>
      <c r="L14" s="18">
        <f t="shared" si="2"/>
        <v>342.85714285714283</v>
      </c>
      <c r="P14" s="18"/>
      <c r="Q14" s="18"/>
      <c r="R14" s="18"/>
      <c r="S14" s="18"/>
      <c r="T14" s="18"/>
      <c r="U14" s="18"/>
      <c r="V14" s="15" t="s">
        <v>85</v>
      </c>
    </row>
    <row r="15" spans="1:24" x14ac:dyDescent="0.25">
      <c r="A15" s="2" t="s">
        <v>87</v>
      </c>
      <c r="B15" s="6">
        <v>43734</v>
      </c>
      <c r="C15" s="15">
        <f t="shared" si="1"/>
        <v>372167.90000000008</v>
      </c>
      <c r="E15" s="34">
        <v>800</v>
      </c>
      <c r="F15" s="15">
        <f t="shared" si="0"/>
        <v>372967.90000000008</v>
      </c>
      <c r="G15" s="36">
        <v>1</v>
      </c>
      <c r="I15" s="18"/>
      <c r="K15" s="34">
        <v>800</v>
      </c>
      <c r="L15" s="18">
        <f t="shared" si="2"/>
        <v>342.85714285714283</v>
      </c>
      <c r="M15" s="18"/>
      <c r="N15" s="18"/>
      <c r="O15" s="18"/>
      <c r="P15" s="18"/>
      <c r="Q15" s="18"/>
      <c r="R15" s="18"/>
      <c r="S15" s="18"/>
      <c r="T15" s="18"/>
      <c r="U15" s="18"/>
      <c r="V15" s="15" t="s">
        <v>85</v>
      </c>
    </row>
    <row r="16" spans="1:24" x14ac:dyDescent="0.25">
      <c r="B16" s="6">
        <v>43739</v>
      </c>
      <c r="C16" s="15">
        <f t="shared" si="1"/>
        <v>372967.90000000008</v>
      </c>
      <c r="E16" s="15">
        <v>834.75</v>
      </c>
      <c r="F16" s="15">
        <f t="shared" si="0"/>
        <v>373802.65000000008</v>
      </c>
      <c r="G16" s="36">
        <v>1</v>
      </c>
      <c r="I16" s="18">
        <f>E16</f>
        <v>834.75</v>
      </c>
      <c r="J16" s="51"/>
      <c r="L16" s="18">
        <f t="shared" si="2"/>
        <v>0</v>
      </c>
      <c r="P16" s="18"/>
      <c r="Q16" s="18"/>
      <c r="R16" s="18"/>
      <c r="S16" s="18"/>
      <c r="T16" s="18"/>
      <c r="U16" s="18"/>
      <c r="V16" s="15" t="s">
        <v>30</v>
      </c>
    </row>
    <row r="17" spans="1:23" x14ac:dyDescent="0.25">
      <c r="A17" s="2" t="s">
        <v>86</v>
      </c>
      <c r="B17" s="6">
        <v>43748</v>
      </c>
      <c r="C17" s="15">
        <f t="shared" si="1"/>
        <v>373802.65000000008</v>
      </c>
      <c r="E17" s="34">
        <v>41.05</v>
      </c>
      <c r="F17" s="15">
        <f t="shared" si="0"/>
        <v>373843.70000000007</v>
      </c>
      <c r="G17" s="36">
        <v>1</v>
      </c>
      <c r="H17" s="18"/>
      <c r="K17" s="24">
        <f>E17</f>
        <v>41.05</v>
      </c>
      <c r="L17" s="18">
        <f t="shared" si="2"/>
        <v>17.592857142857142</v>
      </c>
      <c r="P17" s="18"/>
      <c r="Q17" s="18"/>
      <c r="T17" s="18"/>
      <c r="U17" s="18"/>
      <c r="V17" s="15" t="s">
        <v>94</v>
      </c>
    </row>
    <row r="18" spans="1:23" ht="11.25" customHeight="1" x14ac:dyDescent="0.25">
      <c r="A18" s="2" t="s">
        <v>93</v>
      </c>
      <c r="B18" s="6">
        <v>43754</v>
      </c>
      <c r="C18" s="15">
        <f t="shared" si="1"/>
        <v>373843.70000000007</v>
      </c>
      <c r="E18" s="34">
        <v>50.72</v>
      </c>
      <c r="F18" s="15">
        <f t="shared" si="0"/>
        <v>373894.42000000004</v>
      </c>
      <c r="G18" s="36">
        <v>0</v>
      </c>
      <c r="J18" s="34">
        <f>E18</f>
        <v>50.72</v>
      </c>
      <c r="L18" s="18">
        <f t="shared" si="2"/>
        <v>0</v>
      </c>
      <c r="V18" s="15" t="s">
        <v>24</v>
      </c>
    </row>
    <row r="19" spans="1:23" s="15" customFormat="1" x14ac:dyDescent="0.25">
      <c r="A19" s="15" t="s">
        <v>96</v>
      </c>
      <c r="B19" s="6">
        <v>44128</v>
      </c>
      <c r="C19" s="15">
        <f t="shared" si="1"/>
        <v>373894.42000000004</v>
      </c>
      <c r="E19" s="34">
        <v>2340</v>
      </c>
      <c r="F19" s="15">
        <f t="shared" si="0"/>
        <v>376234.42000000004</v>
      </c>
      <c r="G19" s="38"/>
      <c r="J19" s="34">
        <f>E19</f>
        <v>2340</v>
      </c>
      <c r="K19" s="24"/>
      <c r="V19" s="15" t="s">
        <v>95</v>
      </c>
    </row>
    <row r="20" spans="1:23" x14ac:dyDescent="0.25">
      <c r="A20" s="2" t="s">
        <v>77</v>
      </c>
      <c r="B20" s="6">
        <v>43811</v>
      </c>
      <c r="C20" s="20">
        <f t="shared" si="1"/>
        <v>376234.42000000004</v>
      </c>
      <c r="E20" s="34">
        <v>887.27</v>
      </c>
      <c r="F20" s="15">
        <f t="shared" si="0"/>
        <v>377121.69000000006</v>
      </c>
      <c r="G20" s="36">
        <v>1</v>
      </c>
      <c r="K20" s="34">
        <f>E20</f>
        <v>887.27</v>
      </c>
      <c r="L20" s="18">
        <f t="shared" si="2"/>
        <v>380.25857142857143</v>
      </c>
      <c r="V20" s="19" t="s">
        <v>97</v>
      </c>
    </row>
    <row r="21" spans="1:23" x14ac:dyDescent="0.25">
      <c r="A21" s="2" t="s">
        <v>98</v>
      </c>
      <c r="B21" s="6">
        <v>43816</v>
      </c>
      <c r="C21" s="20">
        <f t="shared" si="1"/>
        <v>377121.69000000006</v>
      </c>
      <c r="E21" s="34">
        <v>267.87</v>
      </c>
      <c r="F21" s="15">
        <f t="shared" si="0"/>
        <v>377389.56000000006</v>
      </c>
      <c r="K21" s="34">
        <f>E21</f>
        <v>267.87</v>
      </c>
      <c r="L21" s="18">
        <f t="shared" si="2"/>
        <v>114.80142857142857</v>
      </c>
      <c r="V21" s="15" t="s">
        <v>82</v>
      </c>
    </row>
    <row r="22" spans="1:23" x14ac:dyDescent="0.25">
      <c r="A22" s="2" t="s">
        <v>99</v>
      </c>
      <c r="B22" s="6">
        <v>43819</v>
      </c>
      <c r="C22" s="20">
        <f t="shared" si="1"/>
        <v>377389.56000000006</v>
      </c>
      <c r="E22" s="34">
        <v>2187.1999999999998</v>
      </c>
      <c r="F22" s="15">
        <f t="shared" si="0"/>
        <v>379576.76000000007</v>
      </c>
      <c r="G22" s="36">
        <v>1</v>
      </c>
      <c r="K22" s="34">
        <f>E22</f>
        <v>2187.1999999999998</v>
      </c>
      <c r="L22" s="18">
        <f t="shared" si="2"/>
        <v>937.37142857142851</v>
      </c>
      <c r="V22" s="15" t="s">
        <v>100</v>
      </c>
    </row>
    <row r="23" spans="1:23" x14ac:dyDescent="0.25">
      <c r="B23" s="6">
        <v>43831</v>
      </c>
      <c r="C23" s="20">
        <f t="shared" si="1"/>
        <v>379576.76000000007</v>
      </c>
      <c r="E23" s="15">
        <v>557.30999999999995</v>
      </c>
      <c r="F23" s="15">
        <f t="shared" si="0"/>
        <v>380134.07000000007</v>
      </c>
      <c r="I23" s="15">
        <f>E23</f>
        <v>557.30999999999995</v>
      </c>
      <c r="L23" s="18">
        <f t="shared" si="2"/>
        <v>0</v>
      </c>
      <c r="V23" s="15" t="s">
        <v>30</v>
      </c>
    </row>
    <row r="24" spans="1:23" x14ac:dyDescent="0.25">
      <c r="B24" s="6">
        <v>43845</v>
      </c>
      <c r="C24" s="20">
        <f t="shared" si="1"/>
        <v>380134.07000000007</v>
      </c>
      <c r="E24" s="15">
        <v>103.87</v>
      </c>
      <c r="F24" s="15">
        <f t="shared" si="0"/>
        <v>380237.94000000006</v>
      </c>
      <c r="L24" s="18">
        <f t="shared" si="2"/>
        <v>0</v>
      </c>
      <c r="M24" s="15">
        <f>E24</f>
        <v>103.87</v>
      </c>
      <c r="V24" s="15" t="str">
        <f>V7</f>
        <v>Ausbil invest</v>
      </c>
    </row>
    <row r="25" spans="1:23" s="32" customFormat="1" x14ac:dyDescent="0.25">
      <c r="B25" s="33">
        <v>43860</v>
      </c>
      <c r="C25" s="34">
        <f t="shared" si="1"/>
        <v>380237.94000000006</v>
      </c>
      <c r="D25" s="34">
        <v>1046</v>
      </c>
      <c r="E25" s="34"/>
      <c r="F25" s="34">
        <f t="shared" si="0"/>
        <v>379191.94000000006</v>
      </c>
      <c r="G25" s="39"/>
      <c r="H25" s="34"/>
      <c r="I25" s="34"/>
      <c r="J25" s="49"/>
      <c r="K25" s="24"/>
      <c r="L25" s="18">
        <f t="shared" si="2"/>
        <v>0</v>
      </c>
      <c r="M25" s="34"/>
      <c r="N25" s="34"/>
      <c r="O25" s="34"/>
      <c r="P25" s="34"/>
      <c r="Q25" s="34"/>
      <c r="R25" s="34"/>
      <c r="S25" s="34">
        <v>1046</v>
      </c>
      <c r="T25" s="34"/>
      <c r="U25" s="34"/>
      <c r="V25" s="34" t="s">
        <v>114</v>
      </c>
      <c r="W25" s="34"/>
    </row>
    <row r="26" spans="1:23" x14ac:dyDescent="0.25">
      <c r="B26" s="6">
        <v>43861</v>
      </c>
      <c r="C26" s="20">
        <f t="shared" si="1"/>
        <v>379191.94000000006</v>
      </c>
      <c r="E26" s="15">
        <v>1932.79</v>
      </c>
      <c r="F26" s="15">
        <f t="shared" si="0"/>
        <v>381124.73000000004</v>
      </c>
      <c r="L26" s="18">
        <f t="shared" si="2"/>
        <v>0</v>
      </c>
      <c r="N26" s="15">
        <f>E26</f>
        <v>1932.79</v>
      </c>
      <c r="V26" s="15" t="s">
        <v>101</v>
      </c>
    </row>
    <row r="27" spans="1:23" x14ac:dyDescent="0.25">
      <c r="B27" s="6">
        <v>43862</v>
      </c>
      <c r="C27" s="20">
        <f t="shared" si="1"/>
        <v>381124.73000000004</v>
      </c>
      <c r="D27" s="15">
        <v>3</v>
      </c>
      <c r="F27" s="15">
        <f t="shared" ref="F27:F45" si="3">C27-D27+E27</f>
        <v>381121.73000000004</v>
      </c>
      <c r="L27" s="18">
        <f t="shared" si="2"/>
        <v>0</v>
      </c>
      <c r="P27" s="15">
        <f>D27</f>
        <v>3</v>
      </c>
      <c r="V27" s="15" t="s">
        <v>14</v>
      </c>
    </row>
    <row r="28" spans="1:23" x14ac:dyDescent="0.25">
      <c r="B28" s="6">
        <v>43867</v>
      </c>
      <c r="C28" s="20">
        <f t="shared" si="1"/>
        <v>381121.73000000004</v>
      </c>
      <c r="D28" s="15">
        <v>1600</v>
      </c>
      <c r="F28" s="15">
        <f t="shared" si="3"/>
        <v>379521.73000000004</v>
      </c>
      <c r="L28" s="18">
        <f t="shared" si="2"/>
        <v>0</v>
      </c>
      <c r="Q28" s="15">
        <f>D28</f>
        <v>1600</v>
      </c>
      <c r="V28" s="19" t="s">
        <v>15</v>
      </c>
    </row>
    <row r="29" spans="1:23" x14ac:dyDescent="0.25">
      <c r="A29" s="2" t="s">
        <v>92</v>
      </c>
      <c r="B29" s="6">
        <v>43885</v>
      </c>
      <c r="C29" s="20">
        <f t="shared" si="1"/>
        <v>379521.73000000004</v>
      </c>
      <c r="E29" s="34">
        <v>935.7</v>
      </c>
      <c r="F29" s="15">
        <f t="shared" si="3"/>
        <v>380457.43000000005</v>
      </c>
      <c r="K29" s="34">
        <f>E29</f>
        <v>935.7</v>
      </c>
      <c r="L29" s="18">
        <f t="shared" si="2"/>
        <v>401.01428571428573</v>
      </c>
      <c r="V29" s="15" t="s">
        <v>81</v>
      </c>
    </row>
    <row r="30" spans="1:23" ht="14.25" customHeight="1" x14ac:dyDescent="0.25">
      <c r="B30" s="6">
        <v>43891</v>
      </c>
      <c r="C30" s="20">
        <f t="shared" si="1"/>
        <v>380457.43000000005</v>
      </c>
      <c r="D30" s="15">
        <v>3</v>
      </c>
      <c r="F30" s="15">
        <f t="shared" si="3"/>
        <v>380454.43000000005</v>
      </c>
      <c r="L30" s="18">
        <f t="shared" si="2"/>
        <v>0</v>
      </c>
      <c r="P30" s="15">
        <f>D30</f>
        <v>3</v>
      </c>
      <c r="V30" s="15" t="str">
        <f>V27</f>
        <v>Bank fees</v>
      </c>
    </row>
    <row r="31" spans="1:23" x14ac:dyDescent="0.25">
      <c r="A31" s="2" t="s">
        <v>22</v>
      </c>
      <c r="B31" s="6">
        <v>43901</v>
      </c>
      <c r="C31" s="20">
        <f t="shared" si="1"/>
        <v>380454.43000000005</v>
      </c>
      <c r="E31" s="15">
        <v>5728.38</v>
      </c>
      <c r="F31" s="15">
        <f t="shared" si="3"/>
        <v>386182.81000000006</v>
      </c>
      <c r="G31" s="36">
        <v>0.37030000000000002</v>
      </c>
      <c r="L31" s="18"/>
      <c r="M31" s="34">
        <f>E31</f>
        <v>5728.38</v>
      </c>
      <c r="V31" s="19" t="s">
        <v>22</v>
      </c>
    </row>
    <row r="32" spans="1:23" ht="14.25" customHeight="1" x14ac:dyDescent="0.25">
      <c r="B32" s="6">
        <v>43906</v>
      </c>
      <c r="C32" s="20">
        <f t="shared" si="1"/>
        <v>386182.81000000006</v>
      </c>
      <c r="D32" s="15">
        <v>3750</v>
      </c>
      <c r="F32" s="15">
        <f t="shared" si="3"/>
        <v>382432.81000000006</v>
      </c>
      <c r="L32" s="18">
        <f t="shared" si="2"/>
        <v>0</v>
      </c>
      <c r="S32" s="15">
        <f>D32</f>
        <v>3750</v>
      </c>
      <c r="V32" s="15" t="s">
        <v>25</v>
      </c>
    </row>
    <row r="33" spans="1:22" x14ac:dyDescent="0.25">
      <c r="A33" s="2" t="s">
        <v>98</v>
      </c>
      <c r="B33" s="33">
        <v>43907</v>
      </c>
      <c r="C33" s="20">
        <f t="shared" si="1"/>
        <v>382432.81000000006</v>
      </c>
      <c r="E33" s="15">
        <v>259.67</v>
      </c>
      <c r="F33" s="15">
        <f t="shared" si="3"/>
        <v>382692.48000000004</v>
      </c>
      <c r="K33" s="34">
        <f>E33</f>
        <v>259.67</v>
      </c>
      <c r="L33" s="55">
        <f t="shared" si="2"/>
        <v>111.28714285714287</v>
      </c>
      <c r="V33" s="15" t="s">
        <v>82</v>
      </c>
    </row>
    <row r="34" spans="1:22" x14ac:dyDescent="0.25">
      <c r="A34" s="2" t="s">
        <v>90</v>
      </c>
      <c r="B34" s="6">
        <v>43914</v>
      </c>
      <c r="C34" s="20">
        <f t="shared" si="1"/>
        <v>382692.48000000004</v>
      </c>
      <c r="E34" s="15">
        <v>994.04</v>
      </c>
      <c r="F34" s="15">
        <f t="shared" si="3"/>
        <v>383686.52</v>
      </c>
      <c r="K34" s="34">
        <f>E34</f>
        <v>994.04</v>
      </c>
      <c r="L34" s="18">
        <f t="shared" si="2"/>
        <v>426.01714285714286</v>
      </c>
      <c r="V34" s="15" t="str">
        <f>V13</f>
        <v>BHP Div</v>
      </c>
    </row>
    <row r="35" spans="1:22" x14ac:dyDescent="0.25">
      <c r="A35" s="2" t="s">
        <v>87</v>
      </c>
      <c r="B35" s="6">
        <v>43917</v>
      </c>
      <c r="C35" s="20">
        <f t="shared" si="1"/>
        <v>383686.52</v>
      </c>
      <c r="E35" s="15">
        <v>800</v>
      </c>
      <c r="F35" s="15">
        <f t="shared" si="3"/>
        <v>384486.52</v>
      </c>
      <c r="G35" s="36">
        <v>1</v>
      </c>
      <c r="K35" s="34">
        <f>E35</f>
        <v>800</v>
      </c>
      <c r="L35" s="18">
        <f t="shared" si="2"/>
        <v>342.85714285714283</v>
      </c>
      <c r="V35" s="15" t="s">
        <v>85</v>
      </c>
    </row>
    <row r="36" spans="1:22" x14ac:dyDescent="0.25">
      <c r="A36" s="2" t="str">
        <f>A35</f>
        <v>TLS</v>
      </c>
      <c r="B36" s="6">
        <v>43917</v>
      </c>
      <c r="C36" s="20">
        <f t="shared" si="1"/>
        <v>384486.52</v>
      </c>
      <c r="E36" s="15">
        <v>800</v>
      </c>
      <c r="F36" s="15">
        <f t="shared" si="3"/>
        <v>385286.52</v>
      </c>
      <c r="G36" s="36">
        <v>1</v>
      </c>
      <c r="K36" s="34">
        <f>E36</f>
        <v>800</v>
      </c>
      <c r="L36" s="18">
        <f t="shared" si="2"/>
        <v>342.85714285714283</v>
      </c>
      <c r="V36" s="15" t="str">
        <f>V35</f>
        <v>TLS div</v>
      </c>
    </row>
    <row r="37" spans="1:22" x14ac:dyDescent="0.25">
      <c r="A37" s="2" t="s">
        <v>89</v>
      </c>
      <c r="B37" s="6">
        <v>43917</v>
      </c>
      <c r="C37" s="20">
        <f t="shared" si="1"/>
        <v>385286.52</v>
      </c>
      <c r="E37" s="15">
        <v>2741.98</v>
      </c>
      <c r="F37" s="15">
        <f t="shared" si="3"/>
        <v>388028.5</v>
      </c>
      <c r="G37" s="36">
        <v>0.8</v>
      </c>
      <c r="J37" s="56">
        <f>E37-K37</f>
        <v>548.39599999999973</v>
      </c>
      <c r="K37" s="34">
        <f>E37*G37</f>
        <v>2193.5840000000003</v>
      </c>
      <c r="L37" s="15">
        <f t="shared" si="2"/>
        <v>940.10742857142873</v>
      </c>
      <c r="V37" s="15" t="s">
        <v>102</v>
      </c>
    </row>
    <row r="38" spans="1:22" x14ac:dyDescent="0.25">
      <c r="A38" s="2" t="s">
        <v>93</v>
      </c>
      <c r="B38" s="6">
        <v>43921</v>
      </c>
      <c r="C38" s="20">
        <f t="shared" si="1"/>
        <v>388028.5</v>
      </c>
      <c r="E38" s="15">
        <v>38.04</v>
      </c>
      <c r="F38" s="15">
        <f t="shared" si="3"/>
        <v>388066.54</v>
      </c>
      <c r="G38" s="36">
        <v>0</v>
      </c>
      <c r="J38" s="34">
        <f>E38</f>
        <v>38.04</v>
      </c>
      <c r="K38" s="24">
        <f>E38*G38</f>
        <v>0</v>
      </c>
      <c r="L38" s="15">
        <f t="shared" si="2"/>
        <v>0</v>
      </c>
      <c r="V38" s="15" t="s">
        <v>103</v>
      </c>
    </row>
    <row r="39" spans="1:22" x14ac:dyDescent="0.25">
      <c r="A39" s="2" t="s">
        <v>113</v>
      </c>
      <c r="B39" s="6">
        <v>43921</v>
      </c>
      <c r="C39" s="20">
        <f t="shared" si="1"/>
        <v>388066.54</v>
      </c>
      <c r="E39" s="15">
        <v>1514.76</v>
      </c>
      <c r="F39" s="15">
        <f t="shared" si="3"/>
        <v>389581.3</v>
      </c>
      <c r="G39" s="36">
        <v>1</v>
      </c>
      <c r="K39" s="34">
        <f>E39</f>
        <v>1514.76</v>
      </c>
      <c r="L39" s="15">
        <f t="shared" si="2"/>
        <v>649.18285714285707</v>
      </c>
      <c r="V39" s="15" t="s">
        <v>104</v>
      </c>
    </row>
    <row r="40" spans="1:22" x14ac:dyDescent="0.25">
      <c r="B40" s="6">
        <v>43922</v>
      </c>
      <c r="C40" s="20">
        <f t="shared" si="1"/>
        <v>389581.3</v>
      </c>
      <c r="E40" s="15">
        <v>462.1</v>
      </c>
      <c r="F40" s="15">
        <f t="shared" si="3"/>
        <v>390043.39999999997</v>
      </c>
      <c r="I40" s="15">
        <f>E40</f>
        <v>462.1</v>
      </c>
      <c r="L40" s="15">
        <f t="shared" si="2"/>
        <v>0</v>
      </c>
      <c r="V40" s="15" t="s">
        <v>7</v>
      </c>
    </row>
    <row r="41" spans="1:22" ht="14.25" customHeight="1" x14ac:dyDescent="0.25">
      <c r="A41" s="2" t="s">
        <v>105</v>
      </c>
      <c r="B41" s="6">
        <v>43923</v>
      </c>
      <c r="C41" s="20">
        <f t="shared" si="1"/>
        <v>390043.39999999997</v>
      </c>
      <c r="E41" s="15">
        <v>33.479999999999997</v>
      </c>
      <c r="F41" s="15">
        <f t="shared" si="3"/>
        <v>390076.87999999995</v>
      </c>
      <c r="G41" s="36">
        <v>1</v>
      </c>
      <c r="K41" s="34">
        <f>E41</f>
        <v>33.479999999999997</v>
      </c>
      <c r="L41" s="15">
        <f t="shared" si="2"/>
        <v>14.348571428571429</v>
      </c>
      <c r="V41" s="15" t="s">
        <v>106</v>
      </c>
    </row>
    <row r="42" spans="1:22" x14ac:dyDescent="0.25">
      <c r="B42" s="6">
        <v>43988</v>
      </c>
      <c r="C42" s="20">
        <f t="shared" si="1"/>
        <v>390076.87999999995</v>
      </c>
      <c r="E42" s="15">
        <v>25000</v>
      </c>
      <c r="F42" s="15">
        <f t="shared" si="3"/>
        <v>415076.87999999995</v>
      </c>
      <c r="H42" s="15">
        <f>E42</f>
        <v>25000</v>
      </c>
      <c r="L42" s="15">
        <f t="shared" si="2"/>
        <v>0</v>
      </c>
      <c r="V42" s="15" t="s">
        <v>107</v>
      </c>
    </row>
    <row r="43" spans="1:22" x14ac:dyDescent="0.25">
      <c r="B43" s="6">
        <v>43991</v>
      </c>
      <c r="C43" s="20">
        <f t="shared" si="1"/>
        <v>415076.87999999995</v>
      </c>
      <c r="E43" s="15">
        <v>317.83</v>
      </c>
      <c r="F43" s="15">
        <f t="shared" si="3"/>
        <v>415394.70999999996</v>
      </c>
      <c r="I43" s="15">
        <f>E43</f>
        <v>317.83</v>
      </c>
      <c r="L43" s="15">
        <f t="shared" si="2"/>
        <v>0</v>
      </c>
      <c r="V43" s="15" t="s">
        <v>108</v>
      </c>
    </row>
    <row r="44" spans="1:22" x14ac:dyDescent="0.25">
      <c r="A44" s="2" t="s">
        <v>98</v>
      </c>
      <c r="B44" s="6">
        <v>43999</v>
      </c>
      <c r="C44" s="20">
        <f t="shared" si="1"/>
        <v>415394.70999999996</v>
      </c>
      <c r="E44" s="15">
        <v>242.41</v>
      </c>
      <c r="F44" s="15">
        <f t="shared" si="3"/>
        <v>415637.11999999994</v>
      </c>
      <c r="K44" s="34">
        <f>E44</f>
        <v>242.41</v>
      </c>
      <c r="L44" s="15">
        <f t="shared" si="2"/>
        <v>103.89</v>
      </c>
      <c r="V44" s="15" t="s">
        <v>109</v>
      </c>
    </row>
    <row r="45" spans="1:22" x14ac:dyDescent="0.25">
      <c r="A45" s="2" t="s">
        <v>98</v>
      </c>
      <c r="B45" s="6">
        <v>43999</v>
      </c>
      <c r="C45" s="20">
        <f t="shared" si="1"/>
        <v>415637.11999999994</v>
      </c>
      <c r="D45" s="19"/>
      <c r="E45" s="15">
        <v>34600</v>
      </c>
      <c r="F45" s="15">
        <f t="shared" si="3"/>
        <v>450237.11999999994</v>
      </c>
      <c r="S45" s="19"/>
      <c r="U45" s="15">
        <f>E45</f>
        <v>34600</v>
      </c>
      <c r="V45" s="19" t="s">
        <v>110</v>
      </c>
    </row>
    <row r="46" spans="1:22" ht="15.75" thickBot="1" x14ac:dyDescent="0.3">
      <c r="B46" s="3">
        <v>43646</v>
      </c>
      <c r="C46" s="20">
        <f t="shared" si="1"/>
        <v>450237.11999999994</v>
      </c>
      <c r="F46" s="18">
        <f t="shared" ref="F46" si="4">C46+E46-D46</f>
        <v>450237.11999999994</v>
      </c>
      <c r="G46" s="40"/>
      <c r="H46" s="47">
        <f>SUM(H5:H45)</f>
        <v>25000</v>
      </c>
      <c r="I46" s="47">
        <f t="shared" ref="I46:U46" si="5">SUM(I5:I45)</f>
        <v>3012.2999999999997</v>
      </c>
      <c r="J46" s="47">
        <f>SUM(J5:J45)</f>
        <v>3723.9079999999994</v>
      </c>
      <c r="K46" s="47">
        <f t="shared" si="5"/>
        <v>22005.261999999999</v>
      </c>
      <c r="L46" s="21">
        <f t="shared" si="5"/>
        <v>9430.8265714285717</v>
      </c>
      <c r="M46" s="21">
        <f t="shared" si="5"/>
        <v>12489.74</v>
      </c>
      <c r="N46" s="47">
        <f t="shared" si="5"/>
        <v>1932.79</v>
      </c>
      <c r="O46" s="21">
        <f t="shared" si="5"/>
        <v>0</v>
      </c>
      <c r="P46" s="47">
        <f t="shared" si="5"/>
        <v>6</v>
      </c>
      <c r="Q46" s="47">
        <f t="shared" si="5"/>
        <v>1600</v>
      </c>
      <c r="R46" s="21">
        <f t="shared" si="5"/>
        <v>0</v>
      </c>
      <c r="S46" s="47">
        <f t="shared" si="5"/>
        <v>4796</v>
      </c>
      <c r="T46" s="21">
        <f t="shared" si="5"/>
        <v>0</v>
      </c>
      <c r="U46" s="21">
        <f t="shared" si="5"/>
        <v>34600</v>
      </c>
    </row>
    <row r="47" spans="1:22" ht="15.75" thickTop="1" x14ac:dyDescent="0.25">
      <c r="B47" s="6"/>
      <c r="F47" s="18" t="s">
        <v>26</v>
      </c>
      <c r="G47" s="40"/>
      <c r="H47" s="18">
        <f>C5+H46+SUM(I46:K46)+M46+N46-P46-Q46-S46+U46</f>
        <v>450237.11999999994</v>
      </c>
      <c r="I47" s="15" t="s">
        <v>112</v>
      </c>
    </row>
    <row r="48" spans="1:22" x14ac:dyDescent="0.25">
      <c r="B48" s="6"/>
    </row>
    <row r="50" spans="2:21" x14ac:dyDescent="0.25">
      <c r="B50" s="7" t="s">
        <v>27</v>
      </c>
      <c r="I50" s="15">
        <f>C5+H46+I46+J46+K46+M9+M31+M7+N46-P46-Q46-S46+U46</f>
        <v>450133.25</v>
      </c>
      <c r="Q50" s="18"/>
      <c r="R50" s="18"/>
      <c r="S50" s="18"/>
      <c r="T50" s="18"/>
      <c r="U50" s="18"/>
    </row>
    <row r="52" spans="2:21" x14ac:dyDescent="0.25">
      <c r="B52" s="2" t="s">
        <v>28</v>
      </c>
      <c r="D52" s="15" t="s">
        <v>1</v>
      </c>
      <c r="E52" s="15" t="s">
        <v>29</v>
      </c>
      <c r="F52" s="15" t="s">
        <v>30</v>
      </c>
      <c r="H52" s="15" t="s">
        <v>31</v>
      </c>
    </row>
    <row r="53" spans="2:21" x14ac:dyDescent="0.25">
      <c r="B53" s="2" t="s">
        <v>32</v>
      </c>
    </row>
    <row r="54" spans="2:21" x14ac:dyDescent="0.25">
      <c r="B54" s="8" t="s">
        <v>33</v>
      </c>
      <c r="D54" s="45">
        <v>43485</v>
      </c>
      <c r="E54" s="15">
        <v>779786.08</v>
      </c>
      <c r="F54" s="34">
        <v>11322.92</v>
      </c>
      <c r="G54" s="46">
        <f>E54+F54</f>
        <v>791109</v>
      </c>
      <c r="H54" s="45">
        <v>43697</v>
      </c>
    </row>
    <row r="55" spans="2:21" x14ac:dyDescent="0.25">
      <c r="D55" s="45">
        <v>43697</v>
      </c>
      <c r="E55" s="15">
        <v>791109</v>
      </c>
      <c r="F55" s="57">
        <v>7155.74</v>
      </c>
      <c r="G55" s="46">
        <f>E55+F55</f>
        <v>798264.74</v>
      </c>
      <c r="H55" s="45">
        <v>43910</v>
      </c>
    </row>
    <row r="56" spans="2:21" x14ac:dyDescent="0.25">
      <c r="B56" s="8" t="s">
        <v>111</v>
      </c>
      <c r="C56" s="18"/>
      <c r="F56" s="48">
        <f>SUM(F54:F55)</f>
        <v>18478.66</v>
      </c>
      <c r="G56" s="40"/>
      <c r="I56" s="22"/>
    </row>
    <row r="58" spans="2:21" x14ac:dyDescent="0.25">
      <c r="B58" s="9" t="s">
        <v>34</v>
      </c>
    </row>
    <row r="59" spans="2:21" x14ac:dyDescent="0.25">
      <c r="B59" s="10"/>
      <c r="P59" s="15" t="s">
        <v>35</v>
      </c>
    </row>
    <row r="60" spans="2:21" x14ac:dyDescent="0.25">
      <c r="B60" s="11" t="s">
        <v>36</v>
      </c>
      <c r="C60" s="23"/>
      <c r="I60" s="24"/>
      <c r="L60" s="24"/>
      <c r="M60" s="24"/>
    </row>
    <row r="61" spans="2:21" x14ac:dyDescent="0.25">
      <c r="B61" s="2" t="s">
        <v>37</v>
      </c>
      <c r="D61" s="18">
        <v>1114.97</v>
      </c>
      <c r="E61" s="23"/>
      <c r="F61" s="23"/>
      <c r="G61" s="41"/>
      <c r="I61" s="25" t="s">
        <v>38</v>
      </c>
      <c r="K61" s="24" t="s">
        <v>39</v>
      </c>
      <c r="L61" s="24"/>
      <c r="M61" s="24"/>
    </row>
    <row r="62" spans="2:21" x14ac:dyDescent="0.25">
      <c r="B62" s="2" t="s">
        <v>40</v>
      </c>
      <c r="D62" s="15">
        <v>1656.88</v>
      </c>
      <c r="I62" s="24" t="s">
        <v>41</v>
      </c>
      <c r="J62" s="49">
        <v>25000</v>
      </c>
      <c r="L62" s="24"/>
      <c r="M62" s="24"/>
      <c r="P62" s="18"/>
      <c r="Q62" s="18"/>
      <c r="R62" s="26"/>
      <c r="S62" s="26"/>
    </row>
    <row r="63" spans="2:21" x14ac:dyDescent="0.25">
      <c r="B63" s="11" t="s">
        <v>42</v>
      </c>
      <c r="C63" s="23"/>
      <c r="D63" s="23"/>
      <c r="I63" s="24" t="s">
        <v>30</v>
      </c>
      <c r="J63" s="49">
        <f>2938.18+F54</f>
        <v>14261.1</v>
      </c>
      <c r="L63" s="24"/>
      <c r="M63" s="24"/>
      <c r="Q63" s="18"/>
      <c r="R63" s="18"/>
      <c r="S63" s="18"/>
      <c r="T63" s="18"/>
    </row>
    <row r="64" spans="2:21" x14ac:dyDescent="0.25">
      <c r="B64" s="2" t="s">
        <v>43</v>
      </c>
      <c r="C64" s="18">
        <v>4246.03</v>
      </c>
      <c r="D64" s="15" t="s">
        <v>44</v>
      </c>
      <c r="E64" s="18">
        <v>1819.72</v>
      </c>
      <c r="I64" s="24" t="s">
        <v>45</v>
      </c>
      <c r="J64" s="49">
        <v>31558.9</v>
      </c>
      <c r="L64" s="24"/>
      <c r="M64" s="24"/>
    </row>
    <row r="65" spans="2:22" x14ac:dyDescent="0.25">
      <c r="B65" s="2" t="s">
        <v>46</v>
      </c>
      <c r="C65" s="18">
        <v>731.41</v>
      </c>
      <c r="I65" s="24" t="s">
        <v>47</v>
      </c>
      <c r="J65" s="49">
        <v>13525.24</v>
      </c>
      <c r="K65" s="24">
        <v>13525.2</v>
      </c>
      <c r="L65" s="24"/>
      <c r="M65" s="24"/>
    </row>
    <row r="66" spans="2:22" x14ac:dyDescent="0.25">
      <c r="B66" s="2" t="s">
        <v>40</v>
      </c>
      <c r="C66" s="15">
        <v>4257.25</v>
      </c>
      <c r="I66" s="24" t="s">
        <v>48</v>
      </c>
      <c r="J66" s="49">
        <v>1510.74</v>
      </c>
      <c r="L66" s="24"/>
      <c r="M66" s="24"/>
    </row>
    <row r="67" spans="2:22" x14ac:dyDescent="0.25">
      <c r="I67" s="24" t="s">
        <v>49</v>
      </c>
      <c r="J67" s="49">
        <f>C64+D61</f>
        <v>5361</v>
      </c>
      <c r="L67" s="24"/>
      <c r="M67" s="24"/>
    </row>
    <row r="68" spans="2:22" x14ac:dyDescent="0.25">
      <c r="I68" s="24" t="s">
        <v>47</v>
      </c>
      <c r="J68" s="49">
        <v>1750.96</v>
      </c>
      <c r="K68" s="24">
        <f>J68</f>
        <v>1750.96</v>
      </c>
      <c r="L68" s="24"/>
      <c r="M68" s="24"/>
    </row>
    <row r="69" spans="2:22" x14ac:dyDescent="0.25">
      <c r="I69" s="25" t="s">
        <v>50</v>
      </c>
      <c r="J69" s="51">
        <f>SUM(J62:J68)</f>
        <v>92967.940000000017</v>
      </c>
      <c r="L69" s="24"/>
      <c r="M69" s="24"/>
    </row>
    <row r="70" spans="2:22" x14ac:dyDescent="0.25">
      <c r="D70" s="15" t="s">
        <v>51</v>
      </c>
      <c r="I70" s="24"/>
      <c r="L70" s="24"/>
      <c r="M70" s="24"/>
    </row>
    <row r="71" spans="2:22" x14ac:dyDescent="0.25">
      <c r="I71" s="25" t="s">
        <v>52</v>
      </c>
      <c r="L71" s="24"/>
      <c r="M71" s="24"/>
    </row>
    <row r="72" spans="2:22" x14ac:dyDescent="0.25">
      <c r="I72" s="24" t="s">
        <v>53</v>
      </c>
      <c r="J72" s="49">
        <v>259</v>
      </c>
      <c r="L72" s="24"/>
      <c r="M72" s="24"/>
    </row>
    <row r="73" spans="2:22" x14ac:dyDescent="0.25">
      <c r="I73" s="24" t="s">
        <v>15</v>
      </c>
      <c r="J73" s="49">
        <v>1500</v>
      </c>
      <c r="L73" s="24"/>
      <c r="M73" s="24"/>
    </row>
    <row r="74" spans="2:22" x14ac:dyDescent="0.25">
      <c r="I74" s="24" t="s">
        <v>54</v>
      </c>
      <c r="J74" s="49">
        <v>7.5</v>
      </c>
      <c r="L74" s="24"/>
      <c r="M74" s="24"/>
      <c r="V74" s="18"/>
    </row>
    <row r="75" spans="2:22" x14ac:dyDescent="0.25">
      <c r="I75" s="25" t="s">
        <v>55</v>
      </c>
      <c r="J75" s="51">
        <f>SUM(J72:J74)</f>
        <v>1766.5</v>
      </c>
      <c r="L75" s="24"/>
      <c r="M75" s="24"/>
    </row>
    <row r="76" spans="2:22" x14ac:dyDescent="0.25">
      <c r="I76" s="24"/>
      <c r="L76" s="24"/>
      <c r="M76" s="24"/>
    </row>
    <row r="77" spans="2:22" x14ac:dyDescent="0.25">
      <c r="I77" s="25" t="s">
        <v>56</v>
      </c>
      <c r="J77" s="51">
        <f>J69-J75</f>
        <v>91201.440000000017</v>
      </c>
      <c r="L77" s="24"/>
      <c r="M77" s="24"/>
    </row>
    <row r="78" spans="2:22" x14ac:dyDescent="0.25">
      <c r="I78" s="25" t="s">
        <v>57</v>
      </c>
      <c r="J78" s="51">
        <f>J77*15%</f>
        <v>13680.216000000002</v>
      </c>
      <c r="L78" s="24"/>
      <c r="M78" s="24"/>
    </row>
    <row r="79" spans="2:22" x14ac:dyDescent="0.25">
      <c r="I79" s="24" t="s">
        <v>16</v>
      </c>
      <c r="K79" s="24">
        <v>2134</v>
      </c>
      <c r="L79" s="24"/>
      <c r="M79" s="24"/>
    </row>
    <row r="80" spans="2:22" x14ac:dyDescent="0.25">
      <c r="I80" s="24"/>
      <c r="L80" s="24"/>
      <c r="M80" s="24"/>
    </row>
    <row r="81" spans="2:23" x14ac:dyDescent="0.25">
      <c r="I81" s="25" t="s">
        <v>58</v>
      </c>
      <c r="K81" s="27">
        <f>SUM(K62:K80)</f>
        <v>17410.16</v>
      </c>
      <c r="L81" s="24"/>
      <c r="M81" s="24"/>
    </row>
    <row r="82" spans="2:23" x14ac:dyDescent="0.25">
      <c r="I82" s="24"/>
      <c r="L82" s="24"/>
      <c r="M82" s="24"/>
    </row>
    <row r="83" spans="2:23" x14ac:dyDescent="0.25">
      <c r="I83" s="25" t="s">
        <v>59</v>
      </c>
      <c r="J83" s="51">
        <f>K81-J78</f>
        <v>3729.9439999999977</v>
      </c>
      <c r="L83" s="24"/>
      <c r="M83" s="24"/>
    </row>
    <row r="84" spans="2:23" x14ac:dyDescent="0.25">
      <c r="I84" s="24" t="s">
        <v>60</v>
      </c>
      <c r="J84" s="51">
        <v>259</v>
      </c>
      <c r="L84" s="24"/>
      <c r="M84" s="24"/>
    </row>
    <row r="85" spans="2:23" x14ac:dyDescent="0.25">
      <c r="I85" s="25" t="s">
        <v>61</v>
      </c>
      <c r="J85" s="51">
        <f>J83-J84</f>
        <v>3470.9439999999977</v>
      </c>
      <c r="L85" s="24"/>
      <c r="M85" s="24"/>
    </row>
    <row r="86" spans="2:23" x14ac:dyDescent="0.25">
      <c r="I86" s="18"/>
      <c r="J86" s="51"/>
    </row>
    <row r="87" spans="2:23" x14ac:dyDescent="0.25">
      <c r="I87" s="18" t="s">
        <v>62</v>
      </c>
      <c r="J87" s="51">
        <f>C66+D62</f>
        <v>5914.13</v>
      </c>
    </row>
    <row r="88" spans="2:23" x14ac:dyDescent="0.25">
      <c r="F88" s="15" t="s">
        <v>63</v>
      </c>
      <c r="H88" s="15" t="s">
        <v>64</v>
      </c>
      <c r="I88" s="18" t="s">
        <v>65</v>
      </c>
      <c r="J88" s="51">
        <f>756899.47-268984.8</f>
        <v>487914.67</v>
      </c>
    </row>
    <row r="89" spans="2:23" x14ac:dyDescent="0.25">
      <c r="I89" s="15" t="s">
        <v>66</v>
      </c>
      <c r="J89" s="51">
        <f>268974.8</f>
        <v>268974.8</v>
      </c>
      <c r="K89" s="24" t="s">
        <v>67</v>
      </c>
    </row>
    <row r="90" spans="2:23" x14ac:dyDescent="0.25">
      <c r="J90" s="51">
        <v>25379.69</v>
      </c>
      <c r="K90" s="24" t="s">
        <v>68</v>
      </c>
      <c r="L90" s="22" t="s">
        <v>69</v>
      </c>
      <c r="M90" s="22"/>
      <c r="N90" s="22"/>
    </row>
    <row r="91" spans="2:23" x14ac:dyDescent="0.25">
      <c r="I91" s="15" t="s">
        <v>70</v>
      </c>
      <c r="J91" s="51">
        <f>F46</f>
        <v>450237.11999999994</v>
      </c>
    </row>
    <row r="92" spans="2:23" x14ac:dyDescent="0.25">
      <c r="B92"/>
      <c r="C92" s="28"/>
      <c r="D92" s="28"/>
      <c r="E92" s="28"/>
      <c r="F92" s="28"/>
      <c r="G92" s="42"/>
      <c r="H92" s="28"/>
      <c r="I92" s="15" t="s">
        <v>71</v>
      </c>
      <c r="J92" s="51">
        <f>E54</f>
        <v>779786.08</v>
      </c>
      <c r="K92" s="54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2:23" x14ac:dyDescent="0.25">
      <c r="B93" s="12"/>
      <c r="C93" s="29"/>
      <c r="D93" s="28"/>
      <c r="E93" s="28"/>
      <c r="F93" s="28"/>
      <c r="G93" s="42"/>
      <c r="H93" s="28"/>
      <c r="I93" s="15" t="s">
        <v>72</v>
      </c>
      <c r="J93" s="51">
        <v>5761.31</v>
      </c>
      <c r="K93" s="54"/>
      <c r="L93" s="28"/>
      <c r="M93" s="28"/>
      <c r="N93" s="28"/>
      <c r="O93" s="30"/>
      <c r="P93" s="30"/>
      <c r="Q93" s="30"/>
      <c r="R93" s="28"/>
      <c r="S93" s="28"/>
      <c r="T93" s="28"/>
      <c r="U93" s="28"/>
      <c r="V93" s="28"/>
      <c r="W93" s="28"/>
    </row>
    <row r="94" spans="2:23" x14ac:dyDescent="0.25">
      <c r="B94"/>
      <c r="C94" s="28"/>
      <c r="D94" s="28"/>
      <c r="E94" s="29"/>
      <c r="F94" s="29"/>
      <c r="G94" s="43"/>
      <c r="H94" s="28"/>
      <c r="I94" s="28"/>
      <c r="J94" s="52"/>
      <c r="K94" s="54"/>
      <c r="L94" s="28"/>
      <c r="M94" s="28"/>
      <c r="N94" s="28"/>
      <c r="O94" s="28"/>
      <c r="P94" s="28"/>
      <c r="Q94" s="30"/>
      <c r="R94" s="30"/>
      <c r="S94" s="28"/>
      <c r="T94" s="28"/>
      <c r="U94" s="28"/>
      <c r="V94" s="28"/>
      <c r="W94" s="28"/>
    </row>
    <row r="95" spans="2:23" x14ac:dyDescent="0.25">
      <c r="B95"/>
      <c r="C95" s="28"/>
      <c r="D95" s="28"/>
      <c r="E95" s="28"/>
      <c r="F95" s="28" t="s">
        <v>73</v>
      </c>
      <c r="G95" s="42"/>
      <c r="H95" s="28"/>
      <c r="I95" s="15" t="s">
        <v>74</v>
      </c>
      <c r="J95" s="51">
        <v>259</v>
      </c>
      <c r="K95" s="54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2:23" x14ac:dyDescent="0.25">
      <c r="B96"/>
      <c r="C96" s="28"/>
      <c r="D96" s="28"/>
      <c r="E96" s="28"/>
      <c r="F96" s="28"/>
      <c r="G96" s="42"/>
      <c r="H96" s="28"/>
      <c r="I96" s="28"/>
      <c r="J96" s="52"/>
      <c r="K96" s="54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2:23" x14ac:dyDescent="0.25">
      <c r="B97"/>
      <c r="C97" s="28"/>
      <c r="D97" s="28"/>
      <c r="E97" s="28"/>
      <c r="F97" s="28"/>
      <c r="G97" s="42"/>
      <c r="H97" s="28"/>
      <c r="I97" s="28"/>
      <c r="J97" s="52"/>
      <c r="K97" s="54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2:23" x14ac:dyDescent="0.25">
      <c r="B98"/>
      <c r="C98" s="28"/>
      <c r="D98" s="28"/>
      <c r="E98" s="28"/>
      <c r="F98" s="28"/>
      <c r="G98" s="42"/>
      <c r="H98" s="28"/>
      <c r="I98" s="28"/>
      <c r="J98" s="52"/>
      <c r="K98" s="54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2:23" x14ac:dyDescent="0.25">
      <c r="B99"/>
      <c r="C99" s="28"/>
      <c r="D99" s="28"/>
      <c r="E99" s="28"/>
      <c r="F99" s="28"/>
      <c r="G99" s="42"/>
      <c r="H99" s="28"/>
      <c r="I99" s="28"/>
      <c r="J99" s="52"/>
      <c r="K99" s="54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2:23" x14ac:dyDescent="0.25">
      <c r="B100" s="13"/>
      <c r="C100" s="31"/>
      <c r="D100" s="28"/>
      <c r="E100" s="28"/>
      <c r="F100" s="28"/>
      <c r="G100" s="42"/>
      <c r="H100" s="28"/>
      <c r="I100" s="28"/>
      <c r="J100" s="52"/>
      <c r="K100" s="54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2:23" x14ac:dyDescent="0.25">
      <c r="B101"/>
      <c r="C101" s="28"/>
      <c r="D101" s="28"/>
      <c r="E101" s="31"/>
      <c r="F101" s="31"/>
      <c r="G101" s="44"/>
      <c r="H101" s="28"/>
      <c r="I101" s="28"/>
      <c r="J101" s="52"/>
      <c r="K101" s="54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2:23" x14ac:dyDescent="0.25">
      <c r="B102"/>
      <c r="C102" s="28"/>
      <c r="D102" s="28"/>
      <c r="E102" s="28"/>
      <c r="F102" s="28"/>
      <c r="G102" s="42"/>
      <c r="H102" s="28"/>
      <c r="I102" s="28"/>
      <c r="J102" s="52"/>
      <c r="K102" s="54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2:23" x14ac:dyDescent="0.25">
      <c r="B103" s="13"/>
      <c r="C103" s="31"/>
      <c r="D103" s="31"/>
      <c r="E103" s="28"/>
      <c r="F103" s="28"/>
      <c r="G103" s="42"/>
      <c r="H103" s="28"/>
      <c r="I103" s="28"/>
      <c r="J103" s="52"/>
      <c r="K103" s="54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2:23" x14ac:dyDescent="0.25">
      <c r="B104"/>
      <c r="C104" s="28"/>
      <c r="D104" s="28"/>
      <c r="E104" s="28"/>
      <c r="F104" s="28"/>
      <c r="G104" s="42"/>
      <c r="H104" s="28"/>
      <c r="I104" s="28"/>
      <c r="J104" s="52"/>
      <c r="K104" s="54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2:23" x14ac:dyDescent="0.25">
      <c r="B105"/>
      <c r="C105" s="28"/>
      <c r="D105" s="28"/>
      <c r="E105" s="28"/>
      <c r="F105" s="28"/>
      <c r="G105" s="42"/>
      <c r="H105" s="28"/>
      <c r="I105" s="28"/>
      <c r="J105" s="52"/>
      <c r="K105" s="54"/>
      <c r="L105" s="28"/>
      <c r="M105" s="28"/>
      <c r="N105" s="28"/>
      <c r="O105" s="28"/>
      <c r="P105" s="28"/>
      <c r="Q105" s="28"/>
      <c r="R105" s="28"/>
      <c r="S105" s="28"/>
      <c r="T105" s="30"/>
      <c r="U105" s="28"/>
      <c r="V105" s="28"/>
      <c r="W105" s="28"/>
    </row>
    <row r="106" spans="2:23" x14ac:dyDescent="0.25">
      <c r="B106"/>
      <c r="C106" s="28"/>
      <c r="D106" s="28"/>
      <c r="E106" s="28"/>
      <c r="F106" s="28"/>
      <c r="G106" s="42"/>
      <c r="H106" s="28"/>
      <c r="I106" s="28"/>
      <c r="J106" s="52"/>
      <c r="K106" s="54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2:23" x14ac:dyDescent="0.25">
      <c r="B107"/>
      <c r="C107" s="28"/>
      <c r="D107" s="28"/>
      <c r="E107" s="28"/>
      <c r="F107" s="28"/>
      <c r="G107" s="42"/>
      <c r="H107" s="28"/>
      <c r="I107" s="28"/>
      <c r="J107" s="52"/>
      <c r="K107" s="54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2:23" x14ac:dyDescent="0.25">
      <c r="B108"/>
      <c r="C108" s="28"/>
      <c r="D108" s="28"/>
      <c r="E108" s="28"/>
      <c r="F108" s="28"/>
      <c r="G108" s="42"/>
      <c r="H108" s="28"/>
      <c r="I108" s="28"/>
      <c r="J108" s="52"/>
      <c r="K108" s="54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2:23" x14ac:dyDescent="0.25">
      <c r="B109"/>
      <c r="C109" s="28"/>
      <c r="D109" s="28"/>
      <c r="E109" s="28"/>
      <c r="F109" s="28"/>
      <c r="G109" s="42"/>
      <c r="H109" s="28"/>
      <c r="I109" s="28"/>
      <c r="J109" s="52"/>
      <c r="K109" s="54"/>
      <c r="L109" s="28"/>
      <c r="M109" s="28"/>
      <c r="N109" s="28"/>
      <c r="O109" s="28"/>
      <c r="P109" s="28"/>
      <c r="Q109" s="28"/>
      <c r="R109" s="30"/>
      <c r="S109" s="28"/>
      <c r="T109" s="28"/>
      <c r="U109" s="28"/>
      <c r="V109" s="28"/>
      <c r="W109" s="28"/>
    </row>
    <row r="110" spans="2:23" x14ac:dyDescent="0.25">
      <c r="B110"/>
      <c r="C110" s="28"/>
      <c r="D110" s="28"/>
      <c r="E110" s="28"/>
      <c r="F110" s="28"/>
      <c r="G110" s="42"/>
      <c r="H110" s="28"/>
      <c r="I110" s="28"/>
      <c r="J110" s="52"/>
      <c r="K110" s="54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2:23" x14ac:dyDescent="0.25">
      <c r="B111"/>
      <c r="C111" s="28"/>
      <c r="D111" s="28"/>
      <c r="E111" s="28"/>
      <c r="F111" s="28"/>
      <c r="G111" s="42"/>
      <c r="H111" s="28"/>
      <c r="I111" s="28"/>
      <c r="J111" s="52"/>
      <c r="K111" s="54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2:23" x14ac:dyDescent="0.25">
      <c r="B112"/>
      <c r="C112" s="28"/>
      <c r="D112" s="28"/>
      <c r="E112" s="28"/>
      <c r="F112" s="28"/>
      <c r="G112" s="42"/>
      <c r="H112" s="28"/>
      <c r="I112" s="28"/>
      <c r="J112" s="52"/>
      <c r="K112" s="54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2:23" x14ac:dyDescent="0.25">
      <c r="B113"/>
      <c r="C113" s="28"/>
      <c r="D113" s="28"/>
      <c r="E113" s="28"/>
      <c r="F113" s="28"/>
      <c r="G113" s="42"/>
      <c r="H113" s="28"/>
      <c r="I113" s="28"/>
      <c r="J113" s="52"/>
      <c r="K113" s="54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2:23" x14ac:dyDescent="0.25">
      <c r="B114"/>
      <c r="C114" s="28"/>
      <c r="D114" s="28"/>
      <c r="E114" s="28"/>
      <c r="F114" s="28"/>
      <c r="G114" s="42"/>
      <c r="H114" s="28"/>
      <c r="I114" s="28"/>
      <c r="J114" s="52"/>
      <c r="K114" s="54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2:23" x14ac:dyDescent="0.25">
      <c r="B115"/>
      <c r="C115" s="28"/>
      <c r="D115" s="28"/>
      <c r="E115" s="28"/>
      <c r="F115" s="28"/>
      <c r="G115" s="42"/>
      <c r="H115" s="28"/>
      <c r="I115" s="28"/>
      <c r="J115" s="52"/>
      <c r="K115" s="54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2:23" x14ac:dyDescent="0.25">
      <c r="B116"/>
      <c r="C116" s="28"/>
      <c r="D116" s="28"/>
      <c r="E116" s="28"/>
      <c r="F116" s="28"/>
      <c r="G116" s="42"/>
      <c r="H116" s="28"/>
      <c r="I116" s="28"/>
      <c r="J116" s="52"/>
      <c r="K116" s="54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2:23" x14ac:dyDescent="0.25">
      <c r="B117"/>
      <c r="C117" s="28"/>
      <c r="D117" s="28"/>
      <c r="E117" s="28"/>
      <c r="F117" s="28"/>
      <c r="G117" s="42"/>
      <c r="H117" s="28"/>
      <c r="I117" s="28"/>
      <c r="J117" s="52"/>
      <c r="K117" s="54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2:23" x14ac:dyDescent="0.25">
      <c r="B118"/>
      <c r="C118" s="28"/>
      <c r="D118" s="28"/>
      <c r="E118" s="28"/>
      <c r="F118" s="28"/>
      <c r="G118" s="42"/>
      <c r="H118" s="28"/>
      <c r="I118" s="28"/>
      <c r="J118" s="52"/>
      <c r="K118" s="54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20" spans="2:23" x14ac:dyDescent="0.25">
      <c r="R120" s="18"/>
      <c r="S120" s="18"/>
    </row>
    <row r="122" spans="2:23" x14ac:dyDescent="0.25">
      <c r="R122" s="18"/>
      <c r="S122" s="1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 Nguyen</dc:creator>
  <cp:lastModifiedBy>Long Nguyen</cp:lastModifiedBy>
  <dcterms:created xsi:type="dcterms:W3CDTF">2020-12-08T00:31:56Z</dcterms:created>
  <dcterms:modified xsi:type="dcterms:W3CDTF">2020-12-18T04:17:09Z</dcterms:modified>
</cp:coreProperties>
</file>