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B\BACA\2021\Workpapers\8. Income\Rent\"/>
    </mc:Choice>
  </mc:AlternateContent>
  <xr:revisionPtr revIDLastSave="0" documentId="13_ncr:1_{95E4E163-0902-4069-BB8F-98D23463354A}" xr6:coauthVersionLast="47" xr6:coauthVersionMax="47" xr10:uidLastSave="{00000000-0000-0000-0000-000000000000}"/>
  <bookViews>
    <workbookView xWindow="-120" yWindow="-120" windowWidth="21840" windowHeight="13140" xr2:uid="{46D1B325-7F3B-422D-A15F-F951B61046C6}"/>
  </bookViews>
  <sheets>
    <sheet name="202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58" i="1" l="1"/>
  <c r="V57" i="1"/>
  <c r="V44" i="1"/>
  <c r="V43" i="1"/>
  <c r="F44" i="1"/>
  <c r="F42" i="1"/>
  <c r="F40" i="1"/>
  <c r="L40" i="1"/>
  <c r="Q55" i="1"/>
  <c r="P52" i="1"/>
  <c r="F54" i="1"/>
  <c r="P54" i="1" s="1"/>
  <c r="F52" i="1"/>
  <c r="K48" i="1"/>
  <c r="Q49" i="1"/>
  <c r="P49" i="1"/>
  <c r="P48" i="1"/>
  <c r="P46" i="1"/>
  <c r="K46" i="1"/>
  <c r="K50" i="1" s="1"/>
  <c r="P50" i="1" s="1"/>
  <c r="Q43" i="1"/>
  <c r="I44" i="1"/>
  <c r="I42" i="1"/>
  <c r="C44" i="1"/>
  <c r="L27" i="1"/>
  <c r="P27" i="1" s="1"/>
  <c r="L17" i="1"/>
  <c r="L33" i="1" s="1"/>
  <c r="P33" i="1" s="1"/>
  <c r="Q33" i="1"/>
  <c r="Q27" i="1"/>
  <c r="Q17" i="1"/>
  <c r="L14" i="1"/>
  <c r="L16" i="1" s="1"/>
  <c r="I40" i="1"/>
  <c r="C40" i="1"/>
  <c r="C42" i="1" s="1"/>
  <c r="N14" i="1"/>
  <c r="N16" i="1" s="1"/>
  <c r="M14" i="1"/>
  <c r="M16" i="1" s="1"/>
  <c r="K14" i="1"/>
  <c r="K21" i="1" s="1"/>
  <c r="K24" i="1" s="1"/>
  <c r="K28" i="1" s="1"/>
  <c r="J14" i="1"/>
  <c r="J16" i="1" s="1"/>
  <c r="I14" i="1"/>
  <c r="I18" i="1" s="1"/>
  <c r="H14" i="1"/>
  <c r="H16" i="1" s="1"/>
  <c r="G14" i="1"/>
  <c r="G21" i="1" s="1"/>
  <c r="G24" i="1" s="1"/>
  <c r="G26" i="1" s="1"/>
  <c r="F14" i="1"/>
  <c r="F16" i="1" s="1"/>
  <c r="E14" i="1"/>
  <c r="E18" i="1" s="1"/>
  <c r="D14" i="1"/>
  <c r="D16" i="1" s="1"/>
  <c r="C14" i="1"/>
  <c r="C21" i="1" s="1"/>
  <c r="C24" i="1" s="1"/>
  <c r="C26" i="1" s="1"/>
  <c r="C1" i="1"/>
  <c r="L26" i="1" l="1"/>
  <c r="L32" i="1"/>
  <c r="L18" i="1"/>
  <c r="P17" i="1"/>
  <c r="L42" i="1"/>
  <c r="P42" i="1" s="1"/>
  <c r="L44" i="1"/>
  <c r="P44" i="1" s="1"/>
  <c r="L43" i="1"/>
  <c r="F56" i="1"/>
  <c r="P56" i="1" s="1"/>
  <c r="F55" i="1"/>
  <c r="P55" i="1" s="1"/>
  <c r="P43" i="1"/>
  <c r="P40" i="1"/>
  <c r="L21" i="1"/>
  <c r="L24" i="1" s="1"/>
  <c r="D21" i="1"/>
  <c r="D24" i="1" s="1"/>
  <c r="D28" i="1" s="1"/>
  <c r="H21" i="1"/>
  <c r="H24" i="1" s="1"/>
  <c r="H28" i="1" s="1"/>
  <c r="E21" i="1"/>
  <c r="E24" i="1" s="1"/>
  <c r="E26" i="1" s="1"/>
  <c r="I21" i="1"/>
  <c r="I24" i="1" s="1"/>
  <c r="I26" i="1" s="1"/>
  <c r="M21" i="1"/>
  <c r="M24" i="1" s="1"/>
  <c r="M26" i="1" s="1"/>
  <c r="F21" i="1"/>
  <c r="F24" i="1" s="1"/>
  <c r="F28" i="1" s="1"/>
  <c r="J21" i="1"/>
  <c r="J24" i="1" s="1"/>
  <c r="J28" i="1" s="1"/>
  <c r="N21" i="1"/>
  <c r="N24" i="1" s="1"/>
  <c r="N26" i="1" s="1"/>
  <c r="D18" i="1"/>
  <c r="C30" i="1"/>
  <c r="C32" i="1" s="1"/>
  <c r="G30" i="1"/>
  <c r="G34" i="1" s="1"/>
  <c r="K30" i="1"/>
  <c r="K32" i="1" s="1"/>
  <c r="E16" i="1"/>
  <c r="M18" i="1"/>
  <c r="I16" i="1"/>
  <c r="H18" i="1"/>
  <c r="D30" i="1"/>
  <c r="D34" i="1" s="1"/>
  <c r="G32" i="1"/>
  <c r="P14" i="1"/>
  <c r="K26" i="1"/>
  <c r="C16" i="1"/>
  <c r="G16" i="1"/>
  <c r="K16" i="1"/>
  <c r="F18" i="1"/>
  <c r="J18" i="1"/>
  <c r="N18" i="1"/>
  <c r="C28" i="1"/>
  <c r="G28" i="1"/>
  <c r="J30" i="1"/>
  <c r="C18" i="1"/>
  <c r="G18" i="1"/>
  <c r="K18" i="1"/>
  <c r="E28" i="1" l="1"/>
  <c r="L28" i="1"/>
  <c r="L34" i="1" s="1"/>
  <c r="D26" i="1"/>
  <c r="J26" i="1"/>
  <c r="H26" i="1"/>
  <c r="I30" i="1"/>
  <c r="I34" i="1" s="1"/>
  <c r="N28" i="1"/>
  <c r="N30" i="1"/>
  <c r="N32" i="1" s="1"/>
  <c r="H30" i="1"/>
  <c r="H32" i="1" s="1"/>
  <c r="E30" i="1"/>
  <c r="I28" i="1"/>
  <c r="F30" i="1"/>
  <c r="F32" i="1" s="1"/>
  <c r="F26" i="1"/>
  <c r="L30" i="1"/>
  <c r="M30" i="1"/>
  <c r="M34" i="1" s="1"/>
  <c r="M28" i="1"/>
  <c r="C34" i="1"/>
  <c r="K34" i="1"/>
  <c r="D32" i="1"/>
  <c r="P16" i="1"/>
  <c r="I32" i="1"/>
  <c r="P18" i="1"/>
  <c r="N34" i="1"/>
  <c r="J32" i="1"/>
  <c r="J34" i="1"/>
  <c r="P26" i="1" l="1"/>
  <c r="F34" i="1"/>
  <c r="P28" i="1"/>
  <c r="H34" i="1"/>
  <c r="E34" i="1"/>
  <c r="P34" i="1" s="1"/>
  <c r="E32" i="1"/>
  <c r="P24" i="1"/>
  <c r="M32" i="1"/>
  <c r="P30" i="1" l="1"/>
  <c r="P32" i="1"/>
</calcChain>
</file>

<file path=xl/sharedStrings.xml><?xml version="1.0" encoding="utf-8"?>
<sst xmlns="http://schemas.openxmlformats.org/spreadsheetml/2006/main" count="79" uniqueCount="50">
  <si>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</si>
  <si>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</si>
  <si>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</si>
  <si>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</si>
  <si>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</si>
  <si>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</si>
  <si>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</si>
  <si>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Item</t>
  </si>
  <si>
    <t>Expenses</t>
  </si>
  <si>
    <t>DB</t>
  </si>
  <si>
    <t>Rent</t>
  </si>
  <si>
    <t>Insurance</t>
  </si>
  <si>
    <t>May</t>
  </si>
  <si>
    <t>June</t>
  </si>
  <si>
    <t>Outgoings</t>
  </si>
  <si>
    <t>Jupiter St - Rental Schedule</t>
  </si>
  <si>
    <t xml:space="preserve">July </t>
  </si>
  <si>
    <t>Aug</t>
  </si>
  <si>
    <t>Sept</t>
  </si>
  <si>
    <t>Oct</t>
  </si>
  <si>
    <t>Nov</t>
  </si>
  <si>
    <t>Dec</t>
  </si>
  <si>
    <t>Jan</t>
  </si>
  <si>
    <t>Feb</t>
  </si>
  <si>
    <t>Mar</t>
  </si>
  <si>
    <t>Totals</t>
  </si>
  <si>
    <t>Notes/Comments</t>
  </si>
  <si>
    <t>Revenue</t>
  </si>
  <si>
    <t>Alan &amp; Mary share (3/4)</t>
  </si>
  <si>
    <t>SMSF share (1/4)</t>
  </si>
  <si>
    <t>Rental Commission</t>
  </si>
  <si>
    <t>Net</t>
  </si>
  <si>
    <t>Based on the 2020FY annual rent</t>
  </si>
  <si>
    <t>stmt, the admin fee is not attributed</t>
  </si>
  <si>
    <t xml:space="preserve">to Jupiter St, and commission is </t>
  </si>
  <si>
    <t>[incl GST]</t>
  </si>
  <si>
    <t>100% Rent for Jupiter Street per Monthly Agent Reports</t>
  </si>
  <si>
    <t>100% Property Expenses per Client Summary</t>
  </si>
  <si>
    <t>Council rates</t>
  </si>
  <si>
    <t>July - Sept</t>
  </si>
  <si>
    <t>Oct - Dec</t>
  </si>
  <si>
    <t>Jan - March</t>
  </si>
  <si>
    <t>April - June</t>
  </si>
  <si>
    <t xml:space="preserve">Apr </t>
  </si>
  <si>
    <t>Alan &amp; Mary share (100%)</t>
  </si>
  <si>
    <t>Plumbing repairs</t>
  </si>
  <si>
    <t>June qtr fees pro-rated:</t>
  </si>
  <si>
    <t>Adjustment on sale</t>
  </si>
  <si>
    <t>Ins period Oct 2020 - Oct 2021</t>
  </si>
  <si>
    <t>April rent incl rent until 17/6/21 - ie  4 extra weeks at $400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</si>
</sst>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165" fontId="1" fillId="0" borderId="0" applyFont="0" applyFill="0" applyBorder="0" applyAlignment="0" applyProtection="0"/>
  </cellStyleXfs>
  <cellXfs count="86">
    <xf numFmtId="0" fontId="0" fillId="0" borderId="0" xfId="0"/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0" fontId="3" fillId="0" borderId="1" xfId="0" applyFont="1" applyBorder="1"/>
    <xf numFmtId="15" fontId="0" fillId="0" borderId="1" xfId="0" applyNumberFormat="1" applyBorder="1"/>
    <xf numFmtId="0" fontId="6" fillId="0" borderId="0" xfId="0" applyFont="1"/>
    <xf numFmtId="0" fontId="3" fillId="0" borderId="3" xfId="0" applyFont="1" applyBorder="1" applyAlignment="1">
      <alignment horizontal="center" vertical="center" wrapText="1"/>
    </xf>
    <xf numFmtId="0" fontId="7" fillId="0" borderId="7" xfId="0" applyFont="1" applyBorder="1"/>
    <xf numFmtId="0" fontId="3" fillId="0" borderId="7" xfId="0" applyFont="1" applyBorder="1"/>
    <xf numFmtId="0" fontId="3" fillId="0" borderId="11" xfId="0" applyFont="1" applyBorder="1"/>
    <xf numFmtId="164" fontId="7" fillId="0" borderId="12" xfId="1" applyFont="1" applyBorder="1"/>
    <xf numFmtId="0" fontId="7" fillId="0" borderId="13" xfId="0" applyFont="1" applyBorder="1"/>
    <xf numFmtId="0" fontId="7" fillId="0" borderId="11" xfId="0" applyFont="1" applyBorder="1"/>
    <xf numFmtId="0" fontId="7" fillId="0" borderId="8" xfId="0" applyFont="1" applyBorder="1"/>
    <xf numFmtId="0" fontId="7" fillId="0" borderId="9" xfId="0" applyFont="1" applyBorder="1"/>
    <xf numFmtId="0" fontId="7" fillId="0" borderId="10" xfId="0" applyFont="1" applyBorder="1"/>
    <xf numFmtId="0" fontId="7" fillId="0" borderId="15" xfId="0" applyFont="1" applyBorder="1"/>
    <xf numFmtId="0" fontId="7" fillId="0" borderId="16" xfId="0" applyFont="1" applyBorder="1"/>
    <xf numFmtId="0" fontId="7" fillId="0" borderId="17" xfId="0" applyFont="1" applyBorder="1"/>
    <xf numFmtId="0" fontId="0" fillId="0" borderId="6" xfId="0" applyBorder="1" applyAlignment="1">
      <alignment vertical="center"/>
    </xf>
    <xf numFmtId="0" fontId="7" fillId="0" borderId="21" xfId="0" applyFont="1" applyBorder="1"/>
    <xf numFmtId="0" fontId="7" fillId="0" borderId="18" xfId="0" applyFont="1" applyBorder="1"/>
    <xf numFmtId="0" fontId="7" fillId="0" borderId="19" xfId="0" applyFont="1" applyBorder="1"/>
    <xf numFmtId="0" fontId="3" fillId="0" borderId="10" xfId="0" applyFont="1" applyBorder="1"/>
    <xf numFmtId="0" fontId="7" fillId="0" borderId="24" xfId="0" applyFont="1" applyBorder="1"/>
    <xf numFmtId="0" fontId="0" fillId="0" borderId="12" xfId="0" applyBorder="1"/>
    <xf numFmtId="0" fontId="0" fillId="0" borderId="1" xfId="0" applyBorder="1"/>
    <xf numFmtId="14" fontId="0" fillId="0" borderId="0" xfId="0" applyNumberFormat="1"/>
    <xf numFmtId="166" fontId="0" fillId="0" borderId="0" xfId="3" applyNumberFormat="1" applyFont="1"/>
    <xf numFmtId="0" fontId="7" fillId="0" borderId="1" xfId="0" applyFont="1" applyBorder="1"/>
    <xf numFmtId="164" fontId="7" fillId="0" borderId="1" xfId="1" applyFont="1" applyBorder="1"/>
    <xf numFmtId="0" fontId="7" fillId="0" borderId="26" xfId="0" applyFont="1" applyBorder="1"/>
    <xf numFmtId="0" fontId="7" fillId="0" borderId="27" xfId="0" applyFont="1" applyBorder="1"/>
    <xf numFmtId="0" fontId="3" fillId="0" borderId="0" xfId="0" applyFont="1" applyAlignment="1">
      <alignment vertical="center"/>
    </xf>
    <xf numFmtId="0" fontId="5" fillId="0" borderId="0" xfId="2" applyFont="1" applyAlignment="1" applyProtection="1">
      <alignment wrapText="1"/>
    </xf>
    <xf numFmtId="0" fontId="3" fillId="0" borderId="4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0" fontId="3" fillId="0" borderId="2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/>
    </xf>
    <xf numFmtId="0" fontId="7" fillId="0" borderId="28" xfId="0" applyFont="1" applyBorder="1"/>
    <xf numFmtId="0" fontId="7" fillId="0" borderId="29" xfId="0" applyFont="1" applyBorder="1"/>
    <xf numFmtId="0" fontId="7" fillId="0" borderId="30" xfId="0" applyFont="1" applyBorder="1"/>
    <xf numFmtId="0" fontId="7" fillId="0" borderId="31" xfId="0" applyFont="1" applyBorder="1"/>
    <xf numFmtId="0" fontId="7" fillId="0" borderId="32" xfId="0" applyFont="1" applyBorder="1"/>
    <xf numFmtId="0" fontId="8" fillId="0" borderId="33" xfId="0" applyFont="1" applyBorder="1"/>
    <xf numFmtId="0" fontId="7" fillId="0" borderId="20" xfId="0" applyFont="1" applyBorder="1"/>
    <xf numFmtId="0" fontId="7" fillId="0" borderId="33" xfId="0" applyFont="1" applyBorder="1"/>
    <xf numFmtId="164" fontId="7" fillId="0" borderId="1" xfId="1" applyFont="1" applyBorder="1" applyAlignment="1"/>
    <xf numFmtId="164" fontId="7" fillId="0" borderId="10" xfId="1" applyFont="1" applyBorder="1" applyAlignment="1"/>
    <xf numFmtId="0" fontId="0" fillId="0" borderId="9" xfId="0" applyBorder="1"/>
    <xf numFmtId="0" fontId="0" fillId="0" borderId="10" xfId="0" applyBorder="1"/>
    <xf numFmtId="164" fontId="7" fillId="0" borderId="12" xfId="1" applyFont="1" applyBorder="1" applyAlignment="1"/>
    <xf numFmtId="164" fontId="7" fillId="0" borderId="24" xfId="1" applyFont="1" applyBorder="1" applyAlignment="1"/>
    <xf numFmtId="164" fontId="3" fillId="0" borderId="22" xfId="1" applyFont="1" applyBorder="1" applyAlignment="1"/>
    <xf numFmtId="164" fontId="3" fillId="0" borderId="1" xfId="1" applyFont="1" applyBorder="1" applyAlignment="1"/>
    <xf numFmtId="164" fontId="3" fillId="0" borderId="25" xfId="1" applyFont="1" applyBorder="1" applyAlignment="1"/>
    <xf numFmtId="164" fontId="3" fillId="0" borderId="2" xfId="1" applyFont="1" applyBorder="1" applyAlignment="1"/>
    <xf numFmtId="0" fontId="9" fillId="0" borderId="7" xfId="0" applyFont="1" applyBorder="1"/>
    <xf numFmtId="0" fontId="9" fillId="0" borderId="1" xfId="0" applyFont="1" applyBorder="1"/>
    <xf numFmtId="164" fontId="10" fillId="0" borderId="1" xfId="1" applyFont="1" applyBorder="1" applyAlignment="1"/>
    <xf numFmtId="164" fontId="9" fillId="0" borderId="1" xfId="1" applyFont="1" applyBorder="1" applyAlignment="1"/>
    <xf numFmtId="164" fontId="10" fillId="0" borderId="1" xfId="1" applyFont="1" applyFill="1" applyBorder="1" applyAlignment="1"/>
    <xf numFmtId="164" fontId="9" fillId="0" borderId="1" xfId="1" applyFont="1" applyFill="1" applyBorder="1" applyAlignment="1"/>
    <xf numFmtId="164" fontId="7" fillId="0" borderId="20" xfId="1" applyFont="1" applyBorder="1" applyAlignment="1"/>
    <xf numFmtId="164" fontId="7" fillId="0" borderId="19" xfId="1" applyFont="1" applyBorder="1" applyAlignment="1"/>
    <xf numFmtId="164" fontId="7" fillId="0" borderId="20" xfId="1" applyFont="1" applyBorder="1"/>
    <xf numFmtId="164" fontId="7" fillId="0" borderId="25" xfId="1" applyFont="1" applyBorder="1" applyAlignment="1"/>
    <xf numFmtId="164" fontId="7" fillId="0" borderId="2" xfId="1" applyFont="1" applyBorder="1" applyAlignment="1"/>
    <xf numFmtId="164" fontId="7" fillId="0" borderId="25" xfId="1" applyFont="1" applyBorder="1"/>
    <xf numFmtId="164" fontId="7" fillId="0" borderId="1" xfId="1" applyFont="1" applyFill="1" applyBorder="1" applyAlignment="1"/>
    <xf numFmtId="164" fontId="7" fillId="0" borderId="8" xfId="1" applyFont="1" applyFill="1" applyBorder="1" applyAlignment="1"/>
    <xf numFmtId="164" fontId="7" fillId="0" borderId="26" xfId="1" applyFont="1" applyBorder="1"/>
    <xf numFmtId="0" fontId="7" fillId="0" borderId="12" xfId="0" applyFont="1" applyBorder="1"/>
    <xf numFmtId="0" fontId="7" fillId="0" borderId="14" xfId="0" applyFont="1" applyBorder="1"/>
    <xf numFmtId="0" fontId="7" fillId="0" borderId="0" xfId="0" applyFont="1"/>
    <xf numFmtId="10" fontId="7" fillId="0" borderId="8" xfId="0" applyNumberFormat="1" applyFont="1" applyBorder="1"/>
    <xf numFmtId="0" fontId="9" fillId="0" borderId="10" xfId="0" applyFont="1" applyBorder="1"/>
    <xf numFmtId="164" fontId="3" fillId="0" borderId="35" xfId="1" applyFont="1" applyBorder="1" applyAlignment="1"/>
    <xf numFmtId="0" fontId="7" fillId="0" borderId="34" xfId="0" applyFont="1" applyBorder="1"/>
    <xf numFmtId="15" fontId="6" fillId="0" borderId="0" xfId="0" applyNumberFormat="1" applyFont="1" applyAlignment="1">
      <alignment horizontal="left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FB%20Super/HFB.SuperClients/B/BACA/2017/Workpapers/Superannuation%20workpapers%20%202017%20-%20BAC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Index"/>
      <sheetName val="Queries"/>
      <sheetName val="A2 Items forward"/>
      <sheetName val="A3 Checklist"/>
      <sheetName val="A4 Investment Strategy"/>
      <sheetName val="A4 Investment Strategy (Blank)"/>
      <sheetName val="A4 Borrowings Pre 07-07-2010"/>
      <sheetName val="A4 Borrowings Post 07-07-2010"/>
      <sheetName val="A5 Review Points"/>
      <sheetName val="A6 Queries"/>
      <sheetName val="A7 AUDIT NOTES"/>
      <sheetName val="C2 Tax reconciliation"/>
      <sheetName val="C3 GST "/>
      <sheetName val="E JOURNAL"/>
      <sheetName val="E JOURNAL BT WRAP"/>
      <sheetName val="F1 BANK "/>
      <sheetName val="F1 - Term Deposits"/>
      <sheetName val="G1 - Receivables"/>
      <sheetName val="J1 -Fixed Assets and Deprec "/>
      <sheetName val="K1 - Investments"/>
      <sheetName val="K1a Purchase Reconciliation"/>
      <sheetName val="L - Other Assets"/>
      <sheetName val="L1 Borrowing Costs"/>
      <sheetName val="M1 - Accounts payable"/>
      <sheetName val="P1 Other Liabilities"/>
      <sheetName val="Q1 - Contributions"/>
      <sheetName val="Q2 - Rollovers"/>
      <sheetName val="Q3 - Benefits Paid"/>
      <sheetName val="S2 - Trust Distributions"/>
      <sheetName val="S3 - Rental Income"/>
      <sheetName val="S5.1 - Capital Gains Summary"/>
      <sheetName val="S6 - Interest &amp; Other Income"/>
      <sheetName val="T Expenses"/>
      <sheetName val="T - Blank (5)"/>
    </sheetNames>
    <sheetDataSet>
      <sheetData sheetId="0"/>
      <sheetData sheetId="1">
        <row r="1">
          <cell r="C1" t="str">
            <v>Domoport Pty Ltd Superannuation Fund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071C6-9C19-4B59-B032-476ACBF4BF79}">
  <dimension ref="A1:V177"/>
  <sheetViews>
    <sheetView tabSelected="1" topLeftCell="E8" zoomScaleNormal="100" workbookViewId="0">
      <selection activeCell="M14" sqref="M14"/>
    </sheetView>
  </sheetViews>
  <sheetFormatPr defaultRowHeight="15" x14ac:dyDescent="0.25"/>
  <cols>
    <col min="1" max="1" width="21.140625" customWidth="1"/>
    <col min="2" max="2" width="5.28515625" customWidth="1"/>
    <col min="3" max="3" width="12.140625" customWidth="1"/>
    <col min="4" max="4" width="10.28515625" customWidth="1"/>
    <col min="5" max="6" width="11.42578125" customWidth="1"/>
    <col min="7" max="8" width="12.7109375" customWidth="1"/>
    <col min="9" max="9" width="11.85546875" customWidth="1"/>
    <col min="10" max="14" width="12.7109375" customWidth="1"/>
    <col min="15" max="15" width="5.5703125" customWidth="1"/>
    <col min="16" max="16" width="12.7109375" customWidth="1"/>
    <col min="17" max="17" width="8.7109375" customWidth="1"/>
    <col min="18" max="18" width="10.5703125" customWidth="1"/>
    <col min="19" max="19" width="12.85546875" customWidth="1"/>
    <col min="21" max="22" width="10.7109375" bestFit="1" customWidth="1"/>
  </cols>
  <sheetData>
    <row r="1" spans="1:19" ht="30" customHeight="1" x14ac:dyDescent="0.25">
      <c r="A1" s="36" t="s">
        <v>0</v>
      </c>
      <c r="B1" s="3"/>
      <c r="C1" s="1" t="str">
        <f>[1]Index!C1</f>
        <v>Domoport Pty Ltd Superannuation Fund</v>
      </c>
      <c r="R1" s="2" t="s">
        <v>1</v>
      </c>
      <c r="S1" s="2"/>
    </row>
    <row r="2" spans="1:19" ht="20.100000000000001" customHeight="1" x14ac:dyDescent="0.25">
      <c r="A2" s="37"/>
      <c r="B2" s="3"/>
      <c r="C2" s="3"/>
      <c r="D2" s="3"/>
      <c r="G2" s="3"/>
      <c r="H2" s="3"/>
      <c r="I2" s="3"/>
      <c r="J2" s="3"/>
      <c r="K2" s="3"/>
      <c r="L2" s="3"/>
      <c r="M2" s="3"/>
      <c r="R2" s="4" t="s">
        <v>2</v>
      </c>
      <c r="S2" s="4" t="s">
        <v>3</v>
      </c>
    </row>
    <row r="3" spans="1:19" ht="20.100000000000001" customHeight="1" x14ac:dyDescent="0.25">
      <c r="A3" s="3" t="s">
        <v>15</v>
      </c>
      <c r="Q3" s="5" t="s">
        <v>4</v>
      </c>
      <c r="R3" s="6" t="s">
        <v>9</v>
      </c>
      <c r="S3" s="7">
        <v>44349</v>
      </c>
    </row>
    <row r="4" spans="1:19" ht="20.100000000000001" customHeight="1" x14ac:dyDescent="0.25">
      <c r="A4" s="8" t="s">
        <v>5</v>
      </c>
      <c r="B4" s="3"/>
      <c r="C4" s="85">
        <v>44377</v>
      </c>
      <c r="D4" s="85"/>
      <c r="G4" s="3"/>
      <c r="H4" s="3"/>
      <c r="I4" s="3"/>
      <c r="J4" s="3"/>
      <c r="K4" s="3"/>
      <c r="L4" s="3"/>
      <c r="M4" s="3"/>
      <c r="Q4" s="5" t="s">
        <v>6</v>
      </c>
      <c r="R4" s="6"/>
      <c r="S4" s="7"/>
    </row>
    <row r="5" spans="1:19" ht="20.100000000000001" customHeight="1" x14ac:dyDescent="0.25"/>
    <row r="6" spans="1:19" ht="20.100000000000001" customHeight="1" thickBot="1" x14ac:dyDescent="0.3"/>
    <row r="7" spans="1:19" ht="21.75" customHeight="1" thickBot="1" x14ac:dyDescent="0.3">
      <c r="A7" s="9" t="s">
        <v>7</v>
      </c>
      <c r="B7" s="38"/>
      <c r="C7" s="39" t="s">
        <v>16</v>
      </c>
      <c r="D7" s="39" t="s">
        <v>17</v>
      </c>
      <c r="E7" s="40" t="s">
        <v>18</v>
      </c>
      <c r="F7" s="40" t="s">
        <v>19</v>
      </c>
      <c r="G7" s="41" t="s">
        <v>20</v>
      </c>
      <c r="H7" s="41" t="s">
        <v>21</v>
      </c>
      <c r="I7" s="41" t="s">
        <v>22</v>
      </c>
      <c r="J7" s="41" t="s">
        <v>23</v>
      </c>
      <c r="K7" s="41" t="s">
        <v>24</v>
      </c>
      <c r="L7" s="41" t="s">
        <v>43</v>
      </c>
      <c r="M7" s="41" t="s">
        <v>12</v>
      </c>
      <c r="N7" s="42" t="s">
        <v>13</v>
      </c>
      <c r="O7" s="43"/>
      <c r="P7" s="43" t="s">
        <v>25</v>
      </c>
      <c r="Q7" s="38"/>
      <c r="R7" s="44" t="s">
        <v>26</v>
      </c>
      <c r="S7" s="22"/>
    </row>
    <row r="8" spans="1:19" x14ac:dyDescent="0.25">
      <c r="A8" s="45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7"/>
      <c r="P8" s="47"/>
      <c r="Q8" s="47"/>
      <c r="R8" s="48"/>
      <c r="S8" s="49"/>
    </row>
    <row r="9" spans="1:19" x14ac:dyDescent="0.25">
      <c r="A9" s="50" t="s">
        <v>36</v>
      </c>
      <c r="B9" s="51"/>
      <c r="C9" s="51"/>
      <c r="D9" s="51"/>
      <c r="E9" s="51"/>
      <c r="F9" s="25"/>
      <c r="G9" s="51"/>
      <c r="H9" s="51"/>
      <c r="I9" s="51"/>
      <c r="J9" s="51"/>
      <c r="K9" s="51"/>
      <c r="L9" s="51"/>
      <c r="M9" s="51"/>
      <c r="N9" s="51"/>
      <c r="O9" s="23"/>
      <c r="P9" s="23"/>
      <c r="Q9" s="23"/>
      <c r="R9" s="24"/>
      <c r="S9" s="25"/>
    </row>
    <row r="10" spans="1:19" x14ac:dyDescent="0.25">
      <c r="A10" s="52"/>
      <c r="B10" s="51"/>
      <c r="C10" s="51"/>
      <c r="D10" s="51"/>
      <c r="E10" s="51"/>
      <c r="F10" s="25"/>
      <c r="G10" s="51"/>
      <c r="H10" s="51"/>
      <c r="I10" s="51"/>
      <c r="J10" s="51"/>
      <c r="K10" s="51"/>
      <c r="L10" s="51"/>
      <c r="M10" s="51"/>
      <c r="N10" s="51"/>
      <c r="O10" s="23"/>
      <c r="P10" s="23"/>
      <c r="Q10" s="23"/>
      <c r="R10" s="24"/>
      <c r="S10" s="25"/>
    </row>
    <row r="11" spans="1:19" x14ac:dyDescent="0.25">
      <c r="A11" s="11" t="s">
        <v>27</v>
      </c>
      <c r="B11" s="32"/>
      <c r="C11" s="32"/>
      <c r="D11" s="32"/>
      <c r="E11" s="32"/>
      <c r="F11" s="18"/>
      <c r="G11" s="32"/>
      <c r="H11" s="32"/>
      <c r="I11" s="32"/>
      <c r="J11" s="32"/>
      <c r="K11" s="32"/>
      <c r="L11" s="32"/>
      <c r="M11" s="32"/>
      <c r="N11" s="32"/>
      <c r="O11" s="32"/>
      <c r="P11" s="26" t="s">
        <v>27</v>
      </c>
      <c r="Q11" s="16"/>
      <c r="R11" s="17"/>
      <c r="S11" s="18"/>
    </row>
    <row r="12" spans="1:19" x14ac:dyDescent="0.25">
      <c r="A12" s="10" t="s">
        <v>10</v>
      </c>
      <c r="B12" s="32"/>
      <c r="C12" s="53">
        <v>1600</v>
      </c>
      <c r="D12" s="53">
        <v>1600</v>
      </c>
      <c r="E12" s="53">
        <v>2400</v>
      </c>
      <c r="F12" s="54">
        <v>1600</v>
      </c>
      <c r="G12" s="33">
        <v>1600</v>
      </c>
      <c r="H12" s="33">
        <v>1600</v>
      </c>
      <c r="I12" s="33">
        <v>1600</v>
      </c>
      <c r="J12" s="33">
        <v>1600</v>
      </c>
      <c r="K12" s="33">
        <v>1600</v>
      </c>
      <c r="L12" s="33">
        <v>2400</v>
      </c>
      <c r="M12" s="33"/>
      <c r="N12" s="33"/>
      <c r="O12" s="33"/>
      <c r="P12" s="33"/>
      <c r="Q12" s="16" t="s">
        <v>49</v>
      </c>
      <c r="R12" s="55"/>
      <c r="S12" s="56"/>
    </row>
    <row r="13" spans="1:19" ht="15.75" thickBot="1" x14ac:dyDescent="0.3">
      <c r="A13" s="10" t="s">
        <v>14</v>
      </c>
      <c r="B13" s="32"/>
      <c r="C13" s="57"/>
      <c r="D13" s="57">
        <v>179.5</v>
      </c>
      <c r="E13" s="57"/>
      <c r="F13" s="58">
        <v>128.85</v>
      </c>
      <c r="G13" s="13"/>
      <c r="H13" s="13"/>
      <c r="I13" s="13">
        <v>190.5</v>
      </c>
      <c r="J13" s="13"/>
      <c r="K13" s="13"/>
      <c r="L13" s="13"/>
      <c r="M13" s="13"/>
      <c r="N13" s="13"/>
      <c r="O13" s="33"/>
      <c r="P13" s="33"/>
      <c r="Q13" s="16"/>
      <c r="R13" s="17"/>
      <c r="S13" s="18"/>
    </row>
    <row r="14" spans="1:19" ht="15.75" thickBot="1" x14ac:dyDescent="0.3">
      <c r="A14" s="10"/>
      <c r="B14" s="32"/>
      <c r="C14" s="59">
        <f t="shared" ref="C14:N14" si="0">SUM(C12:C13)</f>
        <v>1600</v>
      </c>
      <c r="D14" s="59">
        <f t="shared" si="0"/>
        <v>1779.5</v>
      </c>
      <c r="E14" s="59">
        <f t="shared" si="0"/>
        <v>2400</v>
      </c>
      <c r="F14" s="59">
        <f t="shared" si="0"/>
        <v>1728.85</v>
      </c>
      <c r="G14" s="59">
        <f t="shared" si="0"/>
        <v>1600</v>
      </c>
      <c r="H14" s="59">
        <f t="shared" si="0"/>
        <v>1600</v>
      </c>
      <c r="I14" s="59">
        <f t="shared" si="0"/>
        <v>1790.5</v>
      </c>
      <c r="J14" s="59">
        <f t="shared" si="0"/>
        <v>1600</v>
      </c>
      <c r="K14" s="59">
        <f t="shared" si="0"/>
        <v>1600</v>
      </c>
      <c r="L14" s="59">
        <f t="shared" si="0"/>
        <v>2400</v>
      </c>
      <c r="M14" s="59">
        <f t="shared" si="0"/>
        <v>0</v>
      </c>
      <c r="N14" s="59">
        <f t="shared" si="0"/>
        <v>0</v>
      </c>
      <c r="O14" s="60"/>
      <c r="P14" s="59">
        <f>SUM(C14:N14)</f>
        <v>18098.849999999999</v>
      </c>
      <c r="Q14" s="16"/>
      <c r="R14" s="55"/>
      <c r="S14" s="56"/>
    </row>
    <row r="15" spans="1:19" x14ac:dyDescent="0.25">
      <c r="A15" s="10"/>
      <c r="B15" s="32"/>
      <c r="C15" s="61"/>
      <c r="D15" s="61"/>
      <c r="E15" s="61"/>
      <c r="F15" s="62"/>
      <c r="G15" s="61"/>
      <c r="H15" s="61"/>
      <c r="I15" s="61"/>
      <c r="J15" s="61"/>
      <c r="K15" s="61"/>
      <c r="L15" s="61"/>
      <c r="M15" s="61"/>
      <c r="N15" s="61"/>
      <c r="O15" s="60"/>
      <c r="P15" s="61"/>
      <c r="Q15" s="16"/>
      <c r="R15" s="55"/>
      <c r="S15" s="56"/>
    </row>
    <row r="16" spans="1:19" x14ac:dyDescent="0.25">
      <c r="A16" s="63" t="s">
        <v>28</v>
      </c>
      <c r="B16" s="64"/>
      <c r="C16" s="66">
        <f>C14*0.75</f>
        <v>1200</v>
      </c>
      <c r="D16" s="66">
        <f t="shared" ref="D16:N16" si="1">D14*0.75</f>
        <v>1334.625</v>
      </c>
      <c r="E16" s="66">
        <f t="shared" si="1"/>
        <v>1800</v>
      </c>
      <c r="F16" s="66">
        <f t="shared" si="1"/>
        <v>1296.6374999999998</v>
      </c>
      <c r="G16" s="66">
        <f t="shared" si="1"/>
        <v>1200</v>
      </c>
      <c r="H16" s="66">
        <f t="shared" si="1"/>
        <v>1200</v>
      </c>
      <c r="I16" s="66">
        <f t="shared" si="1"/>
        <v>1342.875</v>
      </c>
      <c r="J16" s="66">
        <f t="shared" si="1"/>
        <v>1200</v>
      </c>
      <c r="K16" s="66">
        <f t="shared" si="1"/>
        <v>1200</v>
      </c>
      <c r="L16" s="66">
        <f>(L14-L17)*0.75</f>
        <v>600</v>
      </c>
      <c r="M16" s="66">
        <f t="shared" si="1"/>
        <v>0</v>
      </c>
      <c r="N16" s="66">
        <f t="shared" si="1"/>
        <v>0</v>
      </c>
      <c r="O16" s="65"/>
      <c r="P16" s="66">
        <f>SUM(A16:N16)</f>
        <v>12374.137500000001</v>
      </c>
      <c r="Q16" s="82" t="s">
        <v>28</v>
      </c>
      <c r="R16" s="55"/>
      <c r="S16" s="56"/>
    </row>
    <row r="17" spans="1:19" x14ac:dyDescent="0.25">
      <c r="A17" s="63" t="s">
        <v>44</v>
      </c>
      <c r="B17" s="64"/>
      <c r="C17" s="66">
        <v>0</v>
      </c>
      <c r="D17" s="66">
        <v>0</v>
      </c>
      <c r="E17" s="66">
        <v>0</v>
      </c>
      <c r="F17" s="66">
        <v>0</v>
      </c>
      <c r="G17" s="66">
        <v>0</v>
      </c>
      <c r="H17" s="66">
        <v>0</v>
      </c>
      <c r="I17" s="66">
        <v>0</v>
      </c>
      <c r="J17" s="66">
        <v>0</v>
      </c>
      <c r="K17" s="66">
        <v>0</v>
      </c>
      <c r="L17" s="66">
        <f>400*4</f>
        <v>1600</v>
      </c>
      <c r="M17" s="66"/>
      <c r="N17" s="66"/>
      <c r="O17" s="65"/>
      <c r="P17" s="66">
        <f>SUM(C17:N17)</f>
        <v>1600</v>
      </c>
      <c r="Q17" s="82" t="str">
        <f>+A17</f>
        <v>Alan &amp; Mary share (100%)</v>
      </c>
      <c r="R17" s="55"/>
      <c r="S17" s="56"/>
    </row>
    <row r="18" spans="1:19" x14ac:dyDescent="0.25">
      <c r="A18" s="63" t="s">
        <v>29</v>
      </c>
      <c r="B18" s="64"/>
      <c r="C18" s="68">
        <f t="shared" ref="C18:K18" si="2">C14*0.25</f>
        <v>400</v>
      </c>
      <c r="D18" s="68">
        <f t="shared" si="2"/>
        <v>444.875</v>
      </c>
      <c r="E18" s="68">
        <f t="shared" si="2"/>
        <v>600</v>
      </c>
      <c r="F18" s="68">
        <f t="shared" si="2"/>
        <v>432.21249999999998</v>
      </c>
      <c r="G18" s="68">
        <f t="shared" si="2"/>
        <v>400</v>
      </c>
      <c r="H18" s="68">
        <f t="shared" si="2"/>
        <v>400</v>
      </c>
      <c r="I18" s="68">
        <f t="shared" si="2"/>
        <v>447.625</v>
      </c>
      <c r="J18" s="68">
        <f t="shared" si="2"/>
        <v>400</v>
      </c>
      <c r="K18" s="68">
        <f t="shared" si="2"/>
        <v>400</v>
      </c>
      <c r="L18" s="68">
        <f>+(L14-L17)*0.25</f>
        <v>200</v>
      </c>
      <c r="M18" s="68">
        <f>M14*0.25</f>
        <v>0</v>
      </c>
      <c r="N18" s="68">
        <f>N14*0.25</f>
        <v>0</v>
      </c>
      <c r="O18" s="67"/>
      <c r="P18" s="68">
        <f>SUM(A18:N18)</f>
        <v>4124.7124999999996</v>
      </c>
      <c r="Q18" s="82" t="s">
        <v>29</v>
      </c>
      <c r="R18" s="55"/>
      <c r="S18" s="56"/>
    </row>
    <row r="19" spans="1:19" x14ac:dyDescent="0.25">
      <c r="A19" s="10"/>
      <c r="B19" s="32"/>
      <c r="C19" s="69"/>
      <c r="D19" s="69"/>
      <c r="E19" s="69"/>
      <c r="F19" s="70"/>
      <c r="G19" s="71"/>
      <c r="H19" s="71"/>
      <c r="I19" s="71"/>
      <c r="J19" s="71"/>
      <c r="K19" s="71"/>
      <c r="L19" s="71"/>
      <c r="M19" s="71"/>
      <c r="N19" s="71"/>
      <c r="O19" s="33"/>
      <c r="P19" s="33"/>
      <c r="Q19" s="16"/>
      <c r="R19" s="55"/>
      <c r="S19" s="56"/>
    </row>
    <row r="20" spans="1:19" x14ac:dyDescent="0.25">
      <c r="A20" s="11" t="s">
        <v>8</v>
      </c>
      <c r="B20" s="32"/>
      <c r="C20" s="53"/>
      <c r="D20" s="53"/>
      <c r="E20" s="53"/>
      <c r="F20" s="54"/>
      <c r="G20" s="33"/>
      <c r="H20" s="33"/>
      <c r="I20" s="33"/>
      <c r="J20" s="33"/>
      <c r="K20" s="33"/>
      <c r="L20" s="33"/>
      <c r="M20" s="33"/>
      <c r="N20" s="33"/>
      <c r="O20" s="33"/>
      <c r="P20" s="26" t="s">
        <v>8</v>
      </c>
      <c r="Q20" s="16"/>
      <c r="R20" s="55"/>
      <c r="S20" s="56"/>
    </row>
    <row r="21" spans="1:19" x14ac:dyDescent="0.25">
      <c r="A21" s="10" t="s">
        <v>30</v>
      </c>
      <c r="B21" s="32"/>
      <c r="C21" s="53">
        <f t="shared" ref="C21:N21" si="3">+C14*$Q$24</f>
        <v>132.01012800000001</v>
      </c>
      <c r="D21" s="53">
        <f t="shared" si="3"/>
        <v>146.820014235</v>
      </c>
      <c r="E21" s="53">
        <f t="shared" si="3"/>
        <v>198.01519200000001</v>
      </c>
      <c r="F21" s="53">
        <f t="shared" si="3"/>
        <v>142.64106862049999</v>
      </c>
      <c r="G21" s="53">
        <f t="shared" si="3"/>
        <v>132.01012800000001</v>
      </c>
      <c r="H21" s="53">
        <f t="shared" si="3"/>
        <v>132.01012800000001</v>
      </c>
      <c r="I21" s="53">
        <f t="shared" si="3"/>
        <v>147.72758386500001</v>
      </c>
      <c r="J21" s="53">
        <f t="shared" si="3"/>
        <v>132.01012800000001</v>
      </c>
      <c r="K21" s="53">
        <f t="shared" si="3"/>
        <v>132.01012800000001</v>
      </c>
      <c r="L21" s="53">
        <f t="shared" si="3"/>
        <v>198.01519200000001</v>
      </c>
      <c r="M21" s="53">
        <f t="shared" si="3"/>
        <v>0</v>
      </c>
      <c r="N21" s="53">
        <f t="shared" si="3"/>
        <v>0</v>
      </c>
      <c r="O21" s="33"/>
      <c r="P21" s="33"/>
      <c r="Q21" s="16" t="s">
        <v>32</v>
      </c>
      <c r="R21" s="55"/>
      <c r="S21" s="56"/>
    </row>
    <row r="22" spans="1:19" x14ac:dyDescent="0.25">
      <c r="A22" s="10" t="s">
        <v>35</v>
      </c>
      <c r="B22" s="32"/>
      <c r="C22" s="53"/>
      <c r="D22" s="53"/>
      <c r="E22" s="53"/>
      <c r="F22" s="54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16" t="s">
        <v>33</v>
      </c>
      <c r="R22" s="55"/>
      <c r="S22" s="56"/>
    </row>
    <row r="23" spans="1:19" ht="15.75" thickBot="1" x14ac:dyDescent="0.3">
      <c r="A23" s="10"/>
      <c r="B23" s="32"/>
      <c r="C23" s="57"/>
      <c r="D23" s="57"/>
      <c r="E23" s="57"/>
      <c r="F23" s="58"/>
      <c r="G23" s="13"/>
      <c r="H23" s="13"/>
      <c r="I23" s="13"/>
      <c r="J23" s="13"/>
      <c r="K23" s="13"/>
      <c r="L23" s="13"/>
      <c r="M23" s="13"/>
      <c r="N23" s="13"/>
      <c r="O23" s="33"/>
      <c r="P23" s="33"/>
      <c r="Q23" s="16" t="s">
        <v>34</v>
      </c>
      <c r="R23" s="55"/>
      <c r="S23" s="56"/>
    </row>
    <row r="24" spans="1:19" ht="15.75" thickBot="1" x14ac:dyDescent="0.3">
      <c r="A24" s="10"/>
      <c r="B24" s="32"/>
      <c r="C24" s="59">
        <f t="shared" ref="C24:N24" si="4">SUM(C21:C23)</f>
        <v>132.01012800000001</v>
      </c>
      <c r="D24" s="59">
        <f t="shared" si="4"/>
        <v>146.820014235</v>
      </c>
      <c r="E24" s="59">
        <f t="shared" si="4"/>
        <v>198.01519200000001</v>
      </c>
      <c r="F24" s="59">
        <f t="shared" si="4"/>
        <v>142.64106862049999</v>
      </c>
      <c r="G24" s="59">
        <f t="shared" si="4"/>
        <v>132.01012800000001</v>
      </c>
      <c r="H24" s="59">
        <f t="shared" si="4"/>
        <v>132.01012800000001</v>
      </c>
      <c r="I24" s="59">
        <f t="shared" si="4"/>
        <v>147.72758386500001</v>
      </c>
      <c r="J24" s="59">
        <f t="shared" si="4"/>
        <v>132.01012800000001</v>
      </c>
      <c r="K24" s="59">
        <f t="shared" si="4"/>
        <v>132.01012800000001</v>
      </c>
      <c r="L24" s="59">
        <f t="shared" si="4"/>
        <v>198.01519200000001</v>
      </c>
      <c r="M24" s="59">
        <f t="shared" si="4"/>
        <v>0</v>
      </c>
      <c r="N24" s="59">
        <f t="shared" si="4"/>
        <v>0</v>
      </c>
      <c r="O24" s="60"/>
      <c r="P24" s="59">
        <f>SUM(C24:N24)</f>
        <v>1493.2696907205002</v>
      </c>
      <c r="Q24" s="81">
        <v>8.2506330000000003E-2</v>
      </c>
      <c r="R24" s="17"/>
      <c r="S24" s="18"/>
    </row>
    <row r="25" spans="1:19" x14ac:dyDescent="0.25">
      <c r="A25" s="10"/>
      <c r="B25" s="32"/>
      <c r="C25" s="61"/>
      <c r="D25" s="61"/>
      <c r="E25" s="61"/>
      <c r="F25" s="62"/>
      <c r="G25" s="61"/>
      <c r="H25" s="61"/>
      <c r="I25" s="61"/>
      <c r="J25" s="61"/>
      <c r="K25" s="61"/>
      <c r="L25" s="61"/>
      <c r="M25" s="61"/>
      <c r="N25" s="61"/>
      <c r="O25" s="60"/>
      <c r="P25" s="61"/>
      <c r="Q25" s="16"/>
      <c r="R25" s="17"/>
      <c r="S25" s="18"/>
    </row>
    <row r="26" spans="1:19" x14ac:dyDescent="0.25">
      <c r="A26" s="63" t="s">
        <v>28</v>
      </c>
      <c r="B26" s="64"/>
      <c r="C26" s="66">
        <f>C24*0.75</f>
        <v>99.007596000000007</v>
      </c>
      <c r="D26" s="66">
        <f t="shared" ref="D26:N26" si="5">D24*0.75</f>
        <v>110.11501067624999</v>
      </c>
      <c r="E26" s="66">
        <f t="shared" si="5"/>
        <v>148.511394</v>
      </c>
      <c r="F26" s="66">
        <f t="shared" si="5"/>
        <v>106.980801465375</v>
      </c>
      <c r="G26" s="66">
        <f t="shared" si="5"/>
        <v>99.007596000000007</v>
      </c>
      <c r="H26" s="66">
        <f t="shared" si="5"/>
        <v>99.007596000000007</v>
      </c>
      <c r="I26" s="66">
        <f t="shared" si="5"/>
        <v>110.79568789875</v>
      </c>
      <c r="J26" s="66">
        <f t="shared" si="5"/>
        <v>99.007596000000007</v>
      </c>
      <c r="K26" s="66">
        <f t="shared" si="5"/>
        <v>99.007596000000007</v>
      </c>
      <c r="L26" s="66">
        <f>+L16*$Q$24</f>
        <v>49.503798000000003</v>
      </c>
      <c r="M26" s="66">
        <f t="shared" si="5"/>
        <v>0</v>
      </c>
      <c r="N26" s="66">
        <f t="shared" si="5"/>
        <v>0</v>
      </c>
      <c r="O26" s="65"/>
      <c r="P26" s="66">
        <f>SUM(C26:N26)</f>
        <v>1020.9446720403751</v>
      </c>
      <c r="Q26" s="82" t="s">
        <v>28</v>
      </c>
      <c r="R26" s="17"/>
      <c r="S26" s="18"/>
    </row>
    <row r="27" spans="1:19" x14ac:dyDescent="0.25">
      <c r="A27" s="63" t="s">
        <v>44</v>
      </c>
      <c r="B27" s="64"/>
      <c r="C27" s="66">
        <v>0</v>
      </c>
      <c r="D27" s="66">
        <v>0</v>
      </c>
      <c r="E27" s="66">
        <v>0</v>
      </c>
      <c r="F27" s="66">
        <v>0</v>
      </c>
      <c r="G27" s="66">
        <v>0</v>
      </c>
      <c r="H27" s="66">
        <v>0</v>
      </c>
      <c r="I27" s="66">
        <v>0</v>
      </c>
      <c r="J27" s="66">
        <v>0</v>
      </c>
      <c r="K27" s="66">
        <v>0</v>
      </c>
      <c r="L27" s="66">
        <f>+L17*$Q$24</f>
        <v>132.01012800000001</v>
      </c>
      <c r="M27" s="66"/>
      <c r="N27" s="66"/>
      <c r="O27" s="65"/>
      <c r="P27" s="66">
        <f>SUM(C27:N27)</f>
        <v>132.01012800000001</v>
      </c>
      <c r="Q27" s="82" t="str">
        <f>+A27</f>
        <v>Alan &amp; Mary share (100%)</v>
      </c>
      <c r="R27" s="17"/>
      <c r="S27" s="18"/>
    </row>
    <row r="28" spans="1:19" x14ac:dyDescent="0.25">
      <c r="A28" s="63" t="s">
        <v>29</v>
      </c>
      <c r="B28" s="64"/>
      <c r="C28" s="68">
        <f>C24*0.25</f>
        <v>33.002532000000002</v>
      </c>
      <c r="D28" s="68">
        <f t="shared" ref="D28:N28" si="6">D24*0.25</f>
        <v>36.705003558750001</v>
      </c>
      <c r="E28" s="68">
        <f t="shared" si="6"/>
        <v>49.503798000000003</v>
      </c>
      <c r="F28" s="68">
        <f t="shared" si="6"/>
        <v>35.660267155124998</v>
      </c>
      <c r="G28" s="68">
        <f t="shared" si="6"/>
        <v>33.002532000000002</v>
      </c>
      <c r="H28" s="68">
        <f t="shared" si="6"/>
        <v>33.002532000000002</v>
      </c>
      <c r="I28" s="68">
        <f t="shared" si="6"/>
        <v>36.931895966250003</v>
      </c>
      <c r="J28" s="68">
        <f t="shared" si="6"/>
        <v>33.002532000000002</v>
      </c>
      <c r="K28" s="68">
        <f t="shared" si="6"/>
        <v>33.002532000000002</v>
      </c>
      <c r="L28" s="66">
        <f>+L18*$Q$24</f>
        <v>16.501266000000001</v>
      </c>
      <c r="M28" s="68">
        <f t="shared" si="6"/>
        <v>0</v>
      </c>
      <c r="N28" s="68">
        <f t="shared" si="6"/>
        <v>0</v>
      </c>
      <c r="O28" s="67"/>
      <c r="P28" s="68">
        <f>SUM(C28:N28)</f>
        <v>340.31489068012502</v>
      </c>
      <c r="Q28" s="82" t="s">
        <v>29</v>
      </c>
      <c r="R28" s="17"/>
      <c r="S28" s="18"/>
    </row>
    <row r="29" spans="1:19" ht="15.75" thickBot="1" x14ac:dyDescent="0.3">
      <c r="A29" s="10"/>
      <c r="B29" s="32"/>
      <c r="C29" s="72"/>
      <c r="D29" s="72"/>
      <c r="E29" s="72"/>
      <c r="F29" s="73"/>
      <c r="G29" s="74"/>
      <c r="H29" s="74"/>
      <c r="I29" s="74"/>
      <c r="J29" s="74"/>
      <c r="K29" s="74"/>
      <c r="L29" s="74"/>
      <c r="M29" s="74"/>
      <c r="N29" s="74"/>
      <c r="O29" s="33"/>
      <c r="P29" s="33"/>
      <c r="Q29" s="16"/>
      <c r="R29" s="17"/>
      <c r="S29" s="18"/>
    </row>
    <row r="30" spans="1:19" ht="15.75" thickBot="1" x14ac:dyDescent="0.3">
      <c r="A30" s="11" t="s">
        <v>31</v>
      </c>
      <c r="B30" s="32"/>
      <c r="C30" s="59">
        <f t="shared" ref="C30:N30" si="7">C14-C24</f>
        <v>1467.9898720000001</v>
      </c>
      <c r="D30" s="59">
        <f t="shared" si="7"/>
        <v>1632.6799857650001</v>
      </c>
      <c r="E30" s="59">
        <f t="shared" si="7"/>
        <v>2201.9848080000002</v>
      </c>
      <c r="F30" s="59">
        <f t="shared" si="7"/>
        <v>1586.2089313795</v>
      </c>
      <c r="G30" s="59">
        <f t="shared" si="7"/>
        <v>1467.9898720000001</v>
      </c>
      <c r="H30" s="59">
        <f t="shared" si="7"/>
        <v>1467.9898720000001</v>
      </c>
      <c r="I30" s="59">
        <f t="shared" si="7"/>
        <v>1642.772416135</v>
      </c>
      <c r="J30" s="59">
        <f t="shared" si="7"/>
        <v>1467.9898720000001</v>
      </c>
      <c r="K30" s="59">
        <f t="shared" si="7"/>
        <v>1467.9898720000001</v>
      </c>
      <c r="L30" s="59">
        <f t="shared" si="7"/>
        <v>2201.9848080000002</v>
      </c>
      <c r="M30" s="59">
        <f t="shared" si="7"/>
        <v>0</v>
      </c>
      <c r="N30" s="59">
        <f t="shared" si="7"/>
        <v>0</v>
      </c>
      <c r="O30" s="60"/>
      <c r="P30" s="59">
        <f>SUM(C30:N30)</f>
        <v>16605.580309279499</v>
      </c>
      <c r="Q30" s="16"/>
      <c r="R30" s="17"/>
      <c r="S30" s="18"/>
    </row>
    <row r="31" spans="1:19" x14ac:dyDescent="0.25">
      <c r="A31" s="11"/>
      <c r="B31" s="32"/>
      <c r="C31" s="69"/>
      <c r="D31" s="69"/>
      <c r="E31" s="69"/>
      <c r="F31" s="70"/>
      <c r="G31" s="71"/>
      <c r="H31" s="71"/>
      <c r="I31" s="71"/>
      <c r="J31" s="71"/>
      <c r="K31" s="71"/>
      <c r="L31" s="71"/>
      <c r="M31" s="71"/>
      <c r="N31" s="71"/>
      <c r="O31" s="33"/>
      <c r="P31" s="33"/>
      <c r="Q31" s="16"/>
      <c r="R31" s="17"/>
      <c r="S31" s="18"/>
    </row>
    <row r="32" spans="1:19" x14ac:dyDescent="0.25">
      <c r="A32" s="63" t="s">
        <v>28</v>
      </c>
      <c r="B32" s="64"/>
      <c r="C32" s="66">
        <f>C30*0.75</f>
        <v>1100.9924040000001</v>
      </c>
      <c r="D32" s="66">
        <f t="shared" ref="D32:N32" si="8">D30*0.75</f>
        <v>1224.50998932375</v>
      </c>
      <c r="E32" s="66">
        <f t="shared" si="8"/>
        <v>1651.4886060000001</v>
      </c>
      <c r="F32" s="66">
        <f t="shared" si="8"/>
        <v>1189.6566985346249</v>
      </c>
      <c r="G32" s="66">
        <f t="shared" si="8"/>
        <v>1100.9924040000001</v>
      </c>
      <c r="H32" s="66">
        <f t="shared" si="8"/>
        <v>1100.9924040000001</v>
      </c>
      <c r="I32" s="66">
        <f t="shared" si="8"/>
        <v>1232.07931210125</v>
      </c>
      <c r="J32" s="66">
        <f t="shared" si="8"/>
        <v>1100.9924040000001</v>
      </c>
      <c r="K32" s="66">
        <f t="shared" si="8"/>
        <v>1100.9924040000001</v>
      </c>
      <c r="L32" s="66">
        <f>+L16-L26</f>
        <v>550.49620200000004</v>
      </c>
      <c r="M32" s="66">
        <f t="shared" si="8"/>
        <v>0</v>
      </c>
      <c r="N32" s="66">
        <f t="shared" si="8"/>
        <v>0</v>
      </c>
      <c r="O32" s="66"/>
      <c r="P32" s="66">
        <f>SUM(C32:N32)</f>
        <v>11353.192827959627</v>
      </c>
      <c r="Q32" s="82" t="s">
        <v>28</v>
      </c>
      <c r="R32" s="17"/>
      <c r="S32" s="18"/>
    </row>
    <row r="33" spans="1:22" x14ac:dyDescent="0.25">
      <c r="A33" s="63" t="s">
        <v>44</v>
      </c>
      <c r="B33" s="64"/>
      <c r="C33" s="66">
        <v>0</v>
      </c>
      <c r="D33" s="66">
        <v>0</v>
      </c>
      <c r="E33" s="66">
        <v>0</v>
      </c>
      <c r="F33" s="66">
        <v>0</v>
      </c>
      <c r="G33" s="66">
        <v>0</v>
      </c>
      <c r="H33" s="66">
        <v>0</v>
      </c>
      <c r="I33" s="66">
        <v>0</v>
      </c>
      <c r="J33" s="66">
        <v>0</v>
      </c>
      <c r="K33" s="66">
        <v>0</v>
      </c>
      <c r="L33" s="66">
        <f>+L17-L27</f>
        <v>1467.9898720000001</v>
      </c>
      <c r="M33" s="66"/>
      <c r="N33" s="66"/>
      <c r="O33" s="65"/>
      <c r="P33" s="66">
        <f>SUM(C33:N33)</f>
        <v>1467.9898720000001</v>
      </c>
      <c r="Q33" s="82" t="str">
        <f>+A33</f>
        <v>Alan &amp; Mary share (100%)</v>
      </c>
      <c r="R33" s="17"/>
      <c r="S33" s="18"/>
    </row>
    <row r="34" spans="1:22" x14ac:dyDescent="0.25">
      <c r="A34" s="63" t="s">
        <v>29</v>
      </c>
      <c r="B34" s="64"/>
      <c r="C34" s="68">
        <f>C30*0.25</f>
        <v>366.99746800000003</v>
      </c>
      <c r="D34" s="68">
        <f t="shared" ref="D34:N34" si="9">D30*0.25</f>
        <v>408.16999644125002</v>
      </c>
      <c r="E34" s="68">
        <f t="shared" si="9"/>
        <v>550.49620200000004</v>
      </c>
      <c r="F34" s="68">
        <f t="shared" si="9"/>
        <v>396.55223284487499</v>
      </c>
      <c r="G34" s="68">
        <f t="shared" si="9"/>
        <v>366.99746800000003</v>
      </c>
      <c r="H34" s="68">
        <f t="shared" si="9"/>
        <v>366.99746800000003</v>
      </c>
      <c r="I34" s="68">
        <f t="shared" si="9"/>
        <v>410.69310403374999</v>
      </c>
      <c r="J34" s="68">
        <f t="shared" si="9"/>
        <v>366.99746800000003</v>
      </c>
      <c r="K34" s="68">
        <f t="shared" si="9"/>
        <v>366.99746800000003</v>
      </c>
      <c r="L34" s="66">
        <f>+L18-L28</f>
        <v>183.49873400000001</v>
      </c>
      <c r="M34" s="68">
        <f t="shared" si="9"/>
        <v>0</v>
      </c>
      <c r="N34" s="68">
        <f t="shared" si="9"/>
        <v>0</v>
      </c>
      <c r="O34" s="68"/>
      <c r="P34" s="66">
        <f>SUM(C34:N34)</f>
        <v>3784.3976093198753</v>
      </c>
      <c r="Q34" s="82" t="s">
        <v>29</v>
      </c>
      <c r="R34" s="17"/>
      <c r="S34" s="18"/>
    </row>
    <row r="35" spans="1:22" x14ac:dyDescent="0.25">
      <c r="A35" s="10"/>
      <c r="B35" s="32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6"/>
      <c r="P35" s="76"/>
      <c r="Q35" s="16"/>
      <c r="R35" s="17"/>
      <c r="S35" s="18"/>
    </row>
    <row r="36" spans="1:22" x14ac:dyDescent="0.25">
      <c r="A36" s="15"/>
      <c r="B36" s="78"/>
      <c r="C36" s="53"/>
      <c r="D36" s="53"/>
      <c r="E36" s="53"/>
      <c r="F36" s="53"/>
      <c r="G36" s="33"/>
      <c r="H36" s="33"/>
      <c r="I36" s="33"/>
      <c r="J36" s="33"/>
      <c r="K36" s="33"/>
      <c r="L36" s="33"/>
      <c r="M36" s="13"/>
      <c r="N36" s="13"/>
      <c r="O36" s="77"/>
      <c r="P36" s="77"/>
      <c r="Q36" s="34"/>
      <c r="R36" s="35"/>
      <c r="S36" s="27"/>
    </row>
    <row r="37" spans="1:22" x14ac:dyDescent="0.25">
      <c r="A37" s="15"/>
      <c r="B37" s="78"/>
      <c r="C37" s="57"/>
      <c r="D37" s="57"/>
      <c r="E37" s="57"/>
      <c r="F37" s="57"/>
      <c r="G37" s="13"/>
      <c r="H37" s="13"/>
      <c r="I37" s="13"/>
      <c r="J37" s="13"/>
      <c r="K37" s="13"/>
      <c r="L37" s="13"/>
      <c r="M37" s="13"/>
      <c r="N37" s="13"/>
      <c r="O37" s="77"/>
      <c r="P37" s="77"/>
      <c r="Q37" s="34"/>
      <c r="R37" s="35"/>
      <c r="S37" s="27"/>
    </row>
    <row r="38" spans="1:22" x14ac:dyDescent="0.25">
      <c r="A38" s="12" t="s">
        <v>37</v>
      </c>
      <c r="B38" s="78"/>
      <c r="C38" s="57"/>
      <c r="D38" s="57"/>
      <c r="E38" s="53"/>
      <c r="F38" s="57"/>
      <c r="G38" s="13"/>
      <c r="H38" s="13"/>
      <c r="I38" s="13"/>
      <c r="J38" s="13"/>
      <c r="K38" s="13"/>
      <c r="L38" s="13"/>
      <c r="M38" s="13"/>
      <c r="N38" s="13"/>
      <c r="O38" s="77"/>
      <c r="P38" s="77"/>
      <c r="Q38" s="34"/>
      <c r="R38" s="35"/>
      <c r="S38" s="27"/>
    </row>
    <row r="39" spans="1:22" ht="15.75" thickBot="1" x14ac:dyDescent="0.3">
      <c r="A39" s="15"/>
      <c r="B39" s="78"/>
      <c r="C39" s="53" t="s">
        <v>39</v>
      </c>
      <c r="D39" s="53"/>
      <c r="E39" s="29"/>
      <c r="F39" s="53" t="s">
        <v>40</v>
      </c>
      <c r="G39" s="53"/>
      <c r="H39" s="53"/>
      <c r="I39" s="53" t="s">
        <v>41</v>
      </c>
      <c r="J39" s="53"/>
      <c r="K39" s="53"/>
      <c r="L39" s="53" t="s">
        <v>42</v>
      </c>
      <c r="M39" s="53"/>
      <c r="N39" s="53"/>
      <c r="O39" s="53"/>
      <c r="P39" s="53"/>
      <c r="Q39" s="34"/>
      <c r="R39" s="35"/>
      <c r="S39" s="27"/>
    </row>
    <row r="40" spans="1:22" ht="15.75" thickBot="1" x14ac:dyDescent="0.3">
      <c r="A40" s="12" t="s">
        <v>38</v>
      </c>
      <c r="B40" s="78"/>
      <c r="C40" s="53">
        <f>253.29*4</f>
        <v>1013.16</v>
      </c>
      <c r="D40" s="53"/>
      <c r="E40" s="29"/>
      <c r="F40" s="53">
        <f>240.63*4</f>
        <v>962.52</v>
      </c>
      <c r="G40" s="53"/>
      <c r="H40" s="53"/>
      <c r="I40" s="53">
        <f>256.04*4</f>
        <v>1024.1600000000001</v>
      </c>
      <c r="J40" s="53"/>
      <c r="K40" s="53"/>
      <c r="L40" s="53">
        <f>250.44*4</f>
        <v>1001.76</v>
      </c>
      <c r="M40" s="53"/>
      <c r="N40" s="53"/>
      <c r="O40" s="53"/>
      <c r="P40" s="59">
        <f>SUM(C40:N40)</f>
        <v>4001.6000000000004</v>
      </c>
      <c r="Q40" s="34"/>
      <c r="R40" s="35"/>
      <c r="S40" s="27"/>
    </row>
    <row r="41" spans="1:22" x14ac:dyDescent="0.25">
      <c r="A41" s="15"/>
      <c r="B41" s="78"/>
      <c r="C41" s="57"/>
      <c r="D41" s="57"/>
      <c r="E41" s="29"/>
      <c r="F41" s="57"/>
      <c r="G41" s="13"/>
      <c r="H41" s="13"/>
      <c r="I41" s="57"/>
      <c r="J41" s="13"/>
      <c r="K41" s="13"/>
      <c r="L41" s="57"/>
      <c r="M41" s="13"/>
      <c r="N41" s="13"/>
      <c r="O41" s="77"/>
      <c r="P41" s="33"/>
      <c r="Q41" s="35"/>
      <c r="R41" s="35"/>
      <c r="S41" s="27"/>
      <c r="U41" t="s">
        <v>46</v>
      </c>
    </row>
    <row r="42" spans="1:22" x14ac:dyDescent="0.25">
      <c r="A42" s="63" t="s">
        <v>28</v>
      </c>
      <c r="B42" s="78"/>
      <c r="C42" s="57">
        <f>+C40*0.75</f>
        <v>759.87</v>
      </c>
      <c r="D42" s="57"/>
      <c r="E42" s="29"/>
      <c r="F42" s="57">
        <f>+F40*0.75</f>
        <v>721.89</v>
      </c>
      <c r="G42" s="13"/>
      <c r="H42" s="13"/>
      <c r="I42" s="57">
        <f>+I40*0.75</f>
        <v>768.12000000000012</v>
      </c>
      <c r="J42" s="13"/>
      <c r="K42" s="13"/>
      <c r="L42" s="57">
        <f>+L40*0.75</f>
        <v>751.31999999999994</v>
      </c>
      <c r="M42" s="13"/>
      <c r="N42" s="13"/>
      <c r="O42" s="77"/>
      <c r="P42" s="66">
        <f>SUM(C42:N42)</f>
        <v>3001.2</v>
      </c>
      <c r="Q42" s="82" t="s">
        <v>28</v>
      </c>
      <c r="R42" s="35"/>
      <c r="S42" s="27"/>
      <c r="U42" s="30">
        <v>44287</v>
      </c>
    </row>
    <row r="43" spans="1:22" x14ac:dyDescent="0.25">
      <c r="A43" s="63" t="s">
        <v>44</v>
      </c>
      <c r="B43" s="78"/>
      <c r="C43" s="57">
        <v>0</v>
      </c>
      <c r="D43" s="57"/>
      <c r="E43" s="29"/>
      <c r="F43" s="57">
        <v>0</v>
      </c>
      <c r="G43" s="13"/>
      <c r="H43" s="13"/>
      <c r="I43" s="57">
        <v>0</v>
      </c>
      <c r="J43" s="13"/>
      <c r="K43" s="13"/>
      <c r="L43" s="57">
        <f>+L40*0.25*(V44/90)</f>
        <v>114.08933333333333</v>
      </c>
      <c r="M43" s="13"/>
      <c r="N43" s="13"/>
      <c r="O43" s="77"/>
      <c r="P43" s="66">
        <f>SUM(C43:N43)</f>
        <v>114.08933333333333</v>
      </c>
      <c r="Q43" s="82" t="str">
        <f>+A43</f>
        <v>Alan &amp; Mary share (100%)</v>
      </c>
      <c r="R43" s="35"/>
      <c r="S43" s="27"/>
      <c r="U43" s="30">
        <v>44336</v>
      </c>
      <c r="V43" s="31">
        <f>+U43-U42</f>
        <v>49</v>
      </c>
    </row>
    <row r="44" spans="1:22" x14ac:dyDescent="0.25">
      <c r="A44" s="63" t="s">
        <v>29</v>
      </c>
      <c r="B44" s="78"/>
      <c r="C44" s="57">
        <f>+C40*0.25</f>
        <v>253.29</v>
      </c>
      <c r="D44" s="57"/>
      <c r="E44" s="29"/>
      <c r="F44" s="57">
        <f>+F40*0.25</f>
        <v>240.63</v>
      </c>
      <c r="G44" s="13"/>
      <c r="H44" s="13"/>
      <c r="I44" s="57">
        <f>+I40*0.25</f>
        <v>256.04000000000002</v>
      </c>
      <c r="J44" s="13"/>
      <c r="K44" s="13"/>
      <c r="L44" s="57">
        <f>+L40*0.25*(V43/90)</f>
        <v>136.35066666666665</v>
      </c>
      <c r="M44" s="13"/>
      <c r="N44" s="13"/>
      <c r="O44" s="77"/>
      <c r="P44" s="68">
        <f>SUM(C44:N44)</f>
        <v>886.31066666666675</v>
      </c>
      <c r="Q44" s="82" t="s">
        <v>29</v>
      </c>
      <c r="R44" s="35"/>
      <c r="S44" s="27"/>
      <c r="U44" s="30">
        <v>44377</v>
      </c>
      <c r="V44" s="31">
        <f>+U44-U43</f>
        <v>41</v>
      </c>
    </row>
    <row r="45" spans="1:22" ht="15.75" thickBot="1" x14ac:dyDescent="0.3">
      <c r="A45" s="15"/>
      <c r="B45" s="78"/>
      <c r="C45" s="57"/>
      <c r="D45" s="57"/>
      <c r="E45" s="57"/>
      <c r="F45" s="57"/>
      <c r="G45" s="13"/>
      <c r="H45" s="13"/>
      <c r="I45" s="13"/>
      <c r="J45" s="13"/>
      <c r="K45" s="13"/>
      <c r="L45" s="13"/>
      <c r="M45" s="13"/>
      <c r="N45" s="13"/>
      <c r="O45" s="77"/>
      <c r="P45" s="77"/>
      <c r="Q45" s="34"/>
      <c r="R45" s="35"/>
      <c r="S45" s="27"/>
    </row>
    <row r="46" spans="1:22" ht="15.75" thickBot="1" x14ac:dyDescent="0.3">
      <c r="A46" s="12" t="s">
        <v>45</v>
      </c>
      <c r="B46" s="78"/>
      <c r="C46" s="29"/>
      <c r="D46" s="57"/>
      <c r="E46" s="57"/>
      <c r="F46" s="57"/>
      <c r="G46" s="13"/>
      <c r="H46" s="13"/>
      <c r="I46" s="13"/>
      <c r="J46" s="13"/>
      <c r="K46" s="57">
        <f>124.25*4</f>
        <v>497</v>
      </c>
      <c r="L46" s="13"/>
      <c r="M46" s="13"/>
      <c r="N46" s="13"/>
      <c r="O46" s="77"/>
      <c r="P46" s="59">
        <f>SUM(C46:N46)</f>
        <v>497</v>
      </c>
      <c r="Q46" s="34"/>
      <c r="R46" s="35"/>
      <c r="S46" s="27"/>
    </row>
    <row r="47" spans="1:22" x14ac:dyDescent="0.25">
      <c r="A47" s="15"/>
      <c r="B47" s="78"/>
      <c r="C47" s="28"/>
      <c r="D47" s="57"/>
      <c r="E47" s="57"/>
      <c r="F47" s="57"/>
      <c r="G47" s="13"/>
      <c r="H47" s="13"/>
      <c r="I47" s="13"/>
      <c r="J47" s="13"/>
      <c r="K47" s="57"/>
      <c r="L47" s="13"/>
      <c r="M47" s="13"/>
      <c r="N47" s="13"/>
      <c r="O47" s="77"/>
      <c r="P47" s="83"/>
      <c r="Q47" s="34"/>
      <c r="R47" s="35"/>
      <c r="S47" s="27"/>
    </row>
    <row r="48" spans="1:22" x14ac:dyDescent="0.25">
      <c r="A48" s="63" t="s">
        <v>28</v>
      </c>
      <c r="B48" s="78"/>
      <c r="C48" s="57"/>
      <c r="D48" s="57"/>
      <c r="E48" s="57"/>
      <c r="F48" s="57"/>
      <c r="G48" s="13"/>
      <c r="H48" s="13"/>
      <c r="I48" s="13"/>
      <c r="J48" s="13"/>
      <c r="K48" s="13">
        <f>+K46*0.75</f>
        <v>372.75</v>
      </c>
      <c r="L48" s="13"/>
      <c r="M48" s="13"/>
      <c r="N48" s="13"/>
      <c r="O48" s="77"/>
      <c r="P48" s="66">
        <f>SUM(C48:N48)</f>
        <v>372.75</v>
      </c>
      <c r="Q48" s="82" t="s">
        <v>28</v>
      </c>
      <c r="R48" s="35"/>
      <c r="S48" s="27"/>
    </row>
    <row r="49" spans="1:22" x14ac:dyDescent="0.25">
      <c r="A49" s="63" t="s">
        <v>44</v>
      </c>
      <c r="B49" s="78"/>
      <c r="C49" s="57"/>
      <c r="D49" s="57"/>
      <c r="E49" s="57"/>
      <c r="F49" s="57"/>
      <c r="G49" s="13"/>
      <c r="H49" s="13"/>
      <c r="I49" s="13"/>
      <c r="J49" s="13"/>
      <c r="K49" s="13">
        <v>0</v>
      </c>
      <c r="L49" s="13"/>
      <c r="M49" s="13"/>
      <c r="N49" s="13"/>
      <c r="O49" s="77"/>
      <c r="P49" s="66">
        <f>SUM(C49:N49)</f>
        <v>0</v>
      </c>
      <c r="Q49" s="82" t="str">
        <f>+A49</f>
        <v>Alan &amp; Mary share (100%)</v>
      </c>
      <c r="R49" s="35"/>
      <c r="S49" s="27"/>
    </row>
    <row r="50" spans="1:22" x14ac:dyDescent="0.25">
      <c r="A50" s="63" t="s">
        <v>29</v>
      </c>
      <c r="B50" s="78"/>
      <c r="C50" s="57"/>
      <c r="D50" s="57"/>
      <c r="E50" s="57"/>
      <c r="F50" s="57"/>
      <c r="G50" s="13"/>
      <c r="H50" s="13"/>
      <c r="I50" s="13"/>
      <c r="J50" s="13"/>
      <c r="K50" s="13">
        <f>+K46*0.25</f>
        <v>124.25</v>
      </c>
      <c r="L50" s="13"/>
      <c r="M50" s="13"/>
      <c r="N50" s="13"/>
      <c r="O50" s="77"/>
      <c r="P50" s="68">
        <f>SUM(C50:N50)</f>
        <v>124.25</v>
      </c>
      <c r="Q50" s="82" t="s">
        <v>29</v>
      </c>
      <c r="R50" s="35"/>
      <c r="S50" s="27"/>
    </row>
    <row r="51" spans="1:22" ht="15.75" thickBot="1" x14ac:dyDescent="0.3">
      <c r="A51" s="15"/>
      <c r="B51" s="78"/>
      <c r="C51" s="28"/>
      <c r="D51" s="57"/>
      <c r="E51" s="57"/>
      <c r="F51" s="57"/>
      <c r="G51" s="13"/>
      <c r="H51" s="13"/>
      <c r="I51" s="13"/>
      <c r="J51" s="13"/>
      <c r="K51" s="57"/>
      <c r="L51" s="13"/>
      <c r="M51" s="13"/>
      <c r="N51" s="13"/>
      <c r="O51" s="77"/>
      <c r="P51" s="60"/>
      <c r="Q51" s="34"/>
      <c r="R51" s="35"/>
      <c r="S51" s="27"/>
    </row>
    <row r="52" spans="1:22" ht="15.75" thickBot="1" x14ac:dyDescent="0.3">
      <c r="A52" s="12" t="s">
        <v>11</v>
      </c>
      <c r="B52" s="78"/>
      <c r="C52" s="28"/>
      <c r="D52" s="57"/>
      <c r="E52" s="57"/>
      <c r="F52" s="57">
        <f>264.45*4</f>
        <v>1057.8</v>
      </c>
      <c r="G52" s="13"/>
      <c r="H52" s="13"/>
      <c r="I52" s="13"/>
      <c r="J52" s="13"/>
      <c r="K52" s="57"/>
      <c r="L52" s="13"/>
      <c r="M52" s="13"/>
      <c r="N52" s="13"/>
      <c r="O52" s="77"/>
      <c r="P52" s="59">
        <f>SUM(C52:N52)</f>
        <v>1057.8</v>
      </c>
      <c r="Q52" s="34"/>
      <c r="R52" s="35"/>
      <c r="S52" s="27"/>
    </row>
    <row r="53" spans="1:22" x14ac:dyDescent="0.25">
      <c r="A53" s="15"/>
      <c r="B53" s="78"/>
      <c r="C53" s="28"/>
      <c r="D53" s="57"/>
      <c r="E53" s="57"/>
      <c r="F53" s="57"/>
      <c r="G53" s="13"/>
      <c r="H53" s="13"/>
      <c r="I53" s="13"/>
      <c r="J53" s="13"/>
      <c r="K53" s="57"/>
      <c r="L53" s="13"/>
      <c r="M53" s="13"/>
      <c r="N53" s="13"/>
      <c r="O53" s="77"/>
      <c r="P53" s="60"/>
      <c r="Q53" s="34"/>
      <c r="R53" s="35"/>
      <c r="S53" s="27"/>
    </row>
    <row r="54" spans="1:22" x14ac:dyDescent="0.25">
      <c r="A54" s="63" t="s">
        <v>28</v>
      </c>
      <c r="B54" s="78"/>
      <c r="C54" s="28"/>
      <c r="D54" s="57"/>
      <c r="E54" s="57"/>
      <c r="F54" s="13">
        <f>+F52*0.75</f>
        <v>793.34999999999991</v>
      </c>
      <c r="G54" s="13"/>
      <c r="H54" s="13"/>
      <c r="I54" s="13"/>
      <c r="J54" s="13"/>
      <c r="K54" s="57"/>
      <c r="L54" s="13"/>
      <c r="M54" s="13"/>
      <c r="N54" s="13"/>
      <c r="O54" s="77"/>
      <c r="P54" s="66">
        <f>SUM(C54:N54)</f>
        <v>793.34999999999991</v>
      </c>
      <c r="Q54" s="82" t="s">
        <v>28</v>
      </c>
      <c r="R54" s="35"/>
      <c r="S54" s="27"/>
      <c r="U54" t="s">
        <v>47</v>
      </c>
    </row>
    <row r="55" spans="1:22" x14ac:dyDescent="0.25">
      <c r="A55" s="63" t="s">
        <v>44</v>
      </c>
      <c r="B55" s="78"/>
      <c r="C55" s="28"/>
      <c r="D55" s="57"/>
      <c r="E55" s="57"/>
      <c r="F55" s="57">
        <f>+F52*0.25*(V58/365)</f>
        <v>126.06657534246574</v>
      </c>
      <c r="G55" s="13"/>
      <c r="H55" s="13"/>
      <c r="I55" s="13"/>
      <c r="J55" s="13"/>
      <c r="K55" s="57"/>
      <c r="L55" s="13"/>
      <c r="M55" s="13"/>
      <c r="N55" s="13"/>
      <c r="O55" s="77"/>
      <c r="P55" s="66">
        <f>SUM(C55:N55)</f>
        <v>126.06657534246574</v>
      </c>
      <c r="Q55" s="82" t="str">
        <f>+A55</f>
        <v>Alan &amp; Mary share (100%)</v>
      </c>
      <c r="R55" s="35"/>
      <c r="S55" s="27"/>
      <c r="U55" t="s">
        <v>48</v>
      </c>
    </row>
    <row r="56" spans="1:22" x14ac:dyDescent="0.25">
      <c r="A56" s="63" t="s">
        <v>29</v>
      </c>
      <c r="B56" s="78"/>
      <c r="C56" s="28"/>
      <c r="D56" s="57"/>
      <c r="E56" s="57"/>
      <c r="F56" s="57">
        <f>+F52*0.25*(V57/365)</f>
        <v>138.38342465753422</v>
      </c>
      <c r="G56" s="13"/>
      <c r="H56" s="13"/>
      <c r="I56" s="13"/>
      <c r="J56" s="13"/>
      <c r="K56" s="57"/>
      <c r="L56" s="13"/>
      <c r="M56" s="13"/>
      <c r="N56" s="13"/>
      <c r="O56" s="77"/>
      <c r="P56" s="68">
        <f>SUM(C56:N56)</f>
        <v>138.38342465753422</v>
      </c>
      <c r="Q56" s="82" t="s">
        <v>29</v>
      </c>
      <c r="R56" s="35"/>
      <c r="S56" s="27"/>
      <c r="U56" s="30">
        <v>44145</v>
      </c>
    </row>
    <row r="57" spans="1:22" x14ac:dyDescent="0.25">
      <c r="A57" s="15"/>
      <c r="B57" s="78"/>
      <c r="C57" s="28"/>
      <c r="D57" s="57"/>
      <c r="E57" s="57"/>
      <c r="F57" s="57"/>
      <c r="G57" s="13"/>
      <c r="H57" s="13"/>
      <c r="I57" s="13"/>
      <c r="J57" s="13"/>
      <c r="K57" s="57"/>
      <c r="L57" s="13"/>
      <c r="M57" s="13"/>
      <c r="N57" s="13"/>
      <c r="O57" s="77"/>
      <c r="P57" s="60"/>
      <c r="Q57" s="34"/>
      <c r="R57" s="35"/>
      <c r="S57" s="27"/>
      <c r="U57" s="30">
        <v>44336</v>
      </c>
      <c r="V57" s="31">
        <f t="shared" ref="V57:V58" si="10">+U57-U56</f>
        <v>191</v>
      </c>
    </row>
    <row r="58" spans="1:22" x14ac:dyDescent="0.25">
      <c r="A58" s="15"/>
      <c r="B58" s="78"/>
      <c r="C58" s="28"/>
      <c r="D58" s="57"/>
      <c r="E58" s="57"/>
      <c r="F58" s="57"/>
      <c r="G58" s="13"/>
      <c r="H58" s="13"/>
      <c r="I58" s="13"/>
      <c r="J58" s="13"/>
      <c r="K58" s="57"/>
      <c r="L58" s="13"/>
      <c r="M58" s="13"/>
      <c r="N58" s="13"/>
      <c r="O58" s="77"/>
      <c r="P58" s="60"/>
      <c r="Q58" s="34"/>
      <c r="R58" s="35"/>
      <c r="S58" s="27"/>
      <c r="U58" s="30">
        <v>44510</v>
      </c>
      <c r="V58" s="31">
        <f t="shared" si="10"/>
        <v>174</v>
      </c>
    </row>
    <row r="59" spans="1:22" ht="15.75" thickBot="1" x14ac:dyDescent="0.3">
      <c r="A59" s="14"/>
      <c r="B59" s="79"/>
      <c r="C59" s="79"/>
      <c r="D59" s="79"/>
      <c r="E59" s="79"/>
      <c r="F59" s="79"/>
      <c r="G59" s="79"/>
      <c r="H59" s="79"/>
      <c r="I59" s="79"/>
      <c r="J59" s="79"/>
      <c r="K59" s="79"/>
      <c r="L59" s="79"/>
      <c r="M59" s="79"/>
      <c r="N59" s="79"/>
      <c r="O59" s="19"/>
      <c r="P59" s="84"/>
      <c r="Q59" s="19"/>
      <c r="R59" s="20"/>
      <c r="S59" s="21"/>
    </row>
    <row r="60" spans="1:22" x14ac:dyDescent="0.25">
      <c r="E60" s="80"/>
      <c r="F60" s="80"/>
    </row>
    <row r="61" spans="1:22" x14ac:dyDescent="0.25">
      <c r="E61" s="80"/>
      <c r="F61" s="80"/>
    </row>
    <row r="62" spans="1:22" x14ac:dyDescent="0.25">
      <c r="E62" s="80"/>
      <c r="F62" s="80"/>
    </row>
    <row r="63" spans="1:22" x14ac:dyDescent="0.25">
      <c r="E63" s="80"/>
      <c r="F63" s="80"/>
    </row>
    <row r="64" spans="1:22" x14ac:dyDescent="0.25">
      <c r="E64" s="80"/>
      <c r="F64" s="80"/>
    </row>
    <row r="65" spans="5:6" x14ac:dyDescent="0.25">
      <c r="E65" s="80"/>
      <c r="F65" s="80"/>
    </row>
    <row r="66" spans="5:6" x14ac:dyDescent="0.25">
      <c r="E66" s="80"/>
      <c r="F66" s="80"/>
    </row>
    <row r="67" spans="5:6" x14ac:dyDescent="0.25">
      <c r="E67" s="80"/>
      <c r="F67" s="80"/>
    </row>
    <row r="68" spans="5:6" x14ac:dyDescent="0.25">
      <c r="E68" s="80"/>
      <c r="F68" s="80"/>
    </row>
    <row r="69" spans="5:6" x14ac:dyDescent="0.25">
      <c r="E69" s="80"/>
      <c r="F69" s="80"/>
    </row>
    <row r="70" spans="5:6" x14ac:dyDescent="0.25">
      <c r="E70" s="80"/>
      <c r="F70" s="80"/>
    </row>
    <row r="71" spans="5:6" x14ac:dyDescent="0.25">
      <c r="E71" s="80"/>
      <c r="F71" s="80"/>
    </row>
    <row r="72" spans="5:6" x14ac:dyDescent="0.25">
      <c r="E72" s="80"/>
      <c r="F72" s="80"/>
    </row>
    <row r="73" spans="5:6" x14ac:dyDescent="0.25">
      <c r="E73" s="80"/>
      <c r="F73" s="80"/>
    </row>
    <row r="74" spans="5:6" x14ac:dyDescent="0.25">
      <c r="E74" s="80"/>
      <c r="F74" s="80"/>
    </row>
    <row r="75" spans="5:6" x14ac:dyDescent="0.25">
      <c r="E75" s="80"/>
      <c r="F75" s="80"/>
    </row>
    <row r="76" spans="5:6" x14ac:dyDescent="0.25">
      <c r="E76" s="80"/>
      <c r="F76" s="80"/>
    </row>
    <row r="77" spans="5:6" x14ac:dyDescent="0.25">
      <c r="E77" s="80"/>
      <c r="F77" s="80"/>
    </row>
    <row r="78" spans="5:6" x14ac:dyDescent="0.25">
      <c r="E78" s="80"/>
      <c r="F78" s="80"/>
    </row>
    <row r="79" spans="5:6" x14ac:dyDescent="0.25">
      <c r="E79" s="80"/>
      <c r="F79" s="80"/>
    </row>
    <row r="80" spans="5:6" x14ac:dyDescent="0.25">
      <c r="E80" s="80"/>
      <c r="F80" s="80"/>
    </row>
    <row r="81" spans="5:6" x14ac:dyDescent="0.25">
      <c r="E81" s="80"/>
      <c r="F81" s="80"/>
    </row>
    <row r="82" spans="5:6" x14ac:dyDescent="0.25">
      <c r="E82" s="80"/>
      <c r="F82" s="80"/>
    </row>
    <row r="83" spans="5:6" x14ac:dyDescent="0.25">
      <c r="E83" s="80"/>
      <c r="F83" s="80"/>
    </row>
    <row r="84" spans="5:6" x14ac:dyDescent="0.25">
      <c r="E84" s="80"/>
      <c r="F84" s="80"/>
    </row>
    <row r="85" spans="5:6" x14ac:dyDescent="0.25">
      <c r="E85" s="80"/>
      <c r="F85" s="80"/>
    </row>
    <row r="86" spans="5:6" x14ac:dyDescent="0.25">
      <c r="E86" s="80"/>
      <c r="F86" s="80"/>
    </row>
    <row r="87" spans="5:6" x14ac:dyDescent="0.25">
      <c r="E87" s="80"/>
      <c r="F87" s="80"/>
    </row>
    <row r="88" spans="5:6" x14ac:dyDescent="0.25">
      <c r="E88" s="80"/>
      <c r="F88" s="80"/>
    </row>
    <row r="89" spans="5:6" x14ac:dyDescent="0.25">
      <c r="E89" s="80"/>
      <c r="F89" s="80"/>
    </row>
    <row r="90" spans="5:6" x14ac:dyDescent="0.25">
      <c r="E90" s="80"/>
      <c r="F90" s="80"/>
    </row>
    <row r="91" spans="5:6" x14ac:dyDescent="0.25">
      <c r="E91" s="80"/>
      <c r="F91" s="80"/>
    </row>
    <row r="92" spans="5:6" x14ac:dyDescent="0.25">
      <c r="E92" s="80"/>
      <c r="F92" s="80"/>
    </row>
    <row r="93" spans="5:6" x14ac:dyDescent="0.25">
      <c r="E93" s="80"/>
      <c r="F93" s="80"/>
    </row>
    <row r="94" spans="5:6" x14ac:dyDescent="0.25">
      <c r="E94" s="80"/>
      <c r="F94" s="80"/>
    </row>
    <row r="95" spans="5:6" x14ac:dyDescent="0.25">
      <c r="E95" s="80"/>
      <c r="F95" s="80"/>
    </row>
    <row r="96" spans="5:6" x14ac:dyDescent="0.25">
      <c r="E96" s="80"/>
      <c r="F96" s="80"/>
    </row>
    <row r="97" spans="5:6" x14ac:dyDescent="0.25">
      <c r="E97" s="80"/>
      <c r="F97" s="80"/>
    </row>
    <row r="98" spans="5:6" x14ac:dyDescent="0.25">
      <c r="E98" s="80"/>
      <c r="F98" s="80"/>
    </row>
    <row r="99" spans="5:6" x14ac:dyDescent="0.25">
      <c r="E99" s="80"/>
      <c r="F99" s="80"/>
    </row>
    <row r="100" spans="5:6" x14ac:dyDescent="0.25">
      <c r="E100" s="80"/>
      <c r="F100" s="80"/>
    </row>
    <row r="101" spans="5:6" x14ac:dyDescent="0.25">
      <c r="E101" s="80"/>
      <c r="F101" s="80"/>
    </row>
    <row r="102" spans="5:6" x14ac:dyDescent="0.25">
      <c r="E102" s="80"/>
      <c r="F102" s="80"/>
    </row>
    <row r="103" spans="5:6" x14ac:dyDescent="0.25">
      <c r="E103" s="80"/>
      <c r="F103" s="80"/>
    </row>
    <row r="104" spans="5:6" x14ac:dyDescent="0.25">
      <c r="E104" s="80"/>
      <c r="F104" s="80"/>
    </row>
    <row r="105" spans="5:6" x14ac:dyDescent="0.25">
      <c r="E105" s="80"/>
      <c r="F105" s="80"/>
    </row>
    <row r="106" spans="5:6" x14ac:dyDescent="0.25">
      <c r="E106" s="80"/>
      <c r="F106" s="80"/>
    </row>
    <row r="107" spans="5:6" x14ac:dyDescent="0.25">
      <c r="E107" s="80"/>
      <c r="F107" s="80"/>
    </row>
    <row r="108" spans="5:6" x14ac:dyDescent="0.25">
      <c r="E108" s="80"/>
      <c r="F108" s="80"/>
    </row>
    <row r="109" spans="5:6" x14ac:dyDescent="0.25">
      <c r="E109" s="80"/>
      <c r="F109" s="80"/>
    </row>
    <row r="110" spans="5:6" x14ac:dyDescent="0.25">
      <c r="E110" s="80"/>
      <c r="F110" s="80"/>
    </row>
    <row r="111" spans="5:6" x14ac:dyDescent="0.25">
      <c r="E111" s="80"/>
      <c r="F111" s="80"/>
    </row>
    <row r="112" spans="5:6" x14ac:dyDescent="0.25">
      <c r="E112" s="80"/>
      <c r="F112" s="80"/>
    </row>
    <row r="113" spans="5:6" x14ac:dyDescent="0.25">
      <c r="E113" s="80"/>
      <c r="F113" s="80"/>
    </row>
    <row r="114" spans="5:6" x14ac:dyDescent="0.25">
      <c r="E114" s="80"/>
      <c r="F114" s="80"/>
    </row>
    <row r="115" spans="5:6" x14ac:dyDescent="0.25">
      <c r="E115" s="80"/>
      <c r="F115" s="80"/>
    </row>
    <row r="116" spans="5:6" x14ac:dyDescent="0.25">
      <c r="E116" s="80"/>
      <c r="F116" s="80"/>
    </row>
    <row r="117" spans="5:6" x14ac:dyDescent="0.25">
      <c r="E117" s="80"/>
      <c r="F117" s="80"/>
    </row>
    <row r="118" spans="5:6" x14ac:dyDescent="0.25">
      <c r="E118" s="80"/>
      <c r="F118" s="80"/>
    </row>
    <row r="119" spans="5:6" x14ac:dyDescent="0.25">
      <c r="E119" s="80"/>
      <c r="F119" s="80"/>
    </row>
    <row r="120" spans="5:6" x14ac:dyDescent="0.25">
      <c r="E120" s="80"/>
      <c r="F120" s="80"/>
    </row>
    <row r="121" spans="5:6" x14ac:dyDescent="0.25">
      <c r="E121" s="80"/>
      <c r="F121" s="80"/>
    </row>
    <row r="122" spans="5:6" x14ac:dyDescent="0.25">
      <c r="E122" s="80"/>
      <c r="F122" s="80"/>
    </row>
    <row r="123" spans="5:6" x14ac:dyDescent="0.25">
      <c r="E123" s="80"/>
      <c r="F123" s="80"/>
    </row>
    <row r="124" spans="5:6" x14ac:dyDescent="0.25">
      <c r="E124" s="80"/>
      <c r="F124" s="80"/>
    </row>
    <row r="125" spans="5:6" x14ac:dyDescent="0.25">
      <c r="E125" s="80"/>
      <c r="F125" s="80"/>
    </row>
    <row r="126" spans="5:6" x14ac:dyDescent="0.25">
      <c r="E126" s="80"/>
      <c r="F126" s="80"/>
    </row>
    <row r="127" spans="5:6" x14ac:dyDescent="0.25">
      <c r="E127" s="80"/>
      <c r="F127" s="80"/>
    </row>
    <row r="128" spans="5:6" x14ac:dyDescent="0.25">
      <c r="E128" s="80"/>
      <c r="F128" s="80"/>
    </row>
    <row r="129" spans="5:6" x14ac:dyDescent="0.25">
      <c r="E129" s="80"/>
      <c r="F129" s="80"/>
    </row>
    <row r="130" spans="5:6" x14ac:dyDescent="0.25">
      <c r="E130" s="80"/>
      <c r="F130" s="80"/>
    </row>
    <row r="131" spans="5:6" x14ac:dyDescent="0.25">
      <c r="E131" s="80"/>
      <c r="F131" s="80"/>
    </row>
    <row r="132" spans="5:6" x14ac:dyDescent="0.25">
      <c r="E132" s="80"/>
      <c r="F132" s="80"/>
    </row>
    <row r="133" spans="5:6" x14ac:dyDescent="0.25">
      <c r="E133" s="80"/>
      <c r="F133" s="80"/>
    </row>
    <row r="134" spans="5:6" x14ac:dyDescent="0.25">
      <c r="E134" s="80"/>
      <c r="F134" s="80"/>
    </row>
    <row r="135" spans="5:6" x14ac:dyDescent="0.25">
      <c r="E135" s="80"/>
      <c r="F135" s="80"/>
    </row>
    <row r="136" spans="5:6" x14ac:dyDescent="0.25">
      <c r="E136" s="80"/>
      <c r="F136" s="80"/>
    </row>
    <row r="137" spans="5:6" x14ac:dyDescent="0.25">
      <c r="E137" s="80"/>
      <c r="F137" s="80"/>
    </row>
    <row r="138" spans="5:6" x14ac:dyDescent="0.25">
      <c r="E138" s="80"/>
      <c r="F138" s="80"/>
    </row>
    <row r="139" spans="5:6" x14ac:dyDescent="0.25">
      <c r="E139" s="80"/>
      <c r="F139" s="80"/>
    </row>
    <row r="140" spans="5:6" x14ac:dyDescent="0.25">
      <c r="E140" s="80"/>
      <c r="F140" s="80"/>
    </row>
    <row r="141" spans="5:6" x14ac:dyDescent="0.25">
      <c r="E141" s="80"/>
      <c r="F141" s="80"/>
    </row>
    <row r="142" spans="5:6" x14ac:dyDescent="0.25">
      <c r="E142" s="80"/>
      <c r="F142" s="80"/>
    </row>
    <row r="143" spans="5:6" x14ac:dyDescent="0.25">
      <c r="E143" s="80"/>
      <c r="F143" s="80"/>
    </row>
    <row r="144" spans="5:6" x14ac:dyDescent="0.25">
      <c r="E144" s="80"/>
      <c r="F144" s="80"/>
    </row>
    <row r="145" spans="5:6" x14ac:dyDescent="0.25">
      <c r="E145" s="80"/>
      <c r="F145" s="80"/>
    </row>
    <row r="146" spans="5:6" x14ac:dyDescent="0.25">
      <c r="E146" s="80"/>
      <c r="F146" s="80"/>
    </row>
    <row r="147" spans="5:6" x14ac:dyDescent="0.25">
      <c r="E147" s="80"/>
      <c r="F147" s="80"/>
    </row>
    <row r="148" spans="5:6" x14ac:dyDescent="0.25">
      <c r="E148" s="80"/>
      <c r="F148" s="80"/>
    </row>
    <row r="149" spans="5:6" x14ac:dyDescent="0.25">
      <c r="E149" s="80"/>
      <c r="F149" s="80"/>
    </row>
    <row r="150" spans="5:6" x14ac:dyDescent="0.25">
      <c r="E150" s="80"/>
      <c r="F150" s="80"/>
    </row>
    <row r="151" spans="5:6" x14ac:dyDescent="0.25">
      <c r="E151" s="80"/>
      <c r="F151" s="80"/>
    </row>
    <row r="152" spans="5:6" x14ac:dyDescent="0.25">
      <c r="E152" s="80"/>
      <c r="F152" s="80"/>
    </row>
    <row r="153" spans="5:6" x14ac:dyDescent="0.25">
      <c r="E153" s="80"/>
      <c r="F153" s="80"/>
    </row>
    <row r="154" spans="5:6" x14ac:dyDescent="0.25">
      <c r="E154" s="80"/>
      <c r="F154" s="80"/>
    </row>
    <row r="155" spans="5:6" x14ac:dyDescent="0.25">
      <c r="E155" s="80"/>
      <c r="F155" s="80"/>
    </row>
    <row r="156" spans="5:6" x14ac:dyDescent="0.25">
      <c r="E156" s="80"/>
      <c r="F156" s="80"/>
    </row>
    <row r="157" spans="5:6" x14ac:dyDescent="0.25">
      <c r="E157" s="80"/>
      <c r="F157" s="80"/>
    </row>
    <row r="158" spans="5:6" x14ac:dyDescent="0.25">
      <c r="E158" s="80"/>
      <c r="F158" s="80"/>
    </row>
    <row r="159" spans="5:6" x14ac:dyDescent="0.25">
      <c r="E159" s="80"/>
      <c r="F159" s="80"/>
    </row>
    <row r="160" spans="5:6" x14ac:dyDescent="0.25">
      <c r="E160" s="80"/>
      <c r="F160" s="80"/>
    </row>
    <row r="161" spans="5:6" x14ac:dyDescent="0.25">
      <c r="E161" s="80"/>
      <c r="F161" s="80"/>
    </row>
    <row r="162" spans="5:6" x14ac:dyDescent="0.25">
      <c r="E162" s="80"/>
      <c r="F162" s="80"/>
    </row>
    <row r="163" spans="5:6" x14ac:dyDescent="0.25">
      <c r="E163" s="80"/>
      <c r="F163" s="80"/>
    </row>
    <row r="164" spans="5:6" x14ac:dyDescent="0.25">
      <c r="E164" s="80"/>
      <c r="F164" s="80"/>
    </row>
    <row r="165" spans="5:6" x14ac:dyDescent="0.25">
      <c r="E165" s="80"/>
      <c r="F165" s="80"/>
    </row>
    <row r="166" spans="5:6" x14ac:dyDescent="0.25">
      <c r="E166" s="80"/>
      <c r="F166" s="80"/>
    </row>
    <row r="167" spans="5:6" x14ac:dyDescent="0.25">
      <c r="E167" s="80"/>
      <c r="F167" s="80"/>
    </row>
    <row r="168" spans="5:6" x14ac:dyDescent="0.25">
      <c r="E168" s="80"/>
      <c r="F168" s="80"/>
    </row>
    <row r="169" spans="5:6" x14ac:dyDescent="0.25">
      <c r="E169" s="80"/>
      <c r="F169" s="80"/>
    </row>
    <row r="170" spans="5:6" x14ac:dyDescent="0.25">
      <c r="E170" s="80"/>
      <c r="F170" s="80"/>
    </row>
    <row r="171" spans="5:6" x14ac:dyDescent="0.25">
      <c r="E171" s="80"/>
      <c r="F171" s="80"/>
    </row>
    <row r="172" spans="5:6" x14ac:dyDescent="0.25">
      <c r="E172" s="80"/>
      <c r="F172" s="80"/>
    </row>
    <row r="173" spans="5:6" x14ac:dyDescent="0.25">
      <c r="E173" s="80"/>
      <c r="F173" s="80"/>
    </row>
    <row r="174" spans="5:6" x14ac:dyDescent="0.25">
      <c r="E174" s="80"/>
      <c r="F174" s="80"/>
    </row>
    <row r="175" spans="5:6" x14ac:dyDescent="0.25">
      <c r="E175" s="80"/>
      <c r="F175" s="80"/>
    </row>
    <row r="176" spans="5:6" x14ac:dyDescent="0.25">
      <c r="E176" s="80"/>
      <c r="F176" s="80"/>
    </row>
    <row r="177" spans="5:6" x14ac:dyDescent="0.25">
      <c r="E177" s="80"/>
      <c r="F177" s="80"/>
    </row>
  </sheetData>
  <mergeCells count="1">
    <mergeCell ref="C4:D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Cate Morse</cp:lastModifiedBy>
  <dcterms:created xsi:type="dcterms:W3CDTF">2019-02-06T03:55:43Z</dcterms:created>
  <dcterms:modified xsi:type="dcterms:W3CDTF">2021-07-14T00:54:00Z</dcterms:modified>
</cp:coreProperties>
</file>