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J/JONA/2023/Workpapers/"/>
    </mc:Choice>
  </mc:AlternateContent>
  <xr:revisionPtr revIDLastSave="1051" documentId="8_{7DABB9F9-DAC7-48AF-95BF-A766060AAE59}" xr6:coauthVersionLast="47" xr6:coauthVersionMax="47" xr10:uidLastSave="{5E6FD056-4A1C-43F6-B605-5358BC4B361B}"/>
  <bookViews>
    <workbookView xWindow="-120" yWindow="-120" windowWidth="29040" windowHeight="15720" tabRatio="781" xr2:uid="{306213DB-740E-49D0-A494-BE82EF870239}"/>
  </bookViews>
  <sheets>
    <sheet name="Index" sheetId="2" r:id="rId1"/>
    <sheet name="Invoicing" sheetId="19" r:id="rId2"/>
    <sheet name="Min Pension" sheetId="3" state="hidden" r:id="rId3"/>
    <sheet name="PAYG &amp; GST Instal" sheetId="4" r:id="rId4"/>
    <sheet name="GST Rec" sheetId="10" state="hidden" r:id="rId5"/>
    <sheet name="Bank Balance" sheetId="17" state="hidden" r:id="rId6"/>
    <sheet name="Investment Recon - BT" sheetId="8" state="hidden" r:id="rId7"/>
    <sheet name="Investment Recon - Other" sheetId="16" state="hidden" r:id="rId8"/>
    <sheet name="Related UT " sheetId="14" state="hidden" r:id="rId9"/>
    <sheet name="Property Valn" sheetId="12" state="hidden" r:id="rId10"/>
    <sheet name="Debtors" sheetId="13" state="hidden" r:id="rId11"/>
    <sheet name="Creditors" sheetId="11" r:id="rId12"/>
    <sheet name="Distbn Income " sheetId="7" state="hidden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state="hidden" r:id="rId17"/>
    <sheet name="Advisor Fees" sheetId="5" state="hidden" r:id="rId1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9" l="1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<sst xmlns="http://schemas.openxmlformats.org/spreadsheetml/2006/main" count="793" uniqueCount="463">
  <si>
    <t>Client</t>
  </si>
  <si>
    <t>A &amp; J JONES SUPER FUND</t>
  </si>
  <si>
    <t>Initials</t>
  </si>
  <si>
    <t>Date</t>
  </si>
  <si>
    <t>Client Code</t>
  </si>
  <si>
    <t>9JONA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</si>
  <si>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</si>
  <si>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</si>
  <si>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</si>
  <si>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</si>
  <si>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</si>
  <si>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</si>
  <si>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</si>
  <si>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</si>
  <si>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</si>
  <si>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</si>
  <si>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</si>
  <si>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</si>
  <si>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</si>
  <si>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</si>
  <si>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</si>
  <si>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</si>
  <si>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</si>
  <si>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</si>
  <si>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</si>
  <si>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</si>
  <si>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</si>
  <si>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</si>
  <si>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</si>
  <si>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</si>
  <si>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</si>
  <si>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</si>
  <si>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</si>
  <si>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</si>
  <si>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</si>
  <si>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</si>
  <si>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</si>
  <si>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</si>
  <si>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</si>
  <si>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</si>
  <si>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</si>
  <si>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</si>
  <si>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</si>
  <si>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</si>
  <si>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</si>
  <si>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</si>
  <si>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</si>
  <si>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</si>
  <si>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</si>
  <si>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</si>
  <si>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</si>
  <si>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</si>
  <si>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</si>
  <si>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</si>
  <si>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</si>
  <si>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</si>
  <si>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</si>
  <si>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</si>
  <si>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</si>
  <si>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</si>
  <si>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</si>
  <si>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</si>
  <si>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</si>
  <si>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</si>
  <si>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</si>
  <si>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</si>
  <si>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</si>
  <si>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</si>
  <si>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</si>
  <si>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</si>
  <si>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</si>
  <si>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</si>
  <si>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</si>
  <si>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</si>
  <si>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</si>
  <si>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</si>
  <si>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</si>
  <si>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</si>
  <si>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</si>
  <si>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</si>
  <si>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</si>
  <si>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</si>
  <si>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</si>
  <si>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</si>
  <si>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</si>
  <si>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</si>
  <si>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</si>
  <si>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</si>
  <si>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</si>
  <si>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</si>
  <si>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</si>
  <si>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</si>
  <si>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</si>
  <si>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</si>
  <si>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</si>
  <si>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</si>
  <si>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</si>
  <si>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</si>
  <si>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</si>
  <si>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</si>
  <si>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</si>
  <si>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</si>
  <si>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</si>
  <si>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</si>
  <si>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</si>
  <si>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</si>
  <si>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</si>
  <si>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</si>
  <si>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</si>
  <si>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</si>
  <si>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</si>
  <si>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</si>
  <si>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</si>
  <si>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</si>
  <si>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</si>
  <si>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</si>
  <si>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</si>
  <si>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</si>
  <si>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</si>
  <si>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</si>
  <si>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</si>
  <si>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</si>
  <si>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</si>
  <si>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</si>
  <si>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</si>
  <si>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</si>
  <si>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</si>
  <si>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</si>
  <si>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</si>
  <si>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</si>
  <si>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</si>
  <si>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</si>
  <si>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</si>
  <si>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</si>
  <si>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</si>
  <si>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</si>
  <si>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</si>
  <si>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</si>
  <si>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</si>
  <si>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</si>
  <si>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</si>
  <si>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</si>
  <si>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</si>
  <si>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</si>
  <si>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</si>
  <si>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</si>
  <si>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</si>
  <si>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</si>
  <si>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</si>
  <si>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</si>
  <si>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</si>
  <si>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</si>
  <si>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</si>
  <si>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</si>
  <si>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</si>
  <si>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</si>
  <si>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</si>
  <si>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</si>
  <si>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</si>
  <si>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</si>
  <si>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</si>
  <si>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</si>
  <si>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</si>
  <si>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</si>
  <si>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</si>
  <si>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</si>
  <si>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</si>
  <si>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</si>
  <si>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</si>
  <si>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</si>
  <si>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</si>
  <si>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</si>
  <si>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</si>
  <si>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</si>
  <si>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</si>
  <si>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</si>
  <si>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</si>
  <si>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</si>
  <si>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</si>
  <si>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</si>
  <si>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</si>
  <si>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</si>
  <si>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</si>
  <si>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</si>
  <si>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</si>
  <si>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</si>
  <si>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</si>
  <si>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</si>
  <si>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</si>
  <si>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</si>
  <si>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</si>
  <si>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</si>
  <si>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</si>
  <si>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</si>
  <si>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</si>
  <si>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</si>
  <si>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</si>
  <si>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</si>
  <si>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</si>
  <si>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</si>
  <si>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</si>
  <si>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</si>
  <si>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</si>
  <si>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</si>
  <si>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</si>
  <si>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</si>
  <si>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</si>
  <si>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</si>
  <si>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</si>
  <si>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</si>
  <si>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</si>
  <si>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</si>
  <si>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</si>
  <si>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</si>
  <si>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</si>
  <si>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</si>
  <si>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</si>
  <si>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</si>
  <si>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</si>
  <si>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</si>
  <si>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</si>
  <si>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</si>
  <si>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</si>
  <si>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</si>
  <si>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</si>
  <si>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</si>
  <si>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</si>
  <si>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</si>
  <si>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</si>
  <si>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</si>
  <si>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</si>
  <si>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</si>
  <si>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</si>
  <si>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</si>
  <si>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</si>
  <si>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</si>
  <si>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</si>
  <si>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</si>
  <si>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</si>
  <si>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</si>
  <si>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</si>
  <si>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</si>
  <si>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</si>
  <si>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</si>
  <si>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</si>
  <si>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</si>
  <si>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</si>
  <si>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</si>
  <si>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</si>
  <si>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</si>
  <si>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</si>
  <si>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</si>
  <si>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</si>
  <si>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</si>
  <si>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</si>
  <si>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</si>
  <si>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</si>
  <si>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</si>
  <si>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</si>
  <si>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</si>
  <si>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</si>
  <si>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</si>
  <si>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</si>
  <si>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</si>
  <si>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</si>
  <si>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</si>
  <si>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</si>
  <si>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</si>
  <si>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</si>
  <si>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</si>
  <si>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</si>
  <si>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</si>
  <si>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</si>
  <si>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</si>
  <si>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</si>
  <si>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</si>
  <si>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</si>
  <si>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</si>
  <si>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</si>
  <si>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</si>
  <si>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</si>
  <si>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</si>
  <si>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HFB Inv 3015</t>
  </si>
  <si>
    <t>paid 03/07/23</t>
  </si>
  <si>
    <t>22FY tax payable</t>
  </si>
  <si>
    <t>paid 20/12/23</t>
  </si>
  <si>
    <t>June 2023 PAYGI</t>
  </si>
  <si>
    <t>paid 3/8/23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</si>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</sst>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4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44" fontId="29" fillId="0" borderId="19" xfId="2" applyFont="1" applyBorder="1" applyAlignment="1"/>
    <xf numFmtId="44" fontId="29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29" fillId="0" borderId="19" xfId="2" applyFont="1" applyFill="1" applyBorder="1" applyAlignment="1"/>
    <xf numFmtId="44" fontId="29" fillId="0" borderId="1" xfId="2" applyFont="1" applyFill="1" applyBorder="1" applyAlignment="1"/>
    <xf numFmtId="44" fontId="8" fillId="0" borderId="19" xfId="2" applyFont="1" applyFill="1" applyBorder="1" applyAlignment="1"/>
    <xf numFmtId="44" fontId="29" fillId="0" borderId="19" xfId="2" applyFont="1" applyFill="1" applyBorder="1" applyAlignment="1">
      <alignment horizontal="left"/>
    </xf>
    <xf numFmtId="44" fontId="29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8" fontId="33" fillId="0" borderId="0" xfId="0" applyNumberFormat="1" applyFont="1"/>
    <xf numFmtId="8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29" fillId="0" borderId="0" xfId="1" applyFont="1" applyFill="1"/>
    <xf numFmtId="0" fontId="38" fillId="0" borderId="0" xfId="0" applyFont="1"/>
    <xf numFmtId="44" fontId="2" fillId="0" borderId="9" xfId="2" applyFont="1" applyBorder="1"/>
    <xf numFmtId="43" fontId="29" fillId="0" borderId="0" xfId="1" applyFont="1"/>
    <xf numFmtId="0" fontId="39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44" fontId="29" fillId="5" borderId="11" xfId="2" applyFont="1" applyFill="1" applyBorder="1" applyAlignment="1"/>
    <xf numFmtId="44" fontId="29" fillId="5" borderId="12" xfId="2" applyFont="1" applyFill="1" applyBorder="1" applyAlignment="1"/>
    <xf numFmtId="44" fontId="29" fillId="5" borderId="19" xfId="2" applyFont="1" applyFill="1" applyBorder="1" applyAlignment="1"/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4C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C3" sqref="C3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>
      <c r="A1" s="117" t="s">
        <v>0</v>
      </c>
      <c r="B1" s="120"/>
      <c r="C1" s="118" t="s">
        <v>1</v>
      </c>
      <c r="F1" s="53"/>
      <c r="H1" s="55" t="s">
        <v>2</v>
      </c>
      <c r="I1" s="55" t="s">
        <v>3</v>
      </c>
    </row>
    <row r="2" spans="1:9" ht="18">
      <c r="A2" s="117" t="s">
        <v>4</v>
      </c>
      <c r="B2" s="121"/>
      <c r="C2" s="118" t="s">
        <v>5</v>
      </c>
      <c r="D2" s="52"/>
      <c r="E2" s="52"/>
      <c r="F2" s="54"/>
      <c r="G2" s="58" t="s">
        <v>6</v>
      </c>
      <c r="H2" s="59" t="s">
        <v>7</v>
      </c>
      <c r="I2" s="60">
        <v>45280</v>
      </c>
    </row>
    <row r="3" spans="1:9" ht="18">
      <c r="A3" s="117" t="s">
        <v>8</v>
      </c>
      <c r="B3" s="121"/>
      <c r="C3" s="119">
        <v>45107</v>
      </c>
      <c r="D3" s="52"/>
      <c r="E3" s="52"/>
      <c r="F3" s="54"/>
      <c r="G3" s="58" t="s">
        <v>9</v>
      </c>
      <c r="H3" s="59" t="s">
        <v>10</v>
      </c>
      <c r="I3" s="60">
        <v>45299</v>
      </c>
    </row>
    <row r="4" spans="1:9" ht="18">
      <c r="A4" s="122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5" t="s">
        <v>15</v>
      </c>
      <c r="G7" s="326"/>
      <c r="H7" s="327"/>
    </row>
    <row r="8" spans="1:9" ht="20.100000000000001" customHeight="1">
      <c r="A8" s="328" t="s">
        <v>16</v>
      </c>
      <c r="B8" s="329"/>
      <c r="C8" s="330"/>
      <c r="D8" s="220"/>
      <c r="E8" s="10" t="s">
        <v>17</v>
      </c>
      <c r="F8" s="322"/>
      <c r="G8" s="323"/>
      <c r="H8" s="324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22"/>
      <c r="G9" s="323"/>
      <c r="H9" s="324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22"/>
      <c r="G10" s="323"/>
      <c r="H10" s="324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22"/>
      <c r="G11" s="323"/>
      <c r="H11" s="324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22"/>
      <c r="G12" s="323"/>
      <c r="H12" s="324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22"/>
      <c r="G13" s="323"/>
      <c r="H13" s="324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22"/>
      <c r="G14" s="323"/>
      <c r="H14" s="324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22"/>
      <c r="G15" s="323"/>
      <c r="H15" s="324"/>
    </row>
    <row r="16" spans="1:9" ht="20.100000000000001" customHeight="1">
      <c r="A16" s="15"/>
      <c r="B16" s="315">
        <v>8</v>
      </c>
      <c r="C16" s="12" t="s">
        <v>25</v>
      </c>
      <c r="D16" s="220"/>
      <c r="E16" s="10" t="s">
        <v>17</v>
      </c>
      <c r="F16" s="322"/>
      <c r="G16" s="323"/>
      <c r="H16" s="324"/>
    </row>
    <row r="17" spans="1:10" ht="20.100000000000001" customHeight="1">
      <c r="A17" s="15"/>
      <c r="B17" s="314">
        <v>9</v>
      </c>
      <c r="C17" s="12" t="s">
        <v>26</v>
      </c>
      <c r="D17" s="220"/>
      <c r="E17" s="10" t="s">
        <v>17</v>
      </c>
      <c r="F17" s="322"/>
      <c r="G17" s="323"/>
      <c r="H17" s="324"/>
    </row>
    <row r="18" spans="1:10" ht="20.100000000000001" customHeight="1">
      <c r="A18" s="319" t="s">
        <v>27</v>
      </c>
      <c r="B18" s="320"/>
      <c r="C18" s="321"/>
      <c r="D18" s="220"/>
      <c r="E18" s="17"/>
      <c r="F18" s="322"/>
      <c r="G18" s="323"/>
      <c r="H18" s="324"/>
      <c r="J18" s="18"/>
    </row>
    <row r="19" spans="1:10" ht="20.100000000000001" customHeight="1">
      <c r="A19" s="19">
        <v>2</v>
      </c>
      <c r="B19" s="20" t="s">
        <v>28</v>
      </c>
      <c r="C19" s="21"/>
      <c r="D19" s="220"/>
      <c r="E19" s="17"/>
      <c r="F19" s="322"/>
      <c r="G19" s="323"/>
      <c r="H19" s="324"/>
    </row>
    <row r="20" spans="1:10" ht="20.100000000000001" customHeight="1">
      <c r="A20" s="22"/>
      <c r="B20" s="23"/>
      <c r="C20" s="24" t="s">
        <v>29</v>
      </c>
      <c r="D20" s="220"/>
      <c r="E20" s="10" t="s">
        <v>17</v>
      </c>
      <c r="F20" s="322"/>
      <c r="G20" s="323"/>
      <c r="H20" s="324"/>
    </row>
    <row r="21" spans="1:10" ht="20.100000000000001" customHeight="1">
      <c r="A21" s="22"/>
      <c r="B21" s="23"/>
      <c r="C21" s="24" t="s">
        <v>30</v>
      </c>
      <c r="D21" s="220"/>
      <c r="E21" s="17"/>
      <c r="F21" s="322"/>
      <c r="G21" s="323"/>
      <c r="H21" s="324"/>
    </row>
    <row r="22" spans="1:10" ht="20.100000000000001" customHeight="1">
      <c r="A22" s="11"/>
      <c r="B22" s="25"/>
      <c r="C22" s="14" t="s">
        <v>31</v>
      </c>
      <c r="D22" s="220"/>
      <c r="E22" s="10" t="s">
        <v>17</v>
      </c>
      <c r="F22" s="322"/>
      <c r="G22" s="323"/>
      <c r="H22" s="324"/>
    </row>
    <row r="23" spans="1:10" ht="20.100000000000001" customHeight="1">
      <c r="A23" s="11"/>
      <c r="B23" s="26"/>
      <c r="C23" s="14" t="s">
        <v>32</v>
      </c>
      <c r="D23" s="221" t="s">
        <v>33</v>
      </c>
      <c r="E23" s="10"/>
      <c r="F23" s="322"/>
      <c r="G23" s="323"/>
      <c r="H23" s="324"/>
    </row>
    <row r="24" spans="1:10" ht="20.100000000000001" customHeight="1">
      <c r="A24" s="19">
        <v>3</v>
      </c>
      <c r="B24" s="27" t="s">
        <v>34</v>
      </c>
      <c r="C24" s="21"/>
      <c r="D24" s="220"/>
      <c r="E24" s="17"/>
      <c r="F24" s="322"/>
      <c r="G24" s="323"/>
      <c r="H24" s="324"/>
    </row>
    <row r="25" spans="1:10" ht="20.100000000000001" customHeight="1">
      <c r="A25" s="11"/>
      <c r="B25" s="28"/>
      <c r="C25" s="14" t="s">
        <v>35</v>
      </c>
      <c r="D25" s="268" t="s">
        <v>33</v>
      </c>
      <c r="E25" s="10" t="s">
        <v>17</v>
      </c>
      <c r="F25" s="322"/>
      <c r="G25" s="323"/>
      <c r="H25" s="324"/>
    </row>
    <row r="26" spans="1:10" ht="20.100000000000001" customHeight="1">
      <c r="A26" s="19">
        <v>4</v>
      </c>
      <c r="B26" s="27" t="s">
        <v>36</v>
      </c>
      <c r="C26" s="27"/>
      <c r="D26" s="220"/>
      <c r="E26" s="10"/>
      <c r="F26" s="322"/>
      <c r="G26" s="323"/>
      <c r="H26" s="324"/>
    </row>
    <row r="27" spans="1:10" ht="20.100000000000001" customHeight="1">
      <c r="A27" s="22"/>
      <c r="B27" s="23"/>
      <c r="C27" s="24" t="s">
        <v>37</v>
      </c>
      <c r="D27" s="221" t="s">
        <v>33</v>
      </c>
      <c r="E27" s="10"/>
      <c r="F27" s="322"/>
      <c r="G27" s="323"/>
      <c r="H27" s="324"/>
    </row>
    <row r="28" spans="1:10" ht="20.100000000000001" customHeight="1">
      <c r="A28" s="11"/>
      <c r="B28" s="25"/>
      <c r="C28" s="14" t="s">
        <v>38</v>
      </c>
      <c r="D28" s="221" t="s">
        <v>33</v>
      </c>
      <c r="E28" s="10"/>
      <c r="F28" s="322"/>
      <c r="G28" s="323"/>
      <c r="H28" s="324"/>
    </row>
    <row r="29" spans="1:10" ht="20.100000000000001" customHeight="1">
      <c r="A29" s="11"/>
      <c r="B29" s="26"/>
      <c r="C29" s="14" t="s">
        <v>39</v>
      </c>
      <c r="D29" s="221" t="s">
        <v>33</v>
      </c>
      <c r="E29" s="10"/>
      <c r="F29" s="322"/>
      <c r="G29" s="323"/>
      <c r="H29" s="324"/>
    </row>
    <row r="30" spans="1:10" ht="20.100000000000001" customHeight="1">
      <c r="A30" s="11"/>
      <c r="B30" s="26"/>
      <c r="C30" s="14" t="s">
        <v>40</v>
      </c>
      <c r="D30" s="221" t="s">
        <v>33</v>
      </c>
      <c r="E30" s="10"/>
      <c r="F30" s="322"/>
      <c r="G30" s="323"/>
      <c r="H30" s="324"/>
    </row>
    <row r="31" spans="1:10" ht="20.100000000000001" customHeight="1">
      <c r="A31" s="11"/>
      <c r="B31" s="26"/>
      <c r="C31" s="14" t="s">
        <v>41</v>
      </c>
      <c r="D31" s="221" t="s">
        <v>33</v>
      </c>
      <c r="E31" s="10"/>
      <c r="F31" s="322"/>
      <c r="G31" s="323"/>
      <c r="H31" s="324"/>
    </row>
    <row r="32" spans="1:10" ht="20.100000000000001" customHeight="1">
      <c r="A32" s="19">
        <v>5</v>
      </c>
      <c r="B32" s="27" t="s">
        <v>42</v>
      </c>
      <c r="C32" s="27"/>
      <c r="D32" s="220"/>
      <c r="E32" s="10"/>
      <c r="F32" s="322"/>
      <c r="G32" s="323"/>
      <c r="H32" s="324"/>
    </row>
    <row r="33" spans="1:8" ht="20.100000000000001" customHeight="1">
      <c r="A33" s="22"/>
      <c r="B33" s="28"/>
      <c r="C33" s="14" t="s">
        <v>43</v>
      </c>
      <c r="D33" s="220"/>
      <c r="E33" s="10"/>
      <c r="F33" s="322"/>
      <c r="G33" s="323"/>
      <c r="H33" s="324"/>
    </row>
    <row r="34" spans="1:8" ht="20.100000000000001" customHeight="1">
      <c r="A34" s="11"/>
      <c r="B34" s="28"/>
      <c r="C34" s="14" t="s">
        <v>44</v>
      </c>
      <c r="D34" s="221" t="s">
        <v>33</v>
      </c>
      <c r="E34" s="10"/>
      <c r="F34" s="322"/>
      <c r="G34" s="323"/>
      <c r="H34" s="324"/>
    </row>
    <row r="35" spans="1:8" ht="20.100000000000001" customHeight="1">
      <c r="A35" s="11"/>
      <c r="B35" s="28"/>
      <c r="C35" s="14" t="s">
        <v>45</v>
      </c>
      <c r="D35" s="220"/>
      <c r="E35" s="17"/>
      <c r="F35" s="322"/>
      <c r="G35" s="323"/>
      <c r="H35" s="324"/>
    </row>
    <row r="36" spans="1:8" ht="20.100000000000001" customHeight="1">
      <c r="A36" s="11"/>
      <c r="B36" s="28"/>
      <c r="C36" s="14" t="s">
        <v>46</v>
      </c>
      <c r="D36" s="221" t="s">
        <v>33</v>
      </c>
      <c r="E36" s="10"/>
      <c r="F36" s="322"/>
      <c r="G36" s="323"/>
      <c r="H36" s="324"/>
    </row>
    <row r="37" spans="1:8" ht="20.100000000000001" customHeight="1">
      <c r="A37" s="11"/>
      <c r="B37" s="28"/>
      <c r="C37" s="14" t="s">
        <v>47</v>
      </c>
      <c r="D37" s="220"/>
      <c r="E37" s="10"/>
      <c r="F37" s="322"/>
      <c r="G37" s="323"/>
      <c r="H37" s="324"/>
    </row>
    <row r="38" spans="1:8" ht="20.100000000000001" customHeight="1">
      <c r="A38" s="11"/>
      <c r="B38" s="28"/>
      <c r="C38" s="14" t="s">
        <v>48</v>
      </c>
      <c r="D38" s="220"/>
      <c r="E38" s="10" t="s">
        <v>17</v>
      </c>
      <c r="F38" s="322"/>
      <c r="G38" s="323"/>
      <c r="H38" s="324"/>
    </row>
    <row r="39" spans="1:8" ht="20.100000000000001" customHeight="1">
      <c r="A39" s="11"/>
      <c r="B39" s="28"/>
      <c r="C39" s="14" t="s">
        <v>49</v>
      </c>
      <c r="D39" s="221" t="s">
        <v>33</v>
      </c>
      <c r="E39" s="10"/>
      <c r="F39" s="322"/>
      <c r="G39" s="323"/>
      <c r="H39" s="324"/>
    </row>
    <row r="40" spans="1:8" ht="20.100000000000001" customHeight="1">
      <c r="A40" s="19">
        <v>6</v>
      </c>
      <c r="B40" s="27" t="s">
        <v>50</v>
      </c>
      <c r="C40" s="27"/>
      <c r="D40" s="220"/>
      <c r="E40" s="10"/>
      <c r="F40" s="322"/>
      <c r="G40" s="323"/>
      <c r="H40" s="324"/>
    </row>
    <row r="41" spans="1:8" ht="20.100000000000001" customHeight="1">
      <c r="A41" s="11"/>
      <c r="B41" s="28"/>
      <c r="C41" s="14" t="s">
        <v>51</v>
      </c>
      <c r="D41" s="220"/>
      <c r="E41" s="10" t="s">
        <v>17</v>
      </c>
      <c r="F41" s="322"/>
      <c r="G41" s="323"/>
      <c r="H41" s="324"/>
    </row>
    <row r="42" spans="1:8" ht="20.100000000000001" customHeight="1">
      <c r="A42" s="11"/>
      <c r="B42" s="28"/>
      <c r="C42" s="14" t="s">
        <v>52</v>
      </c>
      <c r="D42" s="220"/>
      <c r="E42" s="17"/>
      <c r="F42" s="322"/>
      <c r="G42" s="323"/>
      <c r="H42" s="324"/>
    </row>
    <row r="43" spans="1:8" ht="20.100000000000001" customHeight="1">
      <c r="A43" s="11"/>
      <c r="B43" s="28"/>
      <c r="C43" s="14" t="s">
        <v>53</v>
      </c>
      <c r="D43" s="220"/>
      <c r="E43" s="17"/>
      <c r="F43" s="322"/>
      <c r="G43" s="323"/>
      <c r="H43" s="324"/>
    </row>
    <row r="44" spans="1:8" ht="20.100000000000001" customHeight="1">
      <c r="A44" s="11"/>
      <c r="B44" s="28"/>
      <c r="C44" s="14" t="s">
        <v>54</v>
      </c>
      <c r="D44" s="220"/>
      <c r="E44" s="17"/>
      <c r="F44" s="322"/>
      <c r="G44" s="323"/>
      <c r="H44" s="324"/>
    </row>
    <row r="45" spans="1:8" ht="20.100000000000001" customHeight="1">
      <c r="A45" s="11"/>
      <c r="B45" s="28"/>
      <c r="C45" s="14" t="s">
        <v>55</v>
      </c>
      <c r="D45" s="220"/>
      <c r="E45" s="17"/>
      <c r="F45" s="322"/>
      <c r="G45" s="323"/>
      <c r="H45" s="324"/>
    </row>
    <row r="46" spans="1:8" ht="20.100000000000001" customHeight="1">
      <c r="A46" s="11"/>
      <c r="B46" s="28"/>
      <c r="C46" s="14" t="s">
        <v>56</v>
      </c>
      <c r="D46" s="220"/>
      <c r="E46" s="10"/>
      <c r="F46" s="322"/>
      <c r="G46" s="323"/>
      <c r="H46" s="324"/>
    </row>
    <row r="47" spans="1:8" ht="20.100000000000001" customHeight="1">
      <c r="A47" s="19">
        <v>7</v>
      </c>
      <c r="B47" s="27" t="s">
        <v>57</v>
      </c>
      <c r="C47" s="27"/>
      <c r="D47" s="220"/>
      <c r="E47" s="17"/>
      <c r="F47" s="322"/>
      <c r="G47" s="323"/>
      <c r="H47" s="324"/>
    </row>
    <row r="48" spans="1:8" ht="20.100000000000001" customHeight="1">
      <c r="A48" s="11"/>
      <c r="B48" s="28"/>
      <c r="C48" s="14" t="s">
        <v>58</v>
      </c>
      <c r="D48" s="221" t="s">
        <v>33</v>
      </c>
      <c r="E48" s="10" t="s">
        <v>17</v>
      </c>
      <c r="F48" s="322"/>
      <c r="G48" s="323"/>
      <c r="H48" s="324"/>
    </row>
    <row r="49" spans="1:8" ht="20.100000000000001" customHeight="1">
      <c r="A49" s="11"/>
      <c r="B49" s="29"/>
      <c r="C49" s="14" t="s">
        <v>59</v>
      </c>
      <c r="D49" s="220"/>
      <c r="E49" s="17"/>
      <c r="F49" s="322"/>
      <c r="G49" s="323"/>
      <c r="H49" s="324"/>
    </row>
    <row r="50" spans="1:8" ht="20.100000000000001" customHeight="1">
      <c r="A50" s="19">
        <v>8</v>
      </c>
      <c r="B50" s="27" t="s">
        <v>60</v>
      </c>
      <c r="C50" s="27"/>
      <c r="D50" s="220"/>
      <c r="E50" s="17"/>
      <c r="F50" s="322"/>
      <c r="G50" s="323"/>
      <c r="H50" s="324"/>
    </row>
    <row r="51" spans="1:8" ht="20.100000000000001" customHeight="1">
      <c r="A51" s="11"/>
      <c r="B51" s="28"/>
      <c r="C51" s="24" t="s">
        <v>61</v>
      </c>
      <c r="D51" s="220"/>
      <c r="E51" s="10"/>
      <c r="F51" s="322"/>
      <c r="G51" s="323"/>
      <c r="H51" s="324"/>
    </row>
    <row r="52" spans="1:8" ht="20.100000000000001" customHeight="1">
      <c r="A52" s="11"/>
      <c r="B52" s="30"/>
      <c r="C52" s="14" t="s">
        <v>62</v>
      </c>
      <c r="D52" s="221" t="s">
        <v>33</v>
      </c>
      <c r="E52" s="10"/>
      <c r="F52" s="322"/>
      <c r="G52" s="323"/>
      <c r="H52" s="324"/>
    </row>
    <row r="53" spans="1:8" ht="20.100000000000001" customHeight="1">
      <c r="A53" s="11"/>
      <c r="B53" s="30"/>
      <c r="C53" s="24" t="s">
        <v>63</v>
      </c>
      <c r="D53" s="220"/>
      <c r="E53" s="10"/>
      <c r="F53" s="322"/>
      <c r="G53" s="323"/>
      <c r="H53" s="324"/>
    </row>
    <row r="54" spans="1:8" ht="20.100000000000001" customHeight="1">
      <c r="A54" s="11"/>
      <c r="B54" s="30"/>
      <c r="C54" s="24" t="s">
        <v>64</v>
      </c>
      <c r="D54" s="221" t="s">
        <v>33</v>
      </c>
      <c r="E54" s="10"/>
      <c r="F54" s="322"/>
      <c r="G54" s="323"/>
      <c r="H54" s="324"/>
    </row>
    <row r="55" spans="1:8" ht="20.100000000000001" customHeight="1">
      <c r="A55" s="11"/>
      <c r="B55" s="30"/>
      <c r="C55" s="24" t="s">
        <v>65</v>
      </c>
      <c r="D55" s="221" t="s">
        <v>33</v>
      </c>
      <c r="E55" s="10"/>
      <c r="F55" s="322"/>
      <c r="G55" s="323"/>
      <c r="H55" s="324"/>
    </row>
    <row r="56" spans="1:8" ht="20.100000000000001" customHeight="1">
      <c r="A56" s="11"/>
      <c r="B56" s="30"/>
      <c r="C56" s="24" t="s">
        <v>66</v>
      </c>
      <c r="D56" s="220"/>
      <c r="E56" s="10" t="s">
        <v>17</v>
      </c>
      <c r="F56" s="322"/>
      <c r="G56" s="323"/>
      <c r="H56" s="324"/>
    </row>
    <row r="57" spans="1:8" ht="20.100000000000001" customHeight="1">
      <c r="A57" s="11"/>
      <c r="B57" s="30"/>
      <c r="C57" s="24" t="s">
        <v>67</v>
      </c>
      <c r="D57" s="220"/>
      <c r="E57" s="10"/>
      <c r="F57" s="322"/>
      <c r="G57" s="323"/>
      <c r="H57" s="324"/>
    </row>
    <row r="58" spans="1:8" ht="20.100000000000001" customHeight="1">
      <c r="A58" s="11"/>
      <c r="B58" s="30"/>
      <c r="C58" s="24" t="s">
        <v>68</v>
      </c>
      <c r="D58" s="220"/>
      <c r="E58" s="10" t="s">
        <v>17</v>
      </c>
      <c r="F58" s="322"/>
      <c r="G58" s="323"/>
      <c r="H58" s="324"/>
    </row>
    <row r="59" spans="1:8" ht="20.100000000000001" customHeight="1">
      <c r="A59" s="19">
        <v>9</v>
      </c>
      <c r="B59" s="27" t="s">
        <v>69</v>
      </c>
      <c r="C59" s="27"/>
      <c r="D59" s="220"/>
      <c r="E59" s="17"/>
      <c r="F59" s="322"/>
      <c r="G59" s="323"/>
      <c r="H59" s="324"/>
    </row>
    <row r="60" spans="1:8" ht="20.100000000000001" customHeight="1">
      <c r="A60" s="31"/>
      <c r="B60" s="26"/>
      <c r="C60" s="14" t="s">
        <v>70</v>
      </c>
      <c r="D60" s="221" t="s">
        <v>33</v>
      </c>
      <c r="E60" s="10" t="s">
        <v>17</v>
      </c>
      <c r="F60" s="322"/>
      <c r="G60" s="323"/>
      <c r="H60" s="324"/>
    </row>
    <row r="61" spans="1:8" ht="20.100000000000001" customHeight="1">
      <c r="A61" s="11"/>
      <c r="B61" s="26"/>
      <c r="C61" s="14" t="s">
        <v>71</v>
      </c>
      <c r="D61" s="220"/>
      <c r="E61" s="10" t="s">
        <v>17</v>
      </c>
      <c r="F61" s="322"/>
      <c r="G61" s="323"/>
      <c r="H61" s="324"/>
    </row>
    <row r="62" spans="1:8" ht="20.100000000000001" customHeight="1">
      <c r="A62" s="11"/>
      <c r="B62" s="26"/>
      <c r="C62" s="14" t="s">
        <v>72</v>
      </c>
      <c r="D62" s="221" t="s">
        <v>33</v>
      </c>
      <c r="E62" s="10"/>
      <c r="F62" s="322"/>
      <c r="G62" s="323"/>
      <c r="H62" s="324"/>
    </row>
    <row r="63" spans="1:8" ht="20.100000000000001" customHeight="1">
      <c r="A63" s="11"/>
      <c r="B63" s="30"/>
      <c r="C63" s="24" t="s">
        <v>49</v>
      </c>
      <c r="D63" s="220"/>
      <c r="E63" s="10"/>
      <c r="F63" s="322"/>
      <c r="G63" s="323"/>
      <c r="H63" s="324"/>
    </row>
    <row r="64" spans="1:8" ht="20.100000000000001" customHeight="1">
      <c r="A64" s="19">
        <v>10</v>
      </c>
      <c r="B64" s="27" t="s">
        <v>73</v>
      </c>
      <c r="C64" s="27"/>
      <c r="D64" s="220"/>
      <c r="E64" s="17"/>
      <c r="F64" s="334"/>
      <c r="G64" s="335"/>
      <c r="H64" s="336"/>
    </row>
    <row r="65" spans="1:8" ht="20.100000000000001" customHeight="1">
      <c r="A65" s="11"/>
      <c r="B65" s="30"/>
      <c r="C65" s="24" t="s">
        <v>74</v>
      </c>
      <c r="D65" s="220"/>
      <c r="E65" s="10" t="s">
        <v>17</v>
      </c>
      <c r="F65" s="322" t="s">
        <v>75</v>
      </c>
      <c r="G65" s="323"/>
      <c r="H65" s="324"/>
    </row>
    <row r="66" spans="1:8" ht="20.100000000000001" customHeight="1">
      <c r="A66" s="19">
        <v>11</v>
      </c>
      <c r="B66" s="27" t="s">
        <v>76</v>
      </c>
      <c r="C66" s="27"/>
      <c r="D66" s="220"/>
      <c r="E66" s="17"/>
      <c r="F66" s="322"/>
      <c r="G66" s="323"/>
      <c r="H66" s="324"/>
    </row>
    <row r="67" spans="1:8" ht="20.100000000000001" customHeight="1">
      <c r="A67" s="31"/>
      <c r="B67" s="26"/>
      <c r="C67" s="14" t="s">
        <v>77</v>
      </c>
      <c r="D67" s="221" t="s">
        <v>33</v>
      </c>
      <c r="E67" s="17"/>
      <c r="F67" s="322"/>
      <c r="G67" s="323"/>
      <c r="H67" s="324"/>
    </row>
    <row r="68" spans="1:8" ht="20.100000000000001" customHeight="1">
      <c r="A68" s="250"/>
      <c r="B68" s="251"/>
      <c r="C68" s="252" t="s">
        <v>78</v>
      </c>
      <c r="D68" s="253" t="s">
        <v>33</v>
      </c>
      <c r="E68" s="10" t="s">
        <v>17</v>
      </c>
      <c r="F68" s="331"/>
      <c r="G68" s="332"/>
      <c r="H68" s="3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E44" sqref="E44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2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2" ht="18">
      <c r="A4" s="122"/>
      <c r="B4" s="52"/>
      <c r="D4" s="54"/>
      <c r="E4"/>
      <c r="G4" s="123"/>
      <c r="H4" s="64"/>
      <c r="I4" s="65"/>
    </row>
    <row r="5" spans="1:12" ht="18">
      <c r="A5" s="52" t="s">
        <v>260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6" t="s">
        <v>132</v>
      </c>
      <c r="B8" s="341" t="s">
        <v>133</v>
      </c>
      <c r="C8" s="342"/>
      <c r="D8" s="343"/>
      <c r="E8" s="137" t="s">
        <v>134</v>
      </c>
      <c r="F8" s="341" t="s">
        <v>182</v>
      </c>
      <c r="G8" s="350"/>
      <c r="H8" s="351"/>
    </row>
    <row r="10" spans="1:12">
      <c r="D10" s="378" t="s">
        <v>172</v>
      </c>
      <c r="E10" s="378"/>
      <c r="F10" s="378"/>
    </row>
    <row r="11" spans="1:12" ht="30">
      <c r="D11" s="112" t="s">
        <v>261</v>
      </c>
      <c r="E11" s="180" t="s">
        <v>262</v>
      </c>
      <c r="F11" s="180" t="s">
        <v>117</v>
      </c>
      <c r="H11" t="s">
        <v>263</v>
      </c>
      <c r="J11" s="180" t="s">
        <v>264</v>
      </c>
      <c r="K11" s="180" t="s">
        <v>265</v>
      </c>
      <c r="L11" s="180" t="s">
        <v>266</v>
      </c>
    </row>
    <row r="12" spans="1:12">
      <c r="A12" s="70"/>
      <c r="B12" s="70"/>
      <c r="E12" s="69"/>
    </row>
    <row r="13" spans="1:12">
      <c r="B13" s="70"/>
      <c r="C13" t="s">
        <v>267</v>
      </c>
      <c r="D13" s="260"/>
      <c r="E13" s="92">
        <f>+H13-D13</f>
        <v>0</v>
      </c>
      <c r="F13" s="92">
        <f>+D13+E13</f>
        <v>0</v>
      </c>
      <c r="G13" s="92"/>
      <c r="H13" s="92">
        <f>SUM(J13:K13)/2</f>
        <v>0</v>
      </c>
      <c r="I13" s="92"/>
      <c r="J13" s="260"/>
      <c r="K13" s="260"/>
      <c r="L13" s="113"/>
    </row>
    <row r="14" spans="1:12">
      <c r="B14" s="70"/>
      <c r="C14" t="s">
        <v>268</v>
      </c>
      <c r="D14" s="260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0"/>
      <c r="K14" s="260"/>
      <c r="L14" s="113"/>
    </row>
    <row r="15" spans="1:12">
      <c r="B15" s="70"/>
      <c r="C15" t="s">
        <v>269</v>
      </c>
      <c r="D15" s="260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0"/>
      <c r="K15" s="260"/>
      <c r="L15" s="113"/>
    </row>
    <row r="17" spans="1:8" ht="15.75" thickBot="1">
      <c r="D17" s="111">
        <f>SUM(D13:D16)</f>
        <v>0</v>
      </c>
      <c r="E17" s="111">
        <f>SUM(E13:E16)</f>
        <v>0</v>
      </c>
      <c r="F17" s="111">
        <f>SUM(F13:F16)</f>
        <v>0</v>
      </c>
      <c r="H17" s="111">
        <f>SUM(H13:H16)</f>
        <v>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workbookViewId="0">
      <selection activeCell="H37" sqref="H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0" ht="18">
      <c r="A4" s="122"/>
      <c r="B4" s="52"/>
      <c r="D4" s="54"/>
      <c r="F4"/>
      <c r="G4" s="123"/>
      <c r="H4" s="64"/>
      <c r="I4" s="65"/>
    </row>
    <row r="5" spans="1:10" ht="18">
      <c r="A5" s="52" t="s">
        <v>270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132</v>
      </c>
      <c r="B8" s="341" t="s">
        <v>133</v>
      </c>
      <c r="C8" s="342"/>
      <c r="D8" s="342"/>
      <c r="E8" s="343"/>
      <c r="F8" s="137" t="s">
        <v>134</v>
      </c>
      <c r="G8" s="341" t="s">
        <v>182</v>
      </c>
      <c r="H8" s="350"/>
      <c r="I8" s="351"/>
    </row>
    <row r="10" spans="1:10">
      <c r="F10" s="69"/>
    </row>
    <row r="11" spans="1:10">
      <c r="A11" s="70">
        <v>61800</v>
      </c>
      <c r="B11" s="70"/>
      <c r="C11" s="70" t="s">
        <v>38</v>
      </c>
    </row>
    <row r="12" spans="1:10">
      <c r="A12" s="70"/>
      <c r="B12" s="70"/>
      <c r="C12" s="114" t="s">
        <v>271</v>
      </c>
      <c r="E12" s="260"/>
    </row>
    <row r="13" spans="1:10">
      <c r="A13" s="70"/>
      <c r="B13" s="70"/>
      <c r="C13" s="114" t="s">
        <v>272</v>
      </c>
      <c r="E13" s="115">
        <f>F22</f>
        <v>0</v>
      </c>
      <c r="F13" s="57">
        <f>+E12-E13</f>
        <v>0</v>
      </c>
    </row>
    <row r="14" spans="1:10">
      <c r="A14" s="70"/>
      <c r="B14" s="70"/>
      <c r="C14" s="114" t="s">
        <v>273</v>
      </c>
      <c r="F14" s="57">
        <v>0</v>
      </c>
    </row>
    <row r="15" spans="1:10">
      <c r="A15" s="70"/>
      <c r="B15" s="70"/>
      <c r="C15" s="114" t="s">
        <v>274</v>
      </c>
      <c r="F15" s="57">
        <v>0</v>
      </c>
    </row>
    <row r="17" spans="1:7" ht="15.75" thickBot="1">
      <c r="F17" s="111">
        <f>SUM(F12:F16)</f>
        <v>0</v>
      </c>
      <c r="G17" t="s">
        <v>275</v>
      </c>
    </row>
    <row r="19" spans="1:7">
      <c r="A19" s="70"/>
      <c r="B19" s="70"/>
      <c r="C19" s="76" t="s">
        <v>276</v>
      </c>
    </row>
    <row r="20" spans="1:7">
      <c r="A20" s="70"/>
      <c r="B20" s="70"/>
      <c r="C20" s="76"/>
      <c r="D20" s="46" t="s">
        <v>277</v>
      </c>
      <c r="E20" s="46" t="s">
        <v>278</v>
      </c>
      <c r="F20" s="84" t="s">
        <v>208</v>
      </c>
    </row>
    <row r="21" spans="1:7">
      <c r="A21" s="70"/>
      <c r="B21" s="70"/>
      <c r="C21" t="s">
        <v>279</v>
      </c>
      <c r="D21" s="260"/>
      <c r="E21" s="260"/>
      <c r="F21" s="69">
        <f>+D21-E21</f>
        <v>0</v>
      </c>
    </row>
    <row r="22" spans="1:7" ht="15.75" thickBot="1">
      <c r="A22" s="70"/>
      <c r="B22" s="70"/>
      <c r="F22" s="116">
        <f>+SUM(F21:F21)</f>
        <v>0</v>
      </c>
    </row>
    <row r="23" spans="1:7">
      <c r="A23" s="70"/>
      <c r="B23" s="70"/>
      <c r="F23" s="69"/>
    </row>
    <row r="24" spans="1:7">
      <c r="A24" s="76">
        <v>62000</v>
      </c>
      <c r="B24" s="76"/>
      <c r="C24" s="70" t="s">
        <v>39</v>
      </c>
    </row>
    <row r="25" spans="1:7">
      <c r="F25" s="57">
        <v>0</v>
      </c>
    </row>
    <row r="26" spans="1:7">
      <c r="F26" s="57">
        <v>0</v>
      </c>
    </row>
    <row r="28" spans="1:7">
      <c r="F28" s="111">
        <f>SUM(F25:F27)</f>
        <v>0</v>
      </c>
    </row>
    <row r="29" spans="1:7">
      <c r="A29" s="70"/>
      <c r="B29" s="70"/>
      <c r="F29" s="69"/>
    </row>
    <row r="30" spans="1:7">
      <c r="A30" s="76">
        <v>62550</v>
      </c>
      <c r="B30" s="76"/>
      <c r="C30" s="70" t="s">
        <v>280</v>
      </c>
    </row>
    <row r="31" spans="1:7">
      <c r="F31" s="57">
        <v>0</v>
      </c>
    </row>
    <row r="32" spans="1:7">
      <c r="F32" s="57">
        <v>0</v>
      </c>
    </row>
    <row r="34" spans="1:6">
      <c r="F34" s="111">
        <f>SUM(F31:F33)</f>
        <v>0</v>
      </c>
    </row>
    <row r="35" spans="1:6">
      <c r="A35" s="70"/>
      <c r="B35" s="70"/>
      <c r="F35" s="69"/>
    </row>
    <row r="36" spans="1:6">
      <c r="A36" s="76">
        <v>64500</v>
      </c>
      <c r="B36" s="76"/>
      <c r="C36" s="70" t="s">
        <v>40</v>
      </c>
    </row>
    <row r="37" spans="1:6">
      <c r="F37" s="57">
        <v>0</v>
      </c>
    </row>
    <row r="38" spans="1:6">
      <c r="F38" s="57">
        <v>0</v>
      </c>
    </row>
    <row r="40" spans="1:6" ht="15.75" thickBot="1">
      <c r="F40" s="111">
        <f>SUM(F37:F39)</f>
        <v>0</v>
      </c>
    </row>
    <row r="41" spans="1:6">
      <c r="F41" s="69"/>
    </row>
    <row r="42" spans="1:6">
      <c r="A42" s="70"/>
      <c r="B42" s="70"/>
      <c r="F42" s="69"/>
    </row>
    <row r="43" spans="1:6">
      <c r="A43" s="76">
        <v>68000</v>
      </c>
      <c r="B43" s="76"/>
      <c r="C43" s="70" t="s">
        <v>41</v>
      </c>
    </row>
    <row r="44" spans="1:6">
      <c r="F44" s="57">
        <v>0</v>
      </c>
    </row>
    <row r="45" spans="1:6">
      <c r="F45" s="57">
        <v>0</v>
      </c>
    </row>
    <row r="47" spans="1:6" ht="15.75" thickBot="1">
      <c r="F47" s="111">
        <f>SUM(F44:F46)</f>
        <v>0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4C9FF"/>
  </sheetPr>
  <dimension ref="A1:J27"/>
  <sheetViews>
    <sheetView workbookViewId="0">
      <selection activeCell="G15" sqref="G1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281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132</v>
      </c>
      <c r="B8" s="341" t="s">
        <v>133</v>
      </c>
      <c r="C8" s="342"/>
      <c r="D8" s="342"/>
      <c r="E8" s="343"/>
      <c r="F8" s="137" t="s">
        <v>134</v>
      </c>
      <c r="G8" s="341" t="s">
        <v>182</v>
      </c>
      <c r="H8" s="350"/>
      <c r="I8" s="351"/>
    </row>
    <row r="10" spans="1:10">
      <c r="F10" s="69"/>
    </row>
    <row r="11" spans="1:10">
      <c r="A11" s="70">
        <v>88000</v>
      </c>
      <c r="B11" s="70"/>
      <c r="C11" s="70" t="s">
        <v>58</v>
      </c>
    </row>
    <row r="12" spans="1:10">
      <c r="C12" t="s">
        <v>282</v>
      </c>
      <c r="F12" s="57">
        <v>275</v>
      </c>
      <c r="G12" t="s">
        <v>283</v>
      </c>
    </row>
    <row r="13" spans="1:10">
      <c r="C13" t="s">
        <v>284</v>
      </c>
      <c r="F13" s="57">
        <v>1724.65</v>
      </c>
      <c r="G13" t="s">
        <v>285</v>
      </c>
    </row>
    <row r="14" spans="1:10">
      <c r="C14" t="s">
        <v>286</v>
      </c>
      <c r="F14" s="57">
        <v>1885</v>
      </c>
      <c r="G14" t="s">
        <v>287</v>
      </c>
    </row>
    <row r="15" spans="1:10">
      <c r="F15" s="57">
        <v>0</v>
      </c>
    </row>
    <row r="17" spans="3:6" ht="15.75" thickBot="1">
      <c r="F17" s="111">
        <f>SUM(F12:F16)</f>
        <v>3884.65</v>
      </c>
    </row>
    <row r="20" spans="3:6">
      <c r="F20" s="79"/>
    </row>
    <row r="21" spans="3:6">
      <c r="F21" s="78"/>
    </row>
    <row r="22" spans="3:6">
      <c r="F22" s="69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D14" sqref="D14:F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6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6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6" ht="18">
      <c r="D4" s="52"/>
      <c r="E4" s="52"/>
      <c r="F4" s="63"/>
      <c r="G4" s="64"/>
      <c r="I4" s="65"/>
    </row>
    <row r="5" spans="1:16" ht="18">
      <c r="A5" s="124" t="s">
        <v>288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6" t="s">
        <v>132</v>
      </c>
      <c r="B8" s="341" t="s">
        <v>133</v>
      </c>
      <c r="C8" s="343"/>
      <c r="D8" s="137" t="s">
        <v>134</v>
      </c>
      <c r="E8" s="137"/>
      <c r="F8" s="137"/>
      <c r="G8" s="137"/>
      <c r="H8" s="137" t="s">
        <v>134</v>
      </c>
      <c r="I8" s="341" t="s">
        <v>182</v>
      </c>
      <c r="J8" s="350"/>
      <c r="K8" s="351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289</v>
      </c>
      <c r="E11" s="46" t="s">
        <v>289</v>
      </c>
      <c r="F11" s="46" t="s">
        <v>290</v>
      </c>
      <c r="G11" s="46" t="s">
        <v>291</v>
      </c>
      <c r="H11" s="71" t="s">
        <v>117</v>
      </c>
      <c r="J11" s="76"/>
    </row>
    <row r="12" spans="1:16">
      <c r="D12" s="46" t="s">
        <v>166</v>
      </c>
      <c r="E12" s="76" t="s">
        <v>292</v>
      </c>
      <c r="F12" s="46" t="s">
        <v>293</v>
      </c>
      <c r="G12" s="46"/>
      <c r="H12" s="57"/>
    </row>
    <row r="13" spans="1:16">
      <c r="H13" s="57"/>
      <c r="K13" s="46" t="s">
        <v>294</v>
      </c>
      <c r="L13" s="46" t="s">
        <v>295</v>
      </c>
      <c r="M13" s="46" t="s">
        <v>296</v>
      </c>
    </row>
    <row r="14" spans="1:16">
      <c r="C14" s="76" t="s">
        <v>297</v>
      </c>
      <c r="D14" s="92"/>
      <c r="E14" s="313"/>
      <c r="F14" s="92"/>
      <c r="G14" s="92"/>
      <c r="H14" s="92">
        <f t="shared" ref="H14:H27" si="0">SUM(D14:G14)</f>
        <v>0</v>
      </c>
      <c r="J14" t="s">
        <v>298</v>
      </c>
      <c r="K14" s="92">
        <f>+H40</f>
        <v>0</v>
      </c>
      <c r="L14" s="92"/>
      <c r="M14" s="92">
        <f>+K14-L14</f>
        <v>0</v>
      </c>
    </row>
    <row r="15" spans="1:16">
      <c r="C15" t="s">
        <v>299</v>
      </c>
      <c r="D15" s="92"/>
      <c r="E15" s="92"/>
      <c r="F15" s="92"/>
      <c r="G15" s="92"/>
      <c r="H15" s="92">
        <f t="shared" si="0"/>
        <v>0</v>
      </c>
      <c r="J15" t="s">
        <v>300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301</v>
      </c>
      <c r="D16" s="92"/>
      <c r="E16" s="92"/>
      <c r="F16" s="92"/>
      <c r="G16" s="92"/>
      <c r="H16" s="92">
        <f t="shared" si="0"/>
        <v>0</v>
      </c>
      <c r="J16" t="s">
        <v>302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303</v>
      </c>
      <c r="D17" s="92"/>
      <c r="E17" s="92"/>
      <c r="F17" s="92"/>
      <c r="G17" s="92"/>
      <c r="H17" s="92">
        <f t="shared" si="0"/>
        <v>0</v>
      </c>
      <c r="J17" t="s">
        <v>304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305</v>
      </c>
      <c r="D18" s="92"/>
      <c r="E18" s="92"/>
      <c r="F18" s="92"/>
      <c r="G18" s="92"/>
      <c r="H18" s="92">
        <f t="shared" si="0"/>
        <v>0</v>
      </c>
      <c r="J18" t="s">
        <v>306</v>
      </c>
      <c r="K18" s="92">
        <f>+H27</f>
        <v>0</v>
      </c>
      <c r="L18" s="92"/>
      <c r="M18" s="92">
        <f t="shared" si="1"/>
        <v>0</v>
      </c>
    </row>
    <row r="19" spans="3:13">
      <c r="C19" t="s">
        <v>307</v>
      </c>
      <c r="D19" s="92"/>
      <c r="E19" s="92"/>
      <c r="F19" s="92"/>
      <c r="G19" s="92"/>
      <c r="H19" s="92">
        <f t="shared" si="0"/>
        <v>0</v>
      </c>
      <c r="J19" t="s">
        <v>308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303</v>
      </c>
      <c r="D20" s="92"/>
      <c r="E20" s="92"/>
      <c r="F20" s="92"/>
      <c r="G20" s="92"/>
      <c r="H20" s="92">
        <f t="shared" si="0"/>
        <v>0</v>
      </c>
      <c r="J20" t="s">
        <v>309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305</v>
      </c>
      <c r="D21" s="92"/>
      <c r="E21" s="92"/>
      <c r="F21" s="92"/>
      <c r="G21" s="92"/>
      <c r="H21" s="92">
        <f t="shared" si="0"/>
        <v>0</v>
      </c>
      <c r="J21" t="s">
        <v>310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311</v>
      </c>
      <c r="D22" s="92"/>
      <c r="E22" s="92"/>
      <c r="F22" s="92"/>
      <c r="G22" s="92"/>
      <c r="H22" s="92">
        <f t="shared" si="0"/>
        <v>0</v>
      </c>
      <c r="J22" t="s">
        <v>312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313</v>
      </c>
      <c r="D23" s="92"/>
      <c r="E23" s="92"/>
      <c r="F23" s="92"/>
      <c r="G23" s="92"/>
      <c r="H23" s="92">
        <f t="shared" si="0"/>
        <v>0</v>
      </c>
      <c r="J23" t="s">
        <v>314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315</v>
      </c>
      <c r="D24" s="92"/>
      <c r="E24" s="92"/>
      <c r="F24" s="92"/>
      <c r="G24" s="92"/>
      <c r="H24" s="92">
        <f t="shared" si="0"/>
        <v>0</v>
      </c>
      <c r="J24" t="s">
        <v>316</v>
      </c>
      <c r="K24" s="92">
        <v>0</v>
      </c>
      <c r="L24" s="92"/>
      <c r="M24" s="92">
        <f t="shared" si="1"/>
        <v>0</v>
      </c>
    </row>
    <row r="25" spans="3:13">
      <c r="C25" s="138" t="s">
        <v>317</v>
      </c>
      <c r="D25" s="92"/>
      <c r="E25" s="92"/>
      <c r="F25" s="92"/>
      <c r="G25" s="92"/>
      <c r="H25" s="92">
        <f t="shared" si="0"/>
        <v>0</v>
      </c>
      <c r="J25" t="s">
        <v>318</v>
      </c>
      <c r="K25" s="92">
        <v>0</v>
      </c>
      <c r="L25" s="92"/>
      <c r="M25" s="92">
        <f t="shared" si="1"/>
        <v>0</v>
      </c>
    </row>
    <row r="26" spans="3:13">
      <c r="C26" s="138" t="s">
        <v>319</v>
      </c>
      <c r="D26" s="92"/>
      <c r="E26" s="313"/>
      <c r="F26" s="92"/>
      <c r="G26" s="92"/>
      <c r="H26" s="92">
        <f t="shared" si="0"/>
        <v>0</v>
      </c>
      <c r="J26" t="s">
        <v>320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321</v>
      </c>
      <c r="D27" s="92"/>
      <c r="E27" s="92"/>
      <c r="F27" s="92"/>
      <c r="G27" s="92"/>
      <c r="H27" s="92">
        <f t="shared" si="0"/>
        <v>0</v>
      </c>
      <c r="J27" t="s">
        <v>69</v>
      </c>
      <c r="K27" s="92">
        <f>+H33</f>
        <v>0</v>
      </c>
      <c r="L27" s="92"/>
      <c r="M27" s="92">
        <f t="shared" si="1"/>
        <v>0</v>
      </c>
    </row>
    <row r="28" spans="3:13">
      <c r="C28" t="s">
        <v>322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309</v>
      </c>
      <c r="D29" s="92"/>
      <c r="E29" s="92"/>
      <c r="F29" s="92"/>
      <c r="G29" s="92"/>
      <c r="H29" s="92">
        <f t="shared" si="2"/>
        <v>0</v>
      </c>
      <c r="J29" t="s">
        <v>323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318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324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316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>
      <c r="C33" t="s">
        <v>69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314</v>
      </c>
      <c r="D35" s="92"/>
      <c r="E35" s="313"/>
      <c r="F35" s="92"/>
      <c r="G35" s="92"/>
      <c r="H35" s="92">
        <f>SUM(D35:G35)</f>
        <v>0</v>
      </c>
      <c r="J35" s="139"/>
    </row>
    <row r="36" spans="3:10">
      <c r="C36" t="s">
        <v>325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326</v>
      </c>
      <c r="D37" s="92"/>
      <c r="E37" s="92"/>
      <c r="F37" s="92"/>
      <c r="G37" s="92"/>
      <c r="H37" s="92">
        <f>SUM(D37:G37)</f>
        <v>0</v>
      </c>
    </row>
    <row r="38" spans="3:10">
      <c r="C38" t="s">
        <v>327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328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329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208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D14" sqref="D14:F14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9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9" ht="18">
      <c r="D4" s="52"/>
      <c r="E4" s="52"/>
      <c r="F4" s="63"/>
      <c r="G4" s="64"/>
      <c r="I4" s="65"/>
    </row>
    <row r="5" spans="1:9" ht="18">
      <c r="A5" s="124" t="s">
        <v>330</v>
      </c>
      <c r="D5" s="270"/>
      <c r="E5" s="270"/>
      <c r="F5" s="271"/>
      <c r="G5" s="272"/>
      <c r="I5" s="65"/>
    </row>
    <row r="6" spans="1:9" ht="18.75">
      <c r="D6" s="273"/>
      <c r="E6" s="273"/>
      <c r="F6" s="274"/>
      <c r="G6" s="275"/>
      <c r="I6" s="65"/>
    </row>
    <row r="7" spans="1:9">
      <c r="G7" s="92"/>
    </row>
    <row r="8" spans="1:9" s="68" customFormat="1" ht="25.5">
      <c r="A8" s="129" t="s">
        <v>132</v>
      </c>
      <c r="B8" s="379" t="s">
        <v>133</v>
      </c>
      <c r="C8" s="380"/>
      <c r="D8" s="276" t="s">
        <v>134</v>
      </c>
      <c r="E8" s="276" t="s">
        <v>134</v>
      </c>
      <c r="F8" s="276" t="s">
        <v>134</v>
      </c>
      <c r="G8" s="379" t="s">
        <v>182</v>
      </c>
      <c r="H8" s="350"/>
      <c r="I8" s="351"/>
    </row>
    <row r="10" spans="1:9">
      <c r="D10" s="277" t="s">
        <v>300</v>
      </c>
      <c r="E10" s="277" t="s">
        <v>331</v>
      </c>
      <c r="F10" s="277" t="s">
        <v>302</v>
      </c>
      <c r="G10" s="277" t="s">
        <v>332</v>
      </c>
      <c r="H10" s="277" t="s">
        <v>333</v>
      </c>
    </row>
    <row r="11" spans="1:9">
      <c r="B11" t="s">
        <v>334</v>
      </c>
      <c r="G11" s="92"/>
      <c r="H11" s="92"/>
    </row>
    <row r="12" spans="1:9">
      <c r="B12" t="s">
        <v>335</v>
      </c>
      <c r="G12" s="92"/>
      <c r="H12" s="92"/>
    </row>
    <row r="13" spans="1:9" s="42" customFormat="1">
      <c r="B13" s="42" t="s">
        <v>208</v>
      </c>
      <c r="D13" s="278">
        <f>D11-D12</f>
        <v>0</v>
      </c>
      <c r="E13" s="278">
        <f>E11-E12</f>
        <v>0</v>
      </c>
      <c r="F13" s="278">
        <f>F11-F12</f>
        <v>0</v>
      </c>
      <c r="G13" s="278">
        <f>G11-G12</f>
        <v>0</v>
      </c>
      <c r="H13" s="278">
        <f>H11-H12</f>
        <v>0</v>
      </c>
    </row>
    <row r="15" spans="1:9">
      <c r="A15" s="42" t="s">
        <v>336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D14" sqref="D14:F14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G1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337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6" t="s">
        <v>132</v>
      </c>
      <c r="B8" s="341" t="s">
        <v>133</v>
      </c>
      <c r="C8" s="342"/>
      <c r="D8" s="342"/>
      <c r="E8" s="343"/>
      <c r="F8" s="137" t="s">
        <v>134</v>
      </c>
      <c r="G8" s="141"/>
      <c r="H8" s="341" t="s">
        <v>182</v>
      </c>
      <c r="I8" s="350"/>
      <c r="J8" s="351"/>
    </row>
    <row r="10" spans="1:10">
      <c r="A10" s="76" t="s">
        <v>338</v>
      </c>
      <c r="C10" s="46" t="s">
        <v>339</v>
      </c>
      <c r="D10" s="381" t="s">
        <v>340</v>
      </c>
      <c r="E10" s="381"/>
      <c r="F10" s="381"/>
      <c r="G10" s="100" t="s">
        <v>341</v>
      </c>
      <c r="H10" s="382" t="s">
        <v>342</v>
      </c>
      <c r="I10" s="382"/>
      <c r="J10" s="382"/>
    </row>
    <row r="11" spans="1:10">
      <c r="A11" s="70"/>
      <c r="B11" s="70"/>
      <c r="D11" s="46" t="s">
        <v>343</v>
      </c>
      <c r="E11" s="84" t="s">
        <v>344</v>
      </c>
      <c r="F11" s="71" t="s">
        <v>345</v>
      </c>
      <c r="G11" s="71"/>
      <c r="H11" s="46" t="s">
        <v>343</v>
      </c>
      <c r="I11" s="101" t="s">
        <v>344</v>
      </c>
      <c r="J11" s="102" t="s">
        <v>345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D14" sqref="D14:F14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4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346</v>
      </c>
      <c r="D5" s="52"/>
      <c r="E5" s="52"/>
      <c r="F5" s="63"/>
      <c r="G5" s="64"/>
      <c r="I5" s="65"/>
    </row>
    <row r="6" spans="1:14" ht="20.100000000000001" customHeight="1"/>
    <row r="7" spans="1:14" ht="20.100000000000001" customHeight="1" thickBot="1">
      <c r="A7" s="124" t="s">
        <v>347</v>
      </c>
    </row>
    <row r="8" spans="1:14" ht="30.75" thickBot="1">
      <c r="A8" s="182" t="s">
        <v>132</v>
      </c>
      <c r="B8" s="356" t="s">
        <v>133</v>
      </c>
      <c r="C8" s="358"/>
      <c r="D8" s="183" t="s">
        <v>348</v>
      </c>
      <c r="E8" s="184" t="s">
        <v>136</v>
      </c>
      <c r="F8" s="184" t="s">
        <v>161</v>
      </c>
      <c r="G8" s="356" t="s">
        <v>182</v>
      </c>
      <c r="H8" s="383"/>
      <c r="I8" s="384"/>
    </row>
    <row r="9" spans="1:14">
      <c r="A9" s="222"/>
      <c r="B9" s="394"/>
      <c r="C9" s="395"/>
      <c r="D9" s="223"/>
      <c r="E9" s="224"/>
      <c r="F9" s="224"/>
      <c r="G9" s="394"/>
      <c r="H9" s="396"/>
      <c r="I9" s="395"/>
    </row>
    <row r="10" spans="1:14">
      <c r="A10" s="188"/>
      <c r="B10" s="397" t="s">
        <v>349</v>
      </c>
      <c r="C10" s="398"/>
      <c r="D10" s="398"/>
      <c r="E10" s="398"/>
      <c r="F10" s="398"/>
      <c r="G10" s="398"/>
      <c r="H10" s="398"/>
      <c r="I10" s="399"/>
    </row>
    <row r="11" spans="1:14">
      <c r="A11" s="188"/>
      <c r="B11" s="400" t="s">
        <v>350</v>
      </c>
      <c r="C11" s="401"/>
      <c r="D11" s="386" t="s">
        <v>351</v>
      </c>
      <c r="E11" s="387"/>
      <c r="F11" s="388"/>
      <c r="G11" s="400"/>
      <c r="H11" s="402"/>
      <c r="I11" s="403"/>
      <c r="K11" t="s">
        <v>352</v>
      </c>
    </row>
    <row r="12" spans="1:14">
      <c r="A12" s="188"/>
      <c r="B12" s="400" t="s">
        <v>353</v>
      </c>
      <c r="C12" s="401"/>
      <c r="D12" s="386"/>
      <c r="E12" s="387"/>
      <c r="F12" s="388"/>
      <c r="G12" s="400"/>
      <c r="H12" s="402"/>
      <c r="I12" s="403"/>
      <c r="L12" s="76" t="s">
        <v>354</v>
      </c>
      <c r="M12" s="76" t="s">
        <v>355</v>
      </c>
      <c r="N12" s="76" t="s">
        <v>356</v>
      </c>
    </row>
    <row r="13" spans="1:14">
      <c r="A13" s="188"/>
      <c r="B13" s="400" t="s">
        <v>357</v>
      </c>
      <c r="C13" s="401"/>
      <c r="D13" s="386"/>
      <c r="E13" s="387"/>
      <c r="F13" s="388"/>
      <c r="G13" s="400"/>
      <c r="H13" s="402"/>
      <c r="I13" s="403"/>
      <c r="K13" t="s">
        <v>358</v>
      </c>
      <c r="L13" s="57"/>
      <c r="M13" s="57">
        <f>+L13/12</f>
        <v>0</v>
      </c>
    </row>
    <row r="14" spans="1:14">
      <c r="A14" s="188"/>
      <c r="B14" s="400" t="s">
        <v>359</v>
      </c>
      <c r="C14" s="401"/>
      <c r="D14" s="386"/>
      <c r="E14" s="387"/>
      <c r="F14" s="388"/>
      <c r="G14" s="400"/>
      <c r="H14" s="402"/>
      <c r="I14" s="403"/>
      <c r="K14" t="s">
        <v>360</v>
      </c>
      <c r="L14" s="57"/>
      <c r="M14" s="57">
        <f>+L14/12</f>
        <v>0</v>
      </c>
    </row>
    <row r="15" spans="1:14">
      <c r="A15" s="188"/>
      <c r="B15" s="400" t="s">
        <v>361</v>
      </c>
      <c r="C15" s="401"/>
      <c r="D15" s="386" t="s">
        <v>362</v>
      </c>
      <c r="E15" s="387"/>
      <c r="F15" s="388"/>
      <c r="G15" s="400"/>
      <c r="H15" s="402"/>
      <c r="I15" s="403"/>
      <c r="K15" t="s">
        <v>363</v>
      </c>
      <c r="L15" s="57"/>
      <c r="M15" s="57">
        <f>+L15/12</f>
        <v>0</v>
      </c>
    </row>
    <row r="16" spans="1:14">
      <c r="A16" s="188"/>
      <c r="B16" s="400" t="s">
        <v>364</v>
      </c>
      <c r="C16" s="401"/>
      <c r="D16" s="386"/>
      <c r="E16" s="387"/>
      <c r="F16" s="388"/>
      <c r="G16" s="400"/>
      <c r="H16" s="402"/>
      <c r="I16" s="403"/>
      <c r="K16" s="89" t="s">
        <v>365</v>
      </c>
      <c r="L16" s="318"/>
      <c r="M16" s="318"/>
      <c r="N16" s="318">
        <f>+M16*1.1</f>
        <v>0</v>
      </c>
    </row>
    <row r="17" spans="1:16">
      <c r="A17" s="188"/>
      <c r="B17" s="400" t="s">
        <v>366</v>
      </c>
      <c r="C17" s="401"/>
      <c r="D17" s="386"/>
      <c r="E17" s="387"/>
      <c r="F17" s="388"/>
      <c r="G17" s="400"/>
      <c r="H17" s="402"/>
      <c r="I17" s="403"/>
    </row>
    <row r="18" spans="1:16">
      <c r="A18" s="188"/>
      <c r="B18" s="400"/>
      <c r="C18" s="401"/>
      <c r="D18" s="226"/>
      <c r="E18" s="227"/>
      <c r="F18" s="227"/>
      <c r="G18" s="400"/>
      <c r="H18" s="402"/>
      <c r="I18" s="403"/>
    </row>
    <row r="19" spans="1:16">
      <c r="A19" s="188"/>
      <c r="B19" s="404" t="s">
        <v>367</v>
      </c>
      <c r="C19" s="405"/>
      <c r="D19" s="226"/>
      <c r="E19" s="227"/>
      <c r="F19" s="227"/>
      <c r="G19" s="400"/>
      <c r="H19" s="402"/>
      <c r="I19" s="403"/>
      <c r="K19" s="76" t="s">
        <v>368</v>
      </c>
      <c r="L19" s="76"/>
      <c r="M19" s="76"/>
      <c r="N19" s="76"/>
      <c r="O19" s="76"/>
      <c r="P19" s="76"/>
    </row>
    <row r="20" spans="1:16">
      <c r="A20" s="188"/>
      <c r="B20" s="400" t="s">
        <v>369</v>
      </c>
      <c r="C20" s="401"/>
      <c r="D20" s="226">
        <f>+SUM(E20:F20)</f>
        <v>0</v>
      </c>
      <c r="E20" s="227">
        <f>+F20*0.1</f>
        <v>0</v>
      </c>
      <c r="F20" s="227"/>
      <c r="G20" s="400" t="s">
        <v>370</v>
      </c>
      <c r="H20" s="402"/>
      <c r="I20" s="403"/>
      <c r="K20" s="76" t="s">
        <v>3</v>
      </c>
      <c r="L20" s="76" t="s">
        <v>371</v>
      </c>
      <c r="M20" s="76" t="s">
        <v>372</v>
      </c>
      <c r="N20" s="76" t="s">
        <v>354</v>
      </c>
      <c r="O20" s="76" t="s">
        <v>356</v>
      </c>
      <c r="P20" s="76" t="s">
        <v>355</v>
      </c>
    </row>
    <row r="21" spans="1:16">
      <c r="A21" s="188"/>
      <c r="B21" s="406" t="s">
        <v>373</v>
      </c>
      <c r="C21" s="401"/>
      <c r="D21" s="226">
        <f>+SUM(E21:F21)</f>
        <v>0</v>
      </c>
      <c r="E21" s="227">
        <f>+F21*0.1</f>
        <v>0</v>
      </c>
      <c r="F21" s="227"/>
      <c r="G21" s="400" t="s">
        <v>370</v>
      </c>
      <c r="H21" s="402"/>
      <c r="I21" s="403"/>
      <c r="L21" t="s">
        <v>374</v>
      </c>
    </row>
    <row r="22" spans="1:16">
      <c r="A22" s="188"/>
      <c r="B22" s="400"/>
      <c r="C22" s="401"/>
      <c r="D22" s="226"/>
      <c r="E22" s="227"/>
      <c r="F22" s="226"/>
      <c r="G22" s="400"/>
      <c r="H22" s="402"/>
      <c r="I22" s="403"/>
      <c r="L22" t="s">
        <v>375</v>
      </c>
    </row>
    <row r="23" spans="1:16">
      <c r="A23" s="188"/>
      <c r="B23" s="400"/>
      <c r="C23" s="401"/>
      <c r="D23" s="226"/>
      <c r="E23" s="227"/>
      <c r="F23" s="226"/>
      <c r="G23" s="400"/>
      <c r="H23" s="402"/>
      <c r="I23" s="403"/>
    </row>
    <row r="24" spans="1:16">
      <c r="A24" s="188"/>
      <c r="B24" s="404" t="s">
        <v>117</v>
      </c>
      <c r="C24" s="405"/>
      <c r="D24" s="229">
        <f>SUM(D20:D23)</f>
        <v>0</v>
      </c>
      <c r="E24" s="229">
        <f>SUM(E20:E23)</f>
        <v>0</v>
      </c>
      <c r="F24" s="229">
        <f>SUM(F20:F23)</f>
        <v>0</v>
      </c>
      <c r="G24" s="400"/>
      <c r="H24" s="402"/>
      <c r="I24" s="403"/>
    </row>
    <row r="25" spans="1:16">
      <c r="A25" s="188"/>
      <c r="B25" s="400"/>
      <c r="C25" s="401"/>
      <c r="D25" s="226"/>
      <c r="E25" s="227"/>
      <c r="F25" s="226"/>
      <c r="G25" s="400"/>
      <c r="H25" s="402"/>
      <c r="I25" s="403"/>
    </row>
    <row r="26" spans="1:16">
      <c r="A26" s="188"/>
      <c r="B26" s="404" t="s">
        <v>376</v>
      </c>
      <c r="C26" s="405"/>
      <c r="D26" s="226"/>
      <c r="E26" s="227"/>
      <c r="F26" s="226"/>
      <c r="G26" s="400"/>
      <c r="H26" s="402"/>
      <c r="I26" s="403"/>
    </row>
    <row r="27" spans="1:16">
      <c r="A27" s="188"/>
      <c r="B27" s="400" t="s">
        <v>377</v>
      </c>
      <c r="C27" s="401"/>
      <c r="D27" s="230">
        <f>+F27+E27</f>
        <v>0</v>
      </c>
      <c r="E27" s="231">
        <f>+F27*0.1</f>
        <v>0</v>
      </c>
      <c r="F27" s="226"/>
      <c r="G27" s="400"/>
      <c r="H27" s="402"/>
      <c r="I27" s="403"/>
    </row>
    <row r="28" spans="1:16">
      <c r="A28" s="188"/>
      <c r="B28" s="400" t="s">
        <v>377</v>
      </c>
      <c r="C28" s="401"/>
      <c r="D28" s="230">
        <f>+F28+E28</f>
        <v>0</v>
      </c>
      <c r="E28" s="231">
        <f>+F28*0.1</f>
        <v>0</v>
      </c>
      <c r="F28" s="230"/>
      <c r="G28" s="400"/>
      <c r="H28" s="402"/>
      <c r="I28" s="403"/>
    </row>
    <row r="29" spans="1:16">
      <c r="A29" s="188"/>
      <c r="B29" s="400" t="s">
        <v>377</v>
      </c>
      <c r="C29" s="401"/>
      <c r="D29" s="230">
        <f>+F29+E29</f>
        <v>0</v>
      </c>
      <c r="E29" s="231">
        <f>+F29*0.1</f>
        <v>0</v>
      </c>
      <c r="F29" s="230"/>
      <c r="G29" s="400"/>
      <c r="H29" s="402"/>
      <c r="I29" s="403"/>
    </row>
    <row r="30" spans="1:16">
      <c r="A30" s="188"/>
      <c r="B30" s="400" t="s">
        <v>377</v>
      </c>
      <c r="C30" s="401"/>
      <c r="D30" s="230">
        <f>+F30+E30</f>
        <v>0</v>
      </c>
      <c r="E30" s="231">
        <f>+F30*0.1</f>
        <v>0</v>
      </c>
      <c r="F30" s="230"/>
      <c r="G30" s="400"/>
      <c r="H30" s="402"/>
      <c r="I30" s="403"/>
    </row>
    <row r="31" spans="1:16">
      <c r="A31" s="188"/>
      <c r="B31" s="228" t="s">
        <v>378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400"/>
      <c r="H31" s="402"/>
      <c r="I31" s="403"/>
    </row>
    <row r="32" spans="1:16">
      <c r="A32" s="188"/>
      <c r="B32" s="400" t="s">
        <v>379</v>
      </c>
      <c r="C32" s="401"/>
      <c r="D32" s="230">
        <f>+F32+E32</f>
        <v>0</v>
      </c>
      <c r="E32" s="231">
        <f>+F32*0.1</f>
        <v>0</v>
      </c>
      <c r="F32" s="226"/>
      <c r="G32" s="400"/>
      <c r="H32" s="407"/>
      <c r="I32" s="401"/>
    </row>
    <row r="33" spans="1:9">
      <c r="A33" s="188"/>
      <c r="B33" s="400" t="s">
        <v>379</v>
      </c>
      <c r="C33" s="401"/>
      <c r="D33" s="230">
        <f>+F33+E33</f>
        <v>0</v>
      </c>
      <c r="E33" s="231">
        <f>+F33*0.1</f>
        <v>0</v>
      </c>
      <c r="F33" s="226"/>
      <c r="G33" s="400"/>
      <c r="H33" s="407"/>
      <c r="I33" s="401"/>
    </row>
    <row r="34" spans="1:9">
      <c r="A34" s="188"/>
      <c r="B34" s="400" t="s">
        <v>379</v>
      </c>
      <c r="C34" s="401"/>
      <c r="D34" s="230">
        <f>+F34+E34</f>
        <v>0</v>
      </c>
      <c r="E34" s="231">
        <f>+F34*0.1</f>
        <v>0</v>
      </c>
      <c r="F34" s="226"/>
      <c r="G34" s="400"/>
      <c r="H34" s="407"/>
      <c r="I34" s="401"/>
    </row>
    <row r="35" spans="1:9">
      <c r="A35" s="188"/>
      <c r="B35" s="400" t="s">
        <v>379</v>
      </c>
      <c r="C35" s="401"/>
      <c r="D35" s="230">
        <f>+F35+E35</f>
        <v>0</v>
      </c>
      <c r="E35" s="231">
        <f>+F35*0.1</f>
        <v>0</v>
      </c>
      <c r="F35" s="226"/>
      <c r="G35" s="400"/>
      <c r="H35" s="407"/>
      <c r="I35" s="401"/>
    </row>
    <row r="36" spans="1:9">
      <c r="A36" s="188"/>
      <c r="B36" s="228" t="s">
        <v>380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400"/>
      <c r="H36" s="402"/>
      <c r="I36" s="403"/>
    </row>
    <row r="37" spans="1:9">
      <c r="A37" s="188"/>
      <c r="B37" s="400" t="s">
        <v>381</v>
      </c>
      <c r="C37" s="401"/>
      <c r="D37" s="230">
        <f>+F37+E37</f>
        <v>0</v>
      </c>
      <c r="E37" s="231">
        <f>+F37*0.1</f>
        <v>0</v>
      </c>
      <c r="F37" s="226"/>
      <c r="G37" s="400"/>
      <c r="H37" s="402"/>
      <c r="I37" s="403"/>
    </row>
    <row r="38" spans="1:9">
      <c r="A38" s="188"/>
      <c r="B38" s="400" t="s">
        <v>381</v>
      </c>
      <c r="C38" s="401"/>
      <c r="D38" s="230">
        <f>+F38+E38</f>
        <v>0</v>
      </c>
      <c r="E38" s="231">
        <f>+F38*0.1</f>
        <v>0</v>
      </c>
      <c r="F38" s="230"/>
      <c r="G38" s="400"/>
      <c r="H38" s="402"/>
      <c r="I38" s="403"/>
    </row>
    <row r="39" spans="1:9">
      <c r="A39" s="188"/>
      <c r="B39" s="400" t="s">
        <v>381</v>
      </c>
      <c r="C39" s="401"/>
      <c r="D39" s="230">
        <f>+F39+E39</f>
        <v>0</v>
      </c>
      <c r="E39" s="231">
        <f>+F39*0.1</f>
        <v>0</v>
      </c>
      <c r="F39" s="226"/>
      <c r="G39" s="400"/>
      <c r="H39" s="407"/>
      <c r="I39" s="401"/>
    </row>
    <row r="40" spans="1:9">
      <c r="A40" s="188"/>
      <c r="B40" s="400" t="s">
        <v>381</v>
      </c>
      <c r="C40" s="401"/>
      <c r="D40" s="230">
        <f>+F40+E40</f>
        <v>0</v>
      </c>
      <c r="E40" s="231">
        <f>+F40*0.1</f>
        <v>0</v>
      </c>
      <c r="F40" s="230"/>
      <c r="G40" s="400"/>
      <c r="H40" s="407"/>
      <c r="I40" s="401"/>
    </row>
    <row r="41" spans="1:9">
      <c r="A41" s="188"/>
      <c r="B41" s="404" t="s">
        <v>382</v>
      </c>
      <c r="C41" s="405"/>
      <c r="D41" s="232">
        <f>SUM(D37:D40)</f>
        <v>0</v>
      </c>
      <c r="E41" s="232">
        <f>SUM(E37:E40)</f>
        <v>0</v>
      </c>
      <c r="F41" s="232">
        <f>SUM(F37:F40)</f>
        <v>0</v>
      </c>
      <c r="G41" s="400"/>
      <c r="H41" s="407"/>
      <c r="I41" s="401"/>
    </row>
    <row r="42" spans="1:9">
      <c r="A42" s="188"/>
      <c r="B42" s="404" t="s">
        <v>383</v>
      </c>
      <c r="C42" s="405"/>
      <c r="D42" s="232">
        <f>+D31+D36+D41</f>
        <v>0</v>
      </c>
      <c r="E42" s="232">
        <f>+E31+E36+E41</f>
        <v>0</v>
      </c>
      <c r="F42" s="232">
        <f>+F31+F36+F41</f>
        <v>0</v>
      </c>
      <c r="G42" s="400"/>
      <c r="H42" s="407"/>
      <c r="I42" s="401"/>
    </row>
    <row r="43" spans="1:9">
      <c r="A43" s="188"/>
      <c r="B43" s="400"/>
      <c r="C43" s="401"/>
      <c r="D43" s="230"/>
      <c r="E43" s="231"/>
      <c r="F43" s="225"/>
      <c r="G43" s="400"/>
      <c r="H43" s="407"/>
      <c r="I43" s="401"/>
    </row>
    <row r="44" spans="1:9">
      <c r="A44" s="188"/>
      <c r="B44" s="200" t="s">
        <v>384</v>
      </c>
      <c r="C44" s="201"/>
      <c r="D44" s="233"/>
      <c r="E44" s="234"/>
      <c r="F44" s="235"/>
      <c r="G44" s="400"/>
      <c r="H44" s="407"/>
      <c r="I44" s="401"/>
    </row>
    <row r="45" spans="1:9">
      <c r="A45" s="188"/>
      <c r="B45" s="404"/>
      <c r="C45" s="405"/>
      <c r="D45" s="232"/>
      <c r="E45" s="232"/>
      <c r="F45" s="232"/>
      <c r="G45" s="400"/>
      <c r="H45" s="407"/>
      <c r="I45" s="401"/>
    </row>
    <row r="46" spans="1:9">
      <c r="A46" s="236" t="s">
        <v>385</v>
      </c>
      <c r="B46" s="364"/>
      <c r="C46" s="365"/>
      <c r="D46" s="365"/>
      <c r="E46" s="365"/>
      <c r="F46" s="365"/>
      <c r="G46" s="365"/>
      <c r="H46" s="365"/>
      <c r="I46" s="366"/>
    </row>
    <row r="47" spans="1:9">
      <c r="A47" s="236"/>
      <c r="B47" s="364"/>
      <c r="C47" s="365"/>
      <c r="D47" s="365"/>
      <c r="E47" s="365"/>
      <c r="F47" s="365"/>
      <c r="G47" s="365"/>
      <c r="H47" s="365"/>
      <c r="I47" s="366"/>
    </row>
    <row r="48" spans="1:9">
      <c r="A48" s="236"/>
      <c r="B48" s="364"/>
      <c r="C48" s="365"/>
      <c r="D48" s="365"/>
      <c r="E48" s="365"/>
      <c r="F48" s="365"/>
      <c r="G48" s="365"/>
      <c r="H48" s="365"/>
      <c r="I48" s="366"/>
    </row>
    <row r="49" spans="1:16">
      <c r="A49" s="209"/>
      <c r="B49" s="408"/>
      <c r="C49" s="409"/>
      <c r="D49" s="237"/>
      <c r="E49" s="237"/>
      <c r="F49" s="237"/>
      <c r="G49" s="408"/>
      <c r="H49" s="410"/>
      <c r="I49" s="409"/>
    </row>
    <row r="50" spans="1:16">
      <c r="E50" s="114"/>
      <c r="F50" s="114"/>
    </row>
    <row r="51" spans="1:16">
      <c r="E51" s="114"/>
      <c r="F51" s="114"/>
    </row>
    <row r="52" spans="1:16">
      <c r="E52" s="114"/>
      <c r="F52" s="114"/>
    </row>
    <row r="53" spans="1:16">
      <c r="D53" s="90"/>
      <c r="E53" s="114"/>
      <c r="F53" s="114"/>
    </row>
    <row r="54" spans="1:16" ht="18">
      <c r="A54" s="124" t="s">
        <v>386</v>
      </c>
      <c r="E54" s="114"/>
      <c r="F54" s="114"/>
    </row>
    <row r="55" spans="1:16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>
      <c r="A56" s="238" t="s">
        <v>387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>
      <c r="A57" s="238"/>
      <c r="B57" s="239"/>
      <c r="C57" s="239" t="s">
        <v>388</v>
      </c>
      <c r="D57" s="245" t="s">
        <v>389</v>
      </c>
      <c r="E57" s="245" t="s">
        <v>390</v>
      </c>
      <c r="F57" s="245" t="s">
        <v>391</v>
      </c>
      <c r="G57" s="245" t="s">
        <v>392</v>
      </c>
      <c r="H57" s="245" t="s">
        <v>393</v>
      </c>
      <c r="I57" s="245" t="s">
        <v>394</v>
      </c>
      <c r="J57" s="245" t="s">
        <v>395</v>
      </c>
      <c r="K57" s="245" t="s">
        <v>396</v>
      </c>
      <c r="L57" s="245" t="s">
        <v>397</v>
      </c>
      <c r="M57" s="245" t="s">
        <v>398</v>
      </c>
      <c r="N57" s="245" t="s">
        <v>399</v>
      </c>
      <c r="O57" s="238"/>
      <c r="P57" s="238"/>
    </row>
    <row r="58" spans="1:16">
      <c r="A58" s="238" t="s">
        <v>400</v>
      </c>
      <c r="B58" s="238"/>
      <c r="C58" s="241" t="s">
        <v>401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>
      <c r="A59" s="238" t="s">
        <v>402</v>
      </c>
      <c r="B59" s="238"/>
      <c r="C59" s="241" t="s">
        <v>401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>
      <c r="A63" s="238"/>
      <c r="B63" s="238"/>
      <c r="C63" s="238"/>
      <c r="D63" s="385" t="s">
        <v>65</v>
      </c>
      <c r="E63" s="385"/>
      <c r="F63" s="385"/>
      <c r="G63" s="385" t="s">
        <v>376</v>
      </c>
      <c r="H63" s="385"/>
      <c r="I63" s="385"/>
      <c r="J63" s="385"/>
      <c r="K63" s="385"/>
      <c r="L63" s="385"/>
      <c r="M63" s="238"/>
      <c r="N63" s="238"/>
      <c r="O63" s="238"/>
      <c r="P63" s="238"/>
    </row>
    <row r="64" spans="1:16" ht="54">
      <c r="A64" s="238" t="s">
        <v>403</v>
      </c>
      <c r="B64" s="249" t="s">
        <v>404</v>
      </c>
      <c r="C64" s="239" t="s">
        <v>388</v>
      </c>
      <c r="D64" s="245" t="s">
        <v>405</v>
      </c>
      <c r="E64" s="245" t="s">
        <v>406</v>
      </c>
      <c r="F64" s="245" t="s">
        <v>407</v>
      </c>
      <c r="G64" s="245" t="s">
        <v>408</v>
      </c>
      <c r="H64" s="245" t="s">
        <v>409</v>
      </c>
      <c r="I64" s="245" t="s">
        <v>394</v>
      </c>
      <c r="J64" s="245" t="s">
        <v>395</v>
      </c>
      <c r="K64" s="245" t="s">
        <v>410</v>
      </c>
      <c r="L64" s="245" t="s">
        <v>397</v>
      </c>
      <c r="M64" s="240" t="s">
        <v>398</v>
      </c>
      <c r="N64" s="240" t="s">
        <v>399</v>
      </c>
      <c r="O64" s="238"/>
      <c r="P64" s="238"/>
    </row>
    <row r="65" spans="1:16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>
      <c r="A69" s="42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>
      <c r="A70" s="42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>
      <c r="A71" s="42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>
      <c r="A72" s="42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>
      <c r="A73" s="42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>
      <c r="A74" s="42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>
      <c r="A75" s="42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>
      <c r="A76" s="42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>
      <c r="A77" s="42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>
      <c r="A80" s="238"/>
      <c r="B80" s="238" t="s">
        <v>208</v>
      </c>
      <c r="C80" s="238"/>
      <c r="D80" s="238" t="s">
        <v>411</v>
      </c>
      <c r="E80" s="238" t="s">
        <v>412</v>
      </c>
      <c r="F80" s="238" t="s">
        <v>412</v>
      </c>
      <c r="G80" s="238" t="s">
        <v>412</v>
      </c>
      <c r="H80" s="238" t="s">
        <v>412</v>
      </c>
      <c r="I80" s="238" t="s">
        <v>412</v>
      </c>
      <c r="J80" s="238" t="s">
        <v>412</v>
      </c>
      <c r="K80" s="238" t="s">
        <v>412</v>
      </c>
      <c r="L80" s="238" t="s">
        <v>412</v>
      </c>
      <c r="M80" s="238" t="s">
        <v>412</v>
      </c>
      <c r="N80" s="238" t="s">
        <v>412</v>
      </c>
      <c r="O80" s="238"/>
      <c r="P80" s="238"/>
    </row>
    <row r="81" spans="1:16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>
      <c r="A82" s="42"/>
      <c r="B82" s="42" t="s">
        <v>403</v>
      </c>
      <c r="C82" s="42"/>
      <c r="D82" s="42"/>
      <c r="E82" s="42"/>
      <c r="F82" s="42"/>
      <c r="G82" s="42"/>
      <c r="H82" s="42"/>
      <c r="I82" s="42"/>
      <c r="J82" s="42"/>
      <c r="K82" s="42"/>
      <c r="L82" s="238"/>
      <c r="M82" s="238"/>
      <c r="N82" s="238"/>
      <c r="O82" s="238"/>
      <c r="P82" s="238"/>
    </row>
    <row r="83" spans="1:16">
      <c r="E83" s="114"/>
      <c r="F83" s="114"/>
    </row>
    <row r="84" spans="1:16">
      <c r="E84" s="114"/>
      <c r="F84" s="114"/>
    </row>
    <row r="85" spans="1:16">
      <c r="E85" s="114"/>
      <c r="F85" s="114"/>
    </row>
    <row r="86" spans="1:16">
      <c r="E86" s="114"/>
      <c r="F86" s="114"/>
    </row>
    <row r="87" spans="1:16" ht="18">
      <c r="A87" s="124" t="s">
        <v>413</v>
      </c>
      <c r="E87" s="114"/>
      <c r="F87" s="114"/>
    </row>
    <row r="88" spans="1:16">
      <c r="C88" s="279"/>
      <c r="D88" s="296" t="s">
        <v>414</v>
      </c>
      <c r="E88" s="296"/>
      <c r="F88" s="297"/>
      <c r="G88" s="297"/>
      <c r="H88" s="297"/>
      <c r="I88" s="297"/>
      <c r="J88" s="297"/>
      <c r="K88" s="280"/>
    </row>
    <row r="89" spans="1:16" s="298" customFormat="1" ht="30">
      <c r="C89" s="281"/>
      <c r="D89" s="282" t="s">
        <v>415</v>
      </c>
      <c r="E89" s="281" t="s">
        <v>389</v>
      </c>
      <c r="F89" s="282" t="s">
        <v>416</v>
      </c>
      <c r="G89" s="282" t="s">
        <v>417</v>
      </c>
      <c r="H89" s="282" t="s">
        <v>418</v>
      </c>
      <c r="I89" s="282" t="s">
        <v>397</v>
      </c>
      <c r="J89" s="282" t="s">
        <v>419</v>
      </c>
      <c r="K89" s="282" t="s">
        <v>420</v>
      </c>
    </row>
    <row r="90" spans="1:16">
      <c r="C90" s="289" t="s">
        <v>421</v>
      </c>
      <c r="D90" s="299"/>
      <c r="E90" s="283">
        <f t="shared" ref="E90:E101" si="0">SUM(D90:D90)</f>
        <v>0</v>
      </c>
      <c r="F90" s="300"/>
      <c r="G90" s="300"/>
      <c r="H90" s="300"/>
      <c r="I90" s="300"/>
      <c r="J90" s="300"/>
      <c r="K90" s="284">
        <f t="shared" ref="K90:K101" si="1">SUM(F90:J90)</f>
        <v>0</v>
      </c>
    </row>
    <row r="91" spans="1:16">
      <c r="C91" s="287" t="s">
        <v>422</v>
      </c>
      <c r="D91" s="299"/>
      <c r="E91" s="283">
        <f t="shared" si="0"/>
        <v>0</v>
      </c>
      <c r="F91" s="300"/>
      <c r="G91" s="300"/>
      <c r="H91" s="300"/>
      <c r="I91" s="300"/>
      <c r="J91" s="300"/>
      <c r="K91" s="284">
        <f t="shared" si="1"/>
        <v>0</v>
      </c>
    </row>
    <row r="92" spans="1:16">
      <c r="C92" s="287" t="s">
        <v>423</v>
      </c>
      <c r="D92" s="301"/>
      <c r="E92" s="285">
        <f t="shared" si="0"/>
        <v>0</v>
      </c>
      <c r="F92" s="302"/>
      <c r="G92" s="302"/>
      <c r="H92" s="302"/>
      <c r="I92" s="302"/>
      <c r="J92" s="302"/>
      <c r="K92" s="286">
        <f t="shared" si="1"/>
        <v>0</v>
      </c>
    </row>
    <row r="93" spans="1:16">
      <c r="C93" s="287" t="s">
        <v>424</v>
      </c>
      <c r="D93" s="301"/>
      <c r="E93" s="285">
        <f t="shared" si="0"/>
        <v>0</v>
      </c>
      <c r="F93" s="302"/>
      <c r="G93" s="302"/>
      <c r="H93" s="302"/>
      <c r="I93" s="302"/>
      <c r="J93" s="302"/>
      <c r="K93" s="286">
        <f t="shared" si="1"/>
        <v>0</v>
      </c>
    </row>
    <row r="94" spans="1:16">
      <c r="C94" s="287" t="s">
        <v>425</v>
      </c>
      <c r="D94" s="301"/>
      <c r="E94" s="285">
        <f t="shared" si="0"/>
        <v>0</v>
      </c>
      <c r="F94" s="302"/>
      <c r="G94" s="302"/>
      <c r="H94" s="302"/>
      <c r="I94" s="302"/>
      <c r="J94" s="302"/>
      <c r="K94" s="286">
        <f t="shared" si="1"/>
        <v>0</v>
      </c>
    </row>
    <row r="95" spans="1:16">
      <c r="C95" s="287" t="s">
        <v>426</v>
      </c>
      <c r="D95" s="301"/>
      <c r="E95" s="285">
        <f t="shared" si="0"/>
        <v>0</v>
      </c>
      <c r="F95" s="302"/>
      <c r="G95" s="302"/>
      <c r="H95" s="302"/>
      <c r="I95" s="302"/>
      <c r="J95" s="302"/>
      <c r="K95" s="286">
        <f t="shared" si="1"/>
        <v>0</v>
      </c>
    </row>
    <row r="96" spans="1:16" ht="15" customHeight="1">
      <c r="C96" s="287" t="s">
        <v>427</v>
      </c>
      <c r="D96" s="301"/>
      <c r="E96" s="285">
        <f t="shared" si="0"/>
        <v>0</v>
      </c>
      <c r="F96" s="302"/>
      <c r="G96" s="302"/>
      <c r="H96" s="302"/>
      <c r="I96" s="302"/>
      <c r="J96" s="302"/>
      <c r="K96" s="286">
        <f t="shared" si="1"/>
        <v>0</v>
      </c>
    </row>
    <row r="97" spans="3:11" ht="15" customHeight="1">
      <c r="C97" s="287" t="s">
        <v>428</v>
      </c>
      <c r="D97" s="301"/>
      <c r="E97" s="285">
        <f t="shared" si="0"/>
        <v>0</v>
      </c>
      <c r="F97" s="302"/>
      <c r="G97" s="302"/>
      <c r="H97" s="302"/>
      <c r="I97" s="302"/>
      <c r="J97" s="302"/>
      <c r="K97" s="286">
        <f t="shared" si="1"/>
        <v>0</v>
      </c>
    </row>
    <row r="98" spans="3:11" ht="15" customHeight="1">
      <c r="C98" s="288" t="s">
        <v>429</v>
      </c>
      <c r="D98" s="301"/>
      <c r="E98" s="285">
        <f t="shared" si="0"/>
        <v>0</v>
      </c>
      <c r="F98" s="302"/>
      <c r="G98" s="302"/>
      <c r="H98" s="302"/>
      <c r="I98" s="302"/>
      <c r="J98" s="302"/>
      <c r="K98" s="286">
        <f t="shared" si="1"/>
        <v>0</v>
      </c>
    </row>
    <row r="99" spans="3:11" ht="15" customHeight="1">
      <c r="C99" s="289" t="s">
        <v>430</v>
      </c>
      <c r="D99" s="301"/>
      <c r="E99" s="285">
        <f t="shared" si="0"/>
        <v>0</v>
      </c>
      <c r="F99" s="302"/>
      <c r="G99" s="302"/>
      <c r="H99" s="302"/>
      <c r="I99" s="302"/>
      <c r="J99" s="302"/>
      <c r="K99" s="286">
        <f t="shared" si="1"/>
        <v>0</v>
      </c>
    </row>
    <row r="100" spans="3:11" ht="15" customHeight="1">
      <c r="C100" s="288" t="s">
        <v>431</v>
      </c>
      <c r="D100" s="301"/>
      <c r="E100" s="285">
        <f t="shared" si="0"/>
        <v>0</v>
      </c>
      <c r="F100" s="302"/>
      <c r="G100" s="302"/>
      <c r="H100" s="302"/>
      <c r="I100" s="302"/>
      <c r="J100" s="302"/>
      <c r="K100" s="286">
        <f t="shared" si="1"/>
        <v>0</v>
      </c>
    </row>
    <row r="101" spans="3:11" ht="15" customHeight="1">
      <c r="C101" s="290" t="s">
        <v>432</v>
      </c>
      <c r="D101" s="303"/>
      <c r="E101" s="291">
        <f t="shared" si="0"/>
        <v>0</v>
      </c>
      <c r="F101" s="104"/>
      <c r="G101" s="104"/>
      <c r="H101" s="104"/>
      <c r="I101" s="104"/>
      <c r="J101" s="104"/>
      <c r="K101" s="292">
        <f t="shared" si="1"/>
        <v>0</v>
      </c>
    </row>
    <row r="102" spans="3:11">
      <c r="C102" s="304"/>
      <c r="D102" s="305"/>
      <c r="E102" s="293"/>
      <c r="F102" s="306"/>
      <c r="G102" s="306"/>
      <c r="H102" s="306"/>
      <c r="I102" s="306"/>
      <c r="J102" s="306"/>
      <c r="K102" s="294"/>
    </row>
    <row r="103" spans="3:11">
      <c r="D103" s="307">
        <f>SUM(D90:D102)</f>
        <v>0</v>
      </c>
      <c r="E103" s="295">
        <f t="shared" ref="E103:J103" si="2">SUM(E90:E102)</f>
        <v>0</v>
      </c>
      <c r="F103" s="307">
        <f t="shared" si="2"/>
        <v>0</v>
      </c>
      <c r="G103" s="307">
        <f t="shared" si="2"/>
        <v>0</v>
      </c>
      <c r="H103" s="307">
        <f t="shared" si="2"/>
        <v>0</v>
      </c>
      <c r="I103" s="307">
        <f t="shared" si="2"/>
        <v>0</v>
      </c>
      <c r="J103" s="307">
        <f t="shared" si="2"/>
        <v>0</v>
      </c>
      <c r="K103" s="295">
        <f>SUM(K90:K102)</f>
        <v>0</v>
      </c>
    </row>
    <row r="104" spans="3:11">
      <c r="F104" s="114"/>
    </row>
    <row r="105" spans="3:11">
      <c r="C105" t="s">
        <v>184</v>
      </c>
      <c r="D105" s="104"/>
      <c r="E105" s="104"/>
      <c r="F105" s="308"/>
      <c r="G105" s="104"/>
      <c r="H105" s="104"/>
      <c r="I105" s="104"/>
      <c r="J105" s="104"/>
      <c r="K105" s="104"/>
    </row>
    <row r="106" spans="3:11">
      <c r="C106" s="138" t="s">
        <v>433</v>
      </c>
      <c r="D106" s="261">
        <v>28000</v>
      </c>
      <c r="E106" s="261"/>
      <c r="F106" s="192">
        <v>42110</v>
      </c>
      <c r="G106" s="261">
        <v>41960</v>
      </c>
      <c r="H106" s="261">
        <v>41930</v>
      </c>
      <c r="I106" s="261">
        <v>42060</v>
      </c>
      <c r="J106" s="261">
        <v>42150</v>
      </c>
      <c r="K106" s="261"/>
    </row>
    <row r="107" spans="3:11" s="42" customFormat="1">
      <c r="C107" s="42" t="s">
        <v>296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>
      <c r="D108" s="114"/>
    </row>
    <row r="109" spans="3:11">
      <c r="D109" s="114"/>
    </row>
    <row r="110" spans="3:11">
      <c r="E110" s="114"/>
      <c r="F110" s="114"/>
    </row>
    <row r="111" spans="3:11">
      <c r="E111" s="114"/>
      <c r="F111" s="114"/>
    </row>
    <row r="112" spans="3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4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4" ht="18">
      <c r="D4" s="52"/>
      <c r="E4" s="52"/>
      <c r="F4" s="63"/>
      <c r="G4" s="64"/>
      <c r="I4" s="65"/>
    </row>
    <row r="5" spans="1:14" ht="18">
      <c r="A5" s="124" t="s">
        <v>288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132</v>
      </c>
      <c r="B8" s="389" t="s">
        <v>133</v>
      </c>
      <c r="C8" s="390"/>
      <c r="D8" s="390"/>
      <c r="E8" s="391"/>
      <c r="F8" s="67" t="s">
        <v>134</v>
      </c>
      <c r="G8" s="389" t="s">
        <v>182</v>
      </c>
      <c r="H8" s="350"/>
      <c r="I8" s="351"/>
    </row>
    <row r="10" spans="1:14">
      <c r="F10" s="69"/>
    </row>
    <row r="11" spans="1:14">
      <c r="A11" s="64"/>
      <c r="B11" s="64"/>
      <c r="C11" s="64" t="s">
        <v>434</v>
      </c>
      <c r="G11" s="84" t="s">
        <v>117</v>
      </c>
      <c r="I11" s="46" t="s">
        <v>435</v>
      </c>
    </row>
    <row r="12" spans="1:14">
      <c r="A12" s="64"/>
      <c r="B12" s="64"/>
      <c r="C12" t="s">
        <v>436</v>
      </c>
      <c r="G12" s="85"/>
      <c r="I12" s="57">
        <v>0</v>
      </c>
    </row>
    <row r="13" spans="1:14">
      <c r="A13" s="64"/>
      <c r="B13" s="64"/>
      <c r="C13" t="s">
        <v>437</v>
      </c>
      <c r="G13" s="85"/>
      <c r="I13" s="57">
        <f>+G13/11*0.75</f>
        <v>0</v>
      </c>
    </row>
    <row r="14" spans="1:14">
      <c r="C14" t="s">
        <v>438</v>
      </c>
      <c r="G14" s="85"/>
      <c r="I14" s="57">
        <v>0</v>
      </c>
    </row>
    <row r="15" spans="1:14">
      <c r="C15" t="s">
        <v>439</v>
      </c>
      <c r="G15" s="86"/>
      <c r="I15" s="87">
        <f>+G15/11*0.75</f>
        <v>0</v>
      </c>
      <c r="K15" t="s">
        <v>440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441</v>
      </c>
      <c r="N16" s="89"/>
    </row>
    <row r="17" spans="1:14">
      <c r="A17" s="64"/>
      <c r="B17" s="64"/>
      <c r="C17" s="64"/>
      <c r="F17" s="69"/>
      <c r="K17" t="s">
        <v>442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443</v>
      </c>
      <c r="N18" t="e">
        <f>ROUNDDOWN(N16*N15,0)</f>
        <v>#DIV/0!</v>
      </c>
    </row>
    <row r="19" spans="1:14">
      <c r="C19" s="76" t="s">
        <v>444</v>
      </c>
      <c r="E19" s="46" t="s">
        <v>442</v>
      </c>
      <c r="F19" s="84" t="s">
        <v>443</v>
      </c>
      <c r="G19" s="46" t="s">
        <v>117</v>
      </c>
      <c r="I19" s="46" t="s">
        <v>445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446</v>
      </c>
      <c r="F26" s="79"/>
    </row>
    <row r="27" spans="1:14">
      <c r="C27" t="s">
        <v>80</v>
      </c>
      <c r="G27" s="90">
        <f>+G12</f>
        <v>0</v>
      </c>
    </row>
    <row r="28" spans="1:14">
      <c r="C28" t="s">
        <v>447</v>
      </c>
      <c r="F28" s="79"/>
      <c r="G28" s="90">
        <f>+G13</f>
        <v>0</v>
      </c>
      <c r="I28" s="57">
        <f>+G28/11*0.75</f>
        <v>0</v>
      </c>
    </row>
    <row r="29" spans="1:14">
      <c r="C29" t="s">
        <v>442</v>
      </c>
      <c r="F29" s="78"/>
      <c r="G29" s="90">
        <f>+G14-E24</f>
        <v>0</v>
      </c>
    </row>
    <row r="30" spans="1:14">
      <c r="C30" t="s">
        <v>443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  <c r="J1" s="269"/>
    </row>
    <row r="2" spans="1:13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  <c r="J2" s="65"/>
    </row>
    <row r="3" spans="1:13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4" t="s">
        <v>448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5"/>
      <c r="G6" s="4"/>
      <c r="I6" s="65"/>
      <c r="J6" s="65"/>
    </row>
    <row r="8" spans="1:13" s="68" customFormat="1" ht="25.5">
      <c r="A8" s="129" t="s">
        <v>132</v>
      </c>
      <c r="B8" s="379" t="s">
        <v>133</v>
      </c>
      <c r="C8" s="380"/>
      <c r="D8" s="380"/>
      <c r="E8" s="392"/>
      <c r="F8" s="130" t="s">
        <v>134</v>
      </c>
      <c r="G8" s="379" t="s">
        <v>182</v>
      </c>
      <c r="H8" s="350"/>
      <c r="I8" s="351"/>
    </row>
    <row r="10" spans="1:13">
      <c r="F10" s="69"/>
    </row>
    <row r="11" spans="1:13">
      <c r="A11" s="76">
        <v>30900</v>
      </c>
      <c r="B11" s="76"/>
      <c r="C11" s="76" t="s">
        <v>449</v>
      </c>
      <c r="F11" s="69"/>
    </row>
    <row r="12" spans="1:13">
      <c r="C12" t="s">
        <v>450</v>
      </c>
      <c r="G12" s="258">
        <f>L13</f>
        <v>0</v>
      </c>
      <c r="K12" s="46" t="s">
        <v>451</v>
      </c>
      <c r="L12" s="46" t="s">
        <v>134</v>
      </c>
    </row>
    <row r="13" spans="1:13">
      <c r="C13" t="s">
        <v>452</v>
      </c>
      <c r="G13" s="69">
        <f>+G12/11*0.75</f>
        <v>0</v>
      </c>
      <c r="H13" t="s">
        <v>453</v>
      </c>
      <c r="K13" t="s">
        <v>454</v>
      </c>
    </row>
    <row r="14" spans="1:13">
      <c r="C14" t="s">
        <v>455</v>
      </c>
      <c r="G14" s="83">
        <f>+G12-G13</f>
        <v>0</v>
      </c>
      <c r="K14" t="s">
        <v>456</v>
      </c>
    </row>
    <row r="15" spans="1:13">
      <c r="G15" s="69"/>
      <c r="K15" t="s">
        <v>457</v>
      </c>
    </row>
    <row r="16" spans="1:13" ht="15.75" thickBot="1">
      <c r="G16" s="57"/>
      <c r="L16" s="257">
        <f>SUM(L13:L15)</f>
        <v>0</v>
      </c>
      <c r="M16" t="s">
        <v>458</v>
      </c>
    </row>
    <row r="17" spans="1:8" ht="15.75" thickTop="1">
      <c r="A17" s="76">
        <v>37500</v>
      </c>
      <c r="B17" s="76"/>
      <c r="C17" s="76" t="s">
        <v>459</v>
      </c>
      <c r="G17" s="57"/>
    </row>
    <row r="18" spans="1:8">
      <c r="C18" t="s">
        <v>460</v>
      </c>
      <c r="G18" s="255">
        <f>L14</f>
        <v>0</v>
      </c>
    </row>
    <row r="19" spans="1:8">
      <c r="C19" t="s">
        <v>461</v>
      </c>
      <c r="G19" s="259">
        <f>L15</f>
        <v>0</v>
      </c>
    </row>
    <row r="20" spans="1:8">
      <c r="G20" s="57">
        <f>SUM(G18:G19)</f>
        <v>0</v>
      </c>
    </row>
    <row r="21" spans="1:8">
      <c r="C21" t="s">
        <v>452</v>
      </c>
      <c r="G21" s="69">
        <f>+G20/11*0.75</f>
        <v>0</v>
      </c>
      <c r="H21" t="s">
        <v>453</v>
      </c>
    </row>
    <row r="22" spans="1:8">
      <c r="C22" t="s">
        <v>462</v>
      </c>
      <c r="G22" s="83">
        <f>+G20-G21</f>
        <v>0</v>
      </c>
    </row>
    <row r="27" spans="1:8">
      <c r="G27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2"/>
  <sheetViews>
    <sheetView topLeftCell="B1" workbookViewId="0">
      <selection activeCell="F15" sqref="F15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79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>
      <c r="B8">
        <v>1</v>
      </c>
      <c r="C8" t="s">
        <v>80</v>
      </c>
    </row>
    <row r="10" spans="1:10">
      <c r="B10">
        <v>2</v>
      </c>
      <c r="C10" t="s">
        <v>81</v>
      </c>
      <c r="F10" t="s">
        <v>82</v>
      </c>
    </row>
    <row r="12" spans="1:10">
      <c r="B12">
        <v>3</v>
      </c>
      <c r="C12" t="s">
        <v>83</v>
      </c>
      <c r="F12" t="s">
        <v>82</v>
      </c>
    </row>
    <row r="13" spans="1:10">
      <c r="C13" s="138"/>
    </row>
    <row r="14" spans="1:10">
      <c r="B14">
        <v>4</v>
      </c>
      <c r="C14" t="s">
        <v>84</v>
      </c>
      <c r="F14" t="s">
        <v>82</v>
      </c>
    </row>
    <row r="16" spans="1:10">
      <c r="B16">
        <v>5</v>
      </c>
      <c r="C16" t="s">
        <v>85</v>
      </c>
    </row>
    <row r="17" spans="3:3">
      <c r="C17" t="s">
        <v>86</v>
      </c>
    </row>
    <row r="18" spans="3:3">
      <c r="C18" s="138" t="s">
        <v>87</v>
      </c>
    </row>
    <row r="19" spans="3:3">
      <c r="C19" s="138" t="s">
        <v>88</v>
      </c>
    </row>
    <row r="20" spans="3:3">
      <c r="C20" s="138" t="s">
        <v>89</v>
      </c>
    </row>
    <row r="21" spans="3:3">
      <c r="C21" s="138" t="s">
        <v>90</v>
      </c>
    </row>
    <row r="22" spans="3:3">
      <c r="C22" s="138" t="s">
        <v>91</v>
      </c>
    </row>
    <row r="23" spans="3:3">
      <c r="C23" t="s">
        <v>92</v>
      </c>
    </row>
    <row r="24" spans="3:3">
      <c r="C24" s="138" t="s">
        <v>93</v>
      </c>
    </row>
    <row r="25" spans="3:3">
      <c r="C25" s="138" t="s">
        <v>94</v>
      </c>
    </row>
    <row r="26" spans="3:3">
      <c r="C26" t="s">
        <v>95</v>
      </c>
    </row>
    <row r="27" spans="3:3">
      <c r="C27" t="s">
        <v>96</v>
      </c>
    </row>
    <row r="28" spans="3:3">
      <c r="C28" t="s">
        <v>97</v>
      </c>
    </row>
    <row r="29" spans="3:3">
      <c r="C29" t="s">
        <v>98</v>
      </c>
    </row>
    <row r="30" spans="3:3">
      <c r="C30" s="138" t="s">
        <v>99</v>
      </c>
    </row>
    <row r="31" spans="3:3">
      <c r="C31" s="138" t="s">
        <v>100</v>
      </c>
    </row>
    <row r="32" spans="3:3">
      <c r="C32" s="138" t="s">
        <v>101</v>
      </c>
    </row>
    <row r="33" spans="3:3">
      <c r="C33" s="138" t="s">
        <v>102</v>
      </c>
    </row>
    <row r="34" spans="3:3">
      <c r="C34" t="s">
        <v>103</v>
      </c>
    </row>
    <row r="35" spans="3:3">
      <c r="C35" s="138" t="s">
        <v>104</v>
      </c>
    </row>
    <row r="36" spans="3:3">
      <c r="C36" s="138" t="s">
        <v>105</v>
      </c>
    </row>
    <row r="37" spans="3:3">
      <c r="C37" t="s">
        <v>106</v>
      </c>
    </row>
    <row r="38" spans="3:3">
      <c r="C38" s="138" t="s">
        <v>107</v>
      </c>
    </row>
    <row r="39" spans="3:3">
      <c r="C39" s="138" t="s">
        <v>108</v>
      </c>
    </row>
    <row r="40" spans="3:3">
      <c r="C40" s="138" t="s">
        <v>109</v>
      </c>
    </row>
    <row r="41" spans="3:3">
      <c r="C41" s="138" t="s">
        <v>110</v>
      </c>
    </row>
    <row r="42" spans="3:3">
      <c r="C42" s="138" t="s">
        <v>88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J1" s="55" t="s">
        <v>2</v>
      </c>
      <c r="K1" s="55" t="s">
        <v>3</v>
      </c>
    </row>
    <row r="2" spans="1:14" ht="18">
      <c r="A2" s="122" t="s">
        <v>4</v>
      </c>
      <c r="B2" s="52"/>
      <c r="C2" s="337" t="str">
        <f>Index!$C$2</f>
        <v>9JONA</v>
      </c>
      <c r="D2" s="337"/>
      <c r="E2" s="337"/>
      <c r="F2" s="54"/>
      <c r="I2" s="58" t="s">
        <v>6</v>
      </c>
      <c r="J2" s="59" t="str">
        <f>Index!$H$2</f>
        <v>MG</v>
      </c>
      <c r="K2" s="60">
        <f>Index!$I$2</f>
        <v>45280</v>
      </c>
    </row>
    <row r="3" spans="1:14" ht="18">
      <c r="A3" s="122" t="s">
        <v>8</v>
      </c>
      <c r="B3" s="52"/>
      <c r="C3" s="338">
        <f>Index!$C$3</f>
        <v>45107</v>
      </c>
      <c r="D3" s="337"/>
      <c r="E3" s="337"/>
      <c r="F3" s="54"/>
      <c r="I3" s="58" t="s">
        <v>9</v>
      </c>
      <c r="J3" s="59" t="str">
        <f>Index!$H$3</f>
        <v>DB</v>
      </c>
      <c r="K3" s="60">
        <f>Index!$I$3</f>
        <v>45299</v>
      </c>
    </row>
    <row r="4" spans="1:14" ht="18">
      <c r="D4" s="52"/>
      <c r="E4" s="52"/>
      <c r="F4" s="63"/>
      <c r="G4" s="64"/>
      <c r="I4" s="65"/>
    </row>
    <row r="5" spans="1:14" ht="18">
      <c r="A5" s="124" t="s">
        <v>111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5"/>
    </row>
    <row r="8" spans="1:14">
      <c r="H8" s="46"/>
    </row>
    <row r="9" spans="1:14">
      <c r="B9" t="s">
        <v>112</v>
      </c>
      <c r="D9" s="340" t="s">
        <v>113</v>
      </c>
      <c r="E9" s="340"/>
      <c r="F9" s="340"/>
      <c r="G9" s="340"/>
      <c r="I9" s="340" t="s">
        <v>114</v>
      </c>
      <c r="J9" s="340"/>
      <c r="K9" s="340"/>
      <c r="L9" s="340"/>
      <c r="N9" s="339" t="s">
        <v>115</v>
      </c>
    </row>
    <row r="10" spans="1:14">
      <c r="B10" t="s">
        <v>116</v>
      </c>
      <c r="D10" s="126"/>
      <c r="E10" s="127">
        <f>+D10</f>
        <v>0</v>
      </c>
      <c r="F10" s="127">
        <f>+D10</f>
        <v>0</v>
      </c>
      <c r="G10" s="46" t="s">
        <v>117</v>
      </c>
      <c r="I10" s="126"/>
      <c r="J10" s="127">
        <f>+I10</f>
        <v>0</v>
      </c>
      <c r="K10" s="127">
        <f>+I10</f>
        <v>0</v>
      </c>
      <c r="L10" s="46" t="s">
        <v>117</v>
      </c>
      <c r="N10" s="339"/>
    </row>
    <row r="11" spans="1:14">
      <c r="B11" t="s">
        <v>118</v>
      </c>
      <c r="D11" s="128">
        <f>(D14-D10)/365.25</f>
        <v>123.49897330595482</v>
      </c>
      <c r="E11" s="128">
        <f>(E14-E10)/365.25</f>
        <v>123.49897330595482</v>
      </c>
      <c r="F11" s="128">
        <f>(F14-F10)/365.25</f>
        <v>123.49897330595482</v>
      </c>
      <c r="G11" s="128"/>
      <c r="I11" s="128">
        <f>(I14-I10)/365.25</f>
        <v>123.49897330595482</v>
      </c>
      <c r="J11" s="128">
        <f>(J14-J10)/365.25</f>
        <v>123.49897330595482</v>
      </c>
      <c r="K11" s="128">
        <f>(K14-K10)/365.25</f>
        <v>123.49897330595482</v>
      </c>
      <c r="N11" s="339"/>
    </row>
    <row r="14" spans="1:14">
      <c r="B14" t="s">
        <v>119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>
      <c r="B16" t="s">
        <v>120</v>
      </c>
      <c r="D16" s="317"/>
      <c r="E16" s="317"/>
      <c r="F16" s="317"/>
      <c r="I16" s="317"/>
      <c r="J16" s="317"/>
      <c r="K16" s="317"/>
    </row>
    <row r="17" spans="1:14">
      <c r="B17" t="s">
        <v>121</v>
      </c>
      <c r="D17" s="255" t="s">
        <v>122</v>
      </c>
      <c r="E17" s="255" t="s">
        <v>122</v>
      </c>
      <c r="F17" s="255" t="s">
        <v>122</v>
      </c>
      <c r="I17" s="255" t="s">
        <v>122</v>
      </c>
      <c r="J17" s="255" t="s">
        <v>122</v>
      </c>
      <c r="K17" s="255" t="s">
        <v>122</v>
      </c>
    </row>
    <row r="18" spans="1:14">
      <c r="B18" t="s">
        <v>123</v>
      </c>
      <c r="D18" s="255"/>
      <c r="E18" s="255"/>
      <c r="F18" s="255"/>
      <c r="G18" s="256"/>
      <c r="I18" s="255"/>
      <c r="J18" s="255"/>
      <c r="K18" s="255"/>
    </row>
    <row r="20" spans="1:14">
      <c r="B20" t="s">
        <v>124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125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3" customFormat="1" ht="15.75" thickBot="1">
      <c r="B23" s="43" t="s">
        <v>126</v>
      </c>
      <c r="D23" s="50">
        <f>ROUND(D22,-1)</f>
        <v>0</v>
      </c>
      <c r="E23" s="50">
        <f>ROUND(E22,-1)</f>
        <v>0</v>
      </c>
      <c r="F23" s="50">
        <f>ROUND(F22,-1)</f>
        <v>0</v>
      </c>
      <c r="G23" s="45">
        <f>SUM(D23:F23)</f>
        <v>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0</v>
      </c>
    </row>
    <row r="24" spans="1:14" ht="15.75" thickTop="1"/>
    <row r="25" spans="1:14">
      <c r="B25" t="s">
        <v>127</v>
      </c>
      <c r="D25" s="90">
        <f>IF(D17="ABP",D18,D18*0.1)</f>
        <v>0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>
      <c r="A29" s="48" t="s">
        <v>128</v>
      </c>
      <c r="B29" s="48" t="s">
        <v>129</v>
      </c>
      <c r="C29" s="48" t="s">
        <v>130</v>
      </c>
      <c r="D29" s="46"/>
    </row>
    <row r="30" spans="1:14">
      <c r="A30">
        <v>0</v>
      </c>
      <c r="B30">
        <v>64.989999999999995</v>
      </c>
      <c r="C30" s="47">
        <v>0.04</v>
      </c>
      <c r="D30" s="316"/>
    </row>
    <row r="31" spans="1:14">
      <c r="A31">
        <v>64.989999999999995</v>
      </c>
      <c r="B31">
        <v>74</v>
      </c>
      <c r="C31" s="47">
        <v>0.05</v>
      </c>
      <c r="D31" s="316"/>
    </row>
    <row r="32" spans="1:14">
      <c r="A32">
        <v>74.989999999999995</v>
      </c>
      <c r="B32">
        <v>79</v>
      </c>
      <c r="C32" s="47">
        <v>0.06</v>
      </c>
      <c r="D32" s="316"/>
    </row>
    <row r="33" spans="1:4">
      <c r="A33">
        <v>79.989999999999995</v>
      </c>
      <c r="B33">
        <v>84</v>
      </c>
      <c r="C33" s="49">
        <v>7.0000000000000007E-2</v>
      </c>
      <c r="D33" s="316"/>
    </row>
    <row r="34" spans="1:4">
      <c r="A34">
        <v>84.99</v>
      </c>
      <c r="B34">
        <v>89</v>
      </c>
      <c r="C34" s="49">
        <v>0.09</v>
      </c>
      <c r="D34" s="316"/>
    </row>
    <row r="35" spans="1:4">
      <c r="A35">
        <v>89.99</v>
      </c>
      <c r="B35">
        <v>94</v>
      </c>
      <c r="C35" s="49">
        <v>0.11</v>
      </c>
      <c r="D35" s="316"/>
    </row>
    <row r="36" spans="1:4">
      <c r="A36">
        <v>94.99</v>
      </c>
      <c r="B36">
        <v>122</v>
      </c>
      <c r="C36" s="47">
        <v>0.14000000000000001</v>
      </c>
      <c r="D36" s="316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4C9FF"/>
  </sheetPr>
  <dimension ref="A1:L38"/>
  <sheetViews>
    <sheetView topLeftCell="A8" workbookViewId="0">
      <selection activeCell="G24" sqref="G2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9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9" ht="18">
      <c r="D4" s="52"/>
      <c r="E4" s="52"/>
      <c r="F4" s="63"/>
      <c r="G4" s="64"/>
      <c r="I4" s="65"/>
    </row>
    <row r="5" spans="1:9" ht="18">
      <c r="A5" s="124" t="s">
        <v>131</v>
      </c>
      <c r="D5" s="52"/>
      <c r="E5" s="52"/>
      <c r="F5" s="63"/>
      <c r="G5" s="64"/>
      <c r="I5" s="65"/>
    </row>
    <row r="6" spans="1:9" ht="18">
      <c r="A6" s="124"/>
      <c r="D6" s="52"/>
      <c r="E6" s="52"/>
      <c r="F6" s="63"/>
      <c r="G6" s="64"/>
      <c r="I6" s="65"/>
    </row>
    <row r="8" spans="1:9" s="68" customFormat="1" ht="30">
      <c r="A8" s="136" t="s">
        <v>132</v>
      </c>
      <c r="B8" s="341" t="s">
        <v>133</v>
      </c>
      <c r="C8" s="342"/>
      <c r="D8" s="342"/>
      <c r="E8" s="343"/>
      <c r="F8" s="137" t="s">
        <v>134</v>
      </c>
      <c r="G8" s="137" t="s">
        <v>134</v>
      </c>
      <c r="H8" s="137" t="s">
        <v>134</v>
      </c>
      <c r="I8" s="82"/>
    </row>
    <row r="10" spans="1:9">
      <c r="F10" s="69"/>
    </row>
    <row r="11" spans="1:9">
      <c r="A11" s="70"/>
      <c r="B11" s="70"/>
      <c r="C11" s="70" t="s">
        <v>135</v>
      </c>
      <c r="F11" s="71" t="s">
        <v>136</v>
      </c>
      <c r="G11" s="46" t="s">
        <v>137</v>
      </c>
      <c r="H11" s="46" t="s">
        <v>117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>
        <v>0</v>
      </c>
      <c r="G13" s="131">
        <v>0</v>
      </c>
      <c r="H13" s="132">
        <f>SUM(F13:G13)</f>
        <v>0</v>
      </c>
      <c r="I13" t="s">
        <v>138</v>
      </c>
    </row>
    <row r="14" spans="1:9">
      <c r="C14" s="72">
        <v>44896</v>
      </c>
      <c r="F14" s="73">
        <v>0</v>
      </c>
      <c r="G14" s="131">
        <v>0</v>
      </c>
      <c r="H14" s="132">
        <f>SUM(F14:G14)</f>
        <v>0</v>
      </c>
      <c r="I14" t="s">
        <v>139</v>
      </c>
    </row>
    <row r="15" spans="1:9">
      <c r="C15" s="72">
        <v>44986</v>
      </c>
      <c r="F15" s="73"/>
      <c r="G15" s="131"/>
      <c r="H15" s="132">
        <f>SUM(F15:G15)</f>
        <v>0</v>
      </c>
      <c r="I15" t="s">
        <v>140</v>
      </c>
    </row>
    <row r="16" spans="1:9">
      <c r="F16" s="74"/>
      <c r="G16" s="132"/>
      <c r="H16" s="132"/>
      <c r="I16" t="s">
        <v>141</v>
      </c>
    </row>
    <row r="17" spans="3:9" ht="15.75" thickBot="1">
      <c r="F17" s="75">
        <f>SUM(F13:F16)</f>
        <v>0</v>
      </c>
      <c r="G17" s="75">
        <f>SUM(G13:G16)</f>
        <v>0</v>
      </c>
      <c r="H17" s="75">
        <f>SUM(H13:H16)</f>
        <v>0</v>
      </c>
    </row>
    <row r="19" spans="3:9">
      <c r="C19" s="76" t="s">
        <v>142</v>
      </c>
      <c r="F19">
        <f>COUNT(F13:F15)</f>
        <v>2</v>
      </c>
      <c r="G19">
        <f>COUNT(G13:G15)</f>
        <v>2</v>
      </c>
    </row>
    <row r="21" spans="3:9">
      <c r="C21" t="s">
        <v>143</v>
      </c>
      <c r="F21" s="73"/>
      <c r="I21" t="s">
        <v>144</v>
      </c>
    </row>
    <row r="23" spans="3:9">
      <c r="C23" t="s">
        <v>145</v>
      </c>
      <c r="F23" s="77"/>
      <c r="G23" s="133">
        <v>2561.5500000000002</v>
      </c>
      <c r="H23" s="78"/>
      <c r="I23" t="s">
        <v>146</v>
      </c>
    </row>
    <row r="24" spans="3:9">
      <c r="C24" t="s">
        <v>147</v>
      </c>
      <c r="F24" s="79"/>
      <c r="G24" s="133"/>
      <c r="H24" s="78"/>
    </row>
    <row r="25" spans="3:9">
      <c r="C25" t="s">
        <v>148</v>
      </c>
      <c r="F25" s="78"/>
      <c r="G25" s="134"/>
      <c r="H25" s="78"/>
    </row>
    <row r="26" spans="3:9">
      <c r="C26" t="s">
        <v>149</v>
      </c>
      <c r="F26" s="80"/>
      <c r="G26" s="78">
        <f>G23-SUM(G24:G25)</f>
        <v>2561.5500000000002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150</v>
      </c>
      <c r="F29" s="74">
        <f>ROUND(F21/4,0)</f>
        <v>0</v>
      </c>
      <c r="G29" s="132">
        <f>ROUND(G26/4,0)</f>
        <v>640</v>
      </c>
      <c r="H29" s="78"/>
    </row>
    <row r="30" spans="3:9">
      <c r="C30" t="s">
        <v>151</v>
      </c>
      <c r="F30" s="74">
        <f>(F29*F19)-F17</f>
        <v>0</v>
      </c>
      <c r="G30" s="74">
        <f>(G29*G19)-G17</f>
        <v>1280</v>
      </c>
      <c r="H30" s="78"/>
    </row>
    <row r="31" spans="3:9">
      <c r="F31" s="77"/>
      <c r="G31" s="78"/>
      <c r="H31" s="78"/>
    </row>
    <row r="32" spans="3:9">
      <c r="C32" s="76" t="s">
        <v>152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0</v>
      </c>
      <c r="H33" s="132">
        <f t="shared" ref="H33:H36" si="0">SUM(F33:G33)</f>
        <v>0</v>
      </c>
      <c r="L33" s="132"/>
    </row>
    <row r="34" spans="3:12">
      <c r="C34" s="72">
        <v>45261</v>
      </c>
      <c r="F34" s="81">
        <f>IF(F19=1,F29+F30,F14)</f>
        <v>0</v>
      </c>
      <c r="G34" s="81">
        <f>IF(G19=1,G29+G30,G14)</f>
        <v>0</v>
      </c>
      <c r="H34" s="132">
        <f t="shared" si="0"/>
        <v>0</v>
      </c>
      <c r="L34" s="132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1920</v>
      </c>
      <c r="H35" s="132">
        <f t="shared" si="0"/>
        <v>1920</v>
      </c>
    </row>
    <row r="36" spans="3:12">
      <c r="C36" s="72">
        <v>45444</v>
      </c>
      <c r="F36" s="81">
        <f>F21-SUM(F33:F35)</f>
        <v>0</v>
      </c>
      <c r="G36" s="81">
        <f>ROUND(G26,0)-SUM(G33:G35)</f>
        <v>642</v>
      </c>
      <c r="H36" s="132">
        <f t="shared" si="0"/>
        <v>642</v>
      </c>
    </row>
    <row r="38" spans="3:12" ht="15.75" thickBot="1">
      <c r="F38" s="75">
        <f>SUM(F33:F37)</f>
        <v>0</v>
      </c>
      <c r="G38" s="75">
        <f>SUM(G33:G37)</f>
        <v>2562</v>
      </c>
      <c r="H38" s="75">
        <f>SUM(H33:H37)</f>
        <v>2562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37" t="str">
        <f>Index!$C$1</f>
        <v>A &amp; J JONES SUPER FUND</v>
      </c>
      <c r="C1" s="337"/>
      <c r="D1" s="337"/>
      <c r="F1" s="53"/>
      <c r="H1" s="55" t="s">
        <v>2</v>
      </c>
      <c r="I1" s="55" t="s">
        <v>3</v>
      </c>
    </row>
    <row r="2" spans="1:10" customFormat="1" ht="18">
      <c r="A2" s="122" t="s">
        <v>4</v>
      </c>
      <c r="B2" s="337" t="str">
        <f>Index!$C$2</f>
        <v>9JONA</v>
      </c>
      <c r="C2" s="337"/>
      <c r="D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0" customFormat="1" ht="18">
      <c r="A3" s="122" t="s">
        <v>8</v>
      </c>
      <c r="B3" s="338">
        <f>Index!$C$3</f>
        <v>45107</v>
      </c>
      <c r="C3" s="338"/>
      <c r="D3" s="338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0" customFormat="1" ht="18">
      <c r="A4" s="122"/>
      <c r="B4" s="52"/>
      <c r="D4" s="52"/>
      <c r="E4" s="52"/>
      <c r="F4" s="54"/>
      <c r="G4" s="123"/>
      <c r="H4" s="64"/>
      <c r="I4" s="65"/>
    </row>
    <row r="5" spans="1:10" customFormat="1" ht="18">
      <c r="A5" s="52" t="s">
        <v>153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>
      <c r="A8" s="346" t="s">
        <v>154</v>
      </c>
      <c r="B8" s="347"/>
      <c r="C8" s="164" t="s">
        <v>155</v>
      </c>
      <c r="D8" s="164" t="s">
        <v>156</v>
      </c>
      <c r="E8" s="164" t="s">
        <v>157</v>
      </c>
      <c r="F8" s="164" t="s">
        <v>158</v>
      </c>
      <c r="G8" s="164" t="s">
        <v>159</v>
      </c>
      <c r="H8" s="164" t="s">
        <v>160</v>
      </c>
      <c r="I8" s="165" t="s">
        <v>161</v>
      </c>
    </row>
    <row r="9" spans="1:10" s="144" customFormat="1" ht="15">
      <c r="A9" s="166" t="s">
        <v>162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163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164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165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166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>
      <c r="A15" s="346" t="s">
        <v>167</v>
      </c>
      <c r="B15" s="393"/>
      <c r="C15" s="164" t="s">
        <v>155</v>
      </c>
      <c r="D15" s="164" t="s">
        <v>156</v>
      </c>
      <c r="E15" s="164" t="s">
        <v>157</v>
      </c>
      <c r="F15" s="164" t="s">
        <v>158</v>
      </c>
      <c r="G15" s="164" t="s">
        <v>159</v>
      </c>
      <c r="H15" s="164" t="s">
        <v>160</v>
      </c>
      <c r="I15" s="165" t="s">
        <v>161</v>
      </c>
    </row>
    <row r="16" spans="1:10" s="144" customFormat="1" ht="15">
      <c r="A16" s="176" t="s">
        <v>162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163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164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168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166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48" t="s">
        <v>169</v>
      </c>
      <c r="B22" s="349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170</v>
      </c>
      <c r="B24" s="145"/>
      <c r="G24" s="145"/>
    </row>
    <row r="25" spans="1:9" s="144" customFormat="1" ht="15">
      <c r="B25" s="145"/>
      <c r="C25" s="344" t="s">
        <v>171</v>
      </c>
      <c r="D25" s="344"/>
      <c r="E25" s="344" t="s">
        <v>172</v>
      </c>
      <c r="F25" s="344"/>
      <c r="G25" s="345" t="s">
        <v>173</v>
      </c>
      <c r="H25" s="345"/>
    </row>
    <row r="26" spans="1:9" s="144" customFormat="1" ht="15">
      <c r="A26" s="146" t="s">
        <v>3</v>
      </c>
      <c r="B26" s="144" t="s">
        <v>174</v>
      </c>
      <c r="C26" s="144" t="s">
        <v>155</v>
      </c>
      <c r="D26" s="144" t="s">
        <v>156</v>
      </c>
      <c r="E26" s="144" t="s">
        <v>155</v>
      </c>
      <c r="F26" s="144" t="s">
        <v>156</v>
      </c>
      <c r="G26" s="144" t="s">
        <v>155</v>
      </c>
      <c r="H26" s="144" t="s">
        <v>156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117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175</v>
      </c>
      <c r="H41" s="153">
        <f>I22+H39</f>
        <v>0</v>
      </c>
    </row>
    <row r="42" spans="1:8" s="144" customFormat="1" ht="15">
      <c r="A42" s="146"/>
      <c r="B42" s="154" t="s">
        <v>176</v>
      </c>
      <c r="C42" s="155">
        <f>I13</f>
        <v>0</v>
      </c>
      <c r="D42" s="156"/>
    </row>
    <row r="43" spans="1:8" s="144" customFormat="1" ht="15">
      <c r="A43" s="146"/>
      <c r="B43" s="157" t="s">
        <v>177</v>
      </c>
      <c r="C43" s="152">
        <f>I20</f>
        <v>0</v>
      </c>
      <c r="D43" s="158"/>
    </row>
    <row r="44" spans="1:8" s="144" customFormat="1" ht="15">
      <c r="A44" s="146"/>
      <c r="B44" s="159" t="s">
        <v>173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178</v>
      </c>
      <c r="C46" s="153">
        <v>0</v>
      </c>
      <c r="D46" s="158"/>
    </row>
    <row r="47" spans="1:8" s="144" customFormat="1" ht="15.75" thickBot="1">
      <c r="A47" s="146"/>
      <c r="B47" s="160" t="s">
        <v>179</v>
      </c>
      <c r="C47" s="161">
        <f>C46-C44</f>
        <v>0</v>
      </c>
      <c r="D47" s="162" t="s">
        <v>180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181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132</v>
      </c>
      <c r="B8" s="341" t="s">
        <v>133</v>
      </c>
      <c r="C8" s="342"/>
      <c r="D8" s="343"/>
      <c r="E8" s="137" t="s">
        <v>134</v>
      </c>
      <c r="F8" s="137" t="s">
        <v>134</v>
      </c>
      <c r="G8" s="137" t="s">
        <v>134</v>
      </c>
      <c r="H8" s="341" t="s">
        <v>182</v>
      </c>
      <c r="I8" s="343"/>
    </row>
    <row r="11" spans="1:10">
      <c r="A11" s="76"/>
      <c r="B11" s="76"/>
      <c r="C11" s="76" t="s">
        <v>183</v>
      </c>
      <c r="E11" s="46" t="s">
        <v>184</v>
      </c>
      <c r="F11" s="84" t="s">
        <v>185</v>
      </c>
      <c r="G11" s="84" t="s">
        <v>186</v>
      </c>
    </row>
    <row r="12" spans="1:10">
      <c r="C12" t="s">
        <v>187</v>
      </c>
      <c r="E12" s="92"/>
      <c r="F12" s="92"/>
      <c r="G12" s="92">
        <f>+E12-F12</f>
        <v>0</v>
      </c>
      <c r="H12" s="92"/>
    </row>
    <row r="13" spans="1:10">
      <c r="C13" t="s">
        <v>188</v>
      </c>
      <c r="E13" s="92"/>
      <c r="F13" s="92"/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 t="s">
        <v>189</v>
      </c>
    </row>
    <row r="17" spans="1:1">
      <c r="A17" s="42" t="s">
        <v>190</v>
      </c>
    </row>
    <row r="18" spans="1:1">
      <c r="A18" s="42" t="s">
        <v>191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192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132</v>
      </c>
      <c r="B8" s="341" t="s">
        <v>133</v>
      </c>
      <c r="C8" s="342"/>
      <c r="D8" s="342"/>
      <c r="E8" s="343"/>
      <c r="F8" s="137" t="s">
        <v>134</v>
      </c>
      <c r="G8" s="341" t="s">
        <v>182</v>
      </c>
      <c r="H8" s="350"/>
      <c r="I8" s="351"/>
    </row>
    <row r="10" spans="1:10">
      <c r="F10" s="79"/>
    </row>
    <row r="11" spans="1:10">
      <c r="C11" t="s">
        <v>193</v>
      </c>
      <c r="F11" s="92"/>
      <c r="G11" s="42" t="s">
        <v>194</v>
      </c>
    </row>
    <row r="12" spans="1:10">
      <c r="C12" t="s">
        <v>195</v>
      </c>
      <c r="F12" s="115"/>
    </row>
    <row r="13" spans="1:10">
      <c r="C13" t="s">
        <v>196</v>
      </c>
      <c r="F13" s="92">
        <f>+F11-F12</f>
        <v>0</v>
      </c>
      <c r="H13" t="s">
        <v>197</v>
      </c>
      <c r="I13" s="95" t="e">
        <f>+F13/F12</f>
        <v>#DIV/0!</v>
      </c>
    </row>
    <row r="14" spans="1:10">
      <c r="C14" s="309" t="s">
        <v>198</v>
      </c>
      <c r="F14" s="311">
        <f>G45</f>
        <v>0</v>
      </c>
    </row>
    <row r="15" spans="1:10">
      <c r="C15" s="42" t="s">
        <v>199</v>
      </c>
      <c r="F15" s="310"/>
      <c r="H15" s="42" t="s">
        <v>200</v>
      </c>
      <c r="I15" s="42" t="e">
        <f>+F15/F12</f>
        <v>#DIV/0!</v>
      </c>
      <c r="J15" s="42" t="s">
        <v>201</v>
      </c>
    </row>
    <row r="16" spans="1:10">
      <c r="F16" s="94"/>
      <c r="H16" s="42"/>
      <c r="I16" s="96"/>
    </row>
    <row r="17" spans="3:7">
      <c r="C17" t="s">
        <v>202</v>
      </c>
      <c r="F17"/>
    </row>
    <row r="18" spans="3:7">
      <c r="C18" t="s">
        <v>203</v>
      </c>
    </row>
    <row r="19" spans="3:7">
      <c r="C19" t="s">
        <v>204</v>
      </c>
    </row>
    <row r="22" spans="3:7">
      <c r="C22" s="97" t="s">
        <v>205</v>
      </c>
      <c r="E22" s="46" t="s">
        <v>206</v>
      </c>
      <c r="F22" s="46" t="s">
        <v>207</v>
      </c>
      <c r="G22" s="98" t="s">
        <v>208</v>
      </c>
    </row>
    <row r="23" spans="3:7">
      <c r="C23" t="s">
        <v>209</v>
      </c>
      <c r="E23" s="92"/>
      <c r="F23" s="92"/>
      <c r="G23" s="92">
        <f t="shared" ref="G23:G44" si="0">+E23-F23</f>
        <v>0</v>
      </c>
    </row>
    <row r="24" spans="3:7">
      <c r="C24" t="s">
        <v>210</v>
      </c>
      <c r="E24" s="92"/>
      <c r="F24" s="92"/>
      <c r="G24" s="92">
        <f t="shared" si="0"/>
        <v>0</v>
      </c>
    </row>
    <row r="25" spans="3:7">
      <c r="C25" t="s">
        <v>211</v>
      </c>
      <c r="E25" s="92"/>
      <c r="F25" s="92"/>
      <c r="G25" s="92">
        <f t="shared" si="0"/>
        <v>0</v>
      </c>
    </row>
    <row r="26" spans="3:7">
      <c r="C26" t="s">
        <v>212</v>
      </c>
      <c r="E26" s="92"/>
      <c r="F26" s="92"/>
      <c r="G26" s="92">
        <f t="shared" si="0"/>
        <v>0</v>
      </c>
    </row>
    <row r="27" spans="3:7">
      <c r="C27" t="s">
        <v>213</v>
      </c>
      <c r="E27" s="92"/>
      <c r="F27" s="92"/>
      <c r="G27" s="92">
        <f t="shared" si="0"/>
        <v>0</v>
      </c>
    </row>
    <row r="28" spans="3:7">
      <c r="C28" t="s">
        <v>214</v>
      </c>
      <c r="E28" s="92"/>
      <c r="F28" s="92"/>
      <c r="G28" s="92">
        <f t="shared" si="0"/>
        <v>0</v>
      </c>
    </row>
    <row r="29" spans="3:7">
      <c r="C29" t="s">
        <v>215</v>
      </c>
      <c r="E29" s="92"/>
      <c r="F29" s="92"/>
      <c r="G29" s="92">
        <f t="shared" si="0"/>
        <v>0</v>
      </c>
    </row>
    <row r="30" spans="3:7">
      <c r="C30" t="s">
        <v>216</v>
      </c>
      <c r="E30" s="92"/>
      <c r="F30" s="92"/>
      <c r="G30" s="92">
        <f t="shared" si="0"/>
        <v>0</v>
      </c>
    </row>
    <row r="31" spans="3:7">
      <c r="C31" t="s">
        <v>217</v>
      </c>
      <c r="E31" s="92"/>
      <c r="F31" s="92"/>
      <c r="G31" s="92">
        <f t="shared" si="0"/>
        <v>0</v>
      </c>
    </row>
    <row r="32" spans="3:7">
      <c r="C32" t="s">
        <v>218</v>
      </c>
      <c r="E32" s="92"/>
      <c r="F32" s="92"/>
      <c r="G32" s="92">
        <f t="shared" si="0"/>
        <v>0</v>
      </c>
    </row>
    <row r="33" spans="3:7">
      <c r="C33" t="s">
        <v>219</v>
      </c>
      <c r="E33" s="92"/>
      <c r="F33" s="92"/>
      <c r="G33" s="92">
        <f t="shared" si="0"/>
        <v>0</v>
      </c>
    </row>
    <row r="34" spans="3:7">
      <c r="C34" t="s">
        <v>220</v>
      </c>
      <c r="E34" s="92"/>
      <c r="F34" s="92"/>
      <c r="G34" s="92">
        <f t="shared" si="0"/>
        <v>0</v>
      </c>
    </row>
    <row r="35" spans="3:7">
      <c r="C35" t="s">
        <v>221</v>
      </c>
      <c r="E35" s="92"/>
      <c r="F35" s="92"/>
      <c r="G35" s="92">
        <f t="shared" si="0"/>
        <v>0</v>
      </c>
    </row>
    <row r="36" spans="3:7">
      <c r="C36" t="s">
        <v>222</v>
      </c>
      <c r="E36" s="92"/>
      <c r="F36" s="92"/>
      <c r="G36" s="92">
        <f t="shared" si="0"/>
        <v>0</v>
      </c>
    </row>
    <row r="37" spans="3:7">
      <c r="C37" t="s">
        <v>223</v>
      </c>
      <c r="E37" s="92"/>
      <c r="F37" s="92"/>
      <c r="G37" s="92">
        <f t="shared" si="0"/>
        <v>0</v>
      </c>
    </row>
    <row r="38" spans="3:7">
      <c r="C38" t="s">
        <v>224</v>
      </c>
      <c r="E38" s="92"/>
      <c r="F38" s="92"/>
      <c r="G38" s="92">
        <f t="shared" si="0"/>
        <v>0</v>
      </c>
    </row>
    <row r="39" spans="3:7">
      <c r="C39" t="s">
        <v>225</v>
      </c>
      <c r="E39" s="92"/>
      <c r="F39" s="92"/>
      <c r="G39" s="92">
        <f t="shared" si="0"/>
        <v>0</v>
      </c>
    </row>
    <row r="40" spans="3:7">
      <c r="C40" t="s">
        <v>226</v>
      </c>
      <c r="E40" s="92"/>
      <c r="F40" s="92"/>
      <c r="G40" s="92">
        <f t="shared" si="0"/>
        <v>0</v>
      </c>
    </row>
    <row r="41" spans="3:7">
      <c r="C41" t="s">
        <v>227</v>
      </c>
      <c r="E41" s="92"/>
      <c r="F41" s="92"/>
      <c r="G41" s="92">
        <f t="shared" si="0"/>
        <v>0</v>
      </c>
    </row>
    <row r="42" spans="3:7">
      <c r="C42" t="s">
        <v>228</v>
      </c>
      <c r="E42" s="92"/>
      <c r="F42" s="92"/>
      <c r="G42" s="92">
        <f t="shared" si="0"/>
        <v>0</v>
      </c>
    </row>
    <row r="43" spans="3:7">
      <c r="C43" t="s">
        <v>229</v>
      </c>
      <c r="E43" s="92"/>
      <c r="F43" s="92"/>
      <c r="G43" s="92">
        <f t="shared" si="0"/>
        <v>0</v>
      </c>
    </row>
    <row r="44" spans="3:7">
      <c r="C44" t="s">
        <v>230</v>
      </c>
      <c r="E44" s="260"/>
      <c r="F44" s="260"/>
      <c r="G44" s="92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231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132</v>
      </c>
      <c r="B8" s="341" t="s">
        <v>133</v>
      </c>
      <c r="C8" s="342"/>
      <c r="D8" s="342"/>
      <c r="E8" s="343"/>
      <c r="F8" s="137" t="s">
        <v>134</v>
      </c>
      <c r="G8" s="341" t="s">
        <v>182</v>
      </c>
      <c r="H8" s="350"/>
      <c r="I8" s="351"/>
    </row>
    <row r="10" spans="1:10">
      <c r="A10" s="267"/>
      <c r="F10" s="69"/>
    </row>
    <row r="11" spans="1:10">
      <c r="C11" s="76" t="s">
        <v>232</v>
      </c>
      <c r="F11" s="69"/>
    </row>
    <row r="12" spans="1:10">
      <c r="C12" t="s">
        <v>44</v>
      </c>
      <c r="F12" s="69"/>
    </row>
    <row r="13" spans="1:10">
      <c r="C13" t="s">
        <v>233</v>
      </c>
      <c r="F13" s="69"/>
    </row>
    <row r="14" spans="1:10">
      <c r="C14" t="s">
        <v>234</v>
      </c>
      <c r="F14" s="69"/>
    </row>
    <row r="15" spans="1:10">
      <c r="C15" t="s">
        <v>235</v>
      </c>
      <c r="F15" s="69"/>
    </row>
    <row r="16" spans="1:10">
      <c r="F16" s="266">
        <f>SUM(F12:F15)</f>
        <v>0</v>
      </c>
    </row>
    <row r="17" spans="3:10">
      <c r="F17" s="69"/>
    </row>
    <row r="18" spans="3:10">
      <c r="C18" s="76" t="s">
        <v>236</v>
      </c>
      <c r="F18" s="69"/>
    </row>
    <row r="19" spans="3:10">
      <c r="C19" t="s">
        <v>237</v>
      </c>
      <c r="F19" s="69"/>
    </row>
    <row r="20" spans="3:10">
      <c r="C20" t="s">
        <v>238</v>
      </c>
      <c r="F20" s="69"/>
    </row>
    <row r="21" spans="3:10">
      <c r="C21" t="s">
        <v>239</v>
      </c>
      <c r="F21" s="69"/>
    </row>
    <row r="22" spans="3:10">
      <c r="F22" s="266">
        <f>SUM(F19:F21)</f>
        <v>0</v>
      </c>
    </row>
    <row r="23" spans="3:10">
      <c r="F23" s="69"/>
    </row>
    <row r="24" spans="3:10">
      <c r="C24" t="s">
        <v>199</v>
      </c>
      <c r="F24" s="69">
        <f>+F16-F22</f>
        <v>0</v>
      </c>
      <c r="H24" s="42" t="s">
        <v>200</v>
      </c>
      <c r="I24" s="96" t="e">
        <f>F24/F16</f>
        <v>#DIV/0!</v>
      </c>
      <c r="J24" s="42" t="s">
        <v>201</v>
      </c>
    </row>
    <row r="25" spans="3:10">
      <c r="F25" s="69"/>
    </row>
    <row r="26" spans="3:10">
      <c r="F26" s="69"/>
    </row>
    <row r="27" spans="3:10">
      <c r="C27" s="42" t="s">
        <v>240</v>
      </c>
      <c r="F27" s="69"/>
    </row>
    <row r="28" spans="3:10" ht="30">
      <c r="C28" s="262" t="s">
        <v>205</v>
      </c>
      <c r="D28" s="263"/>
      <c r="E28" s="264" t="s">
        <v>241</v>
      </c>
      <c r="F28" s="264" t="s">
        <v>242</v>
      </c>
      <c r="G28" s="265" t="s">
        <v>208</v>
      </c>
    </row>
    <row r="29" spans="3:10">
      <c r="C29" t="s">
        <v>243</v>
      </c>
      <c r="E29" s="99"/>
      <c r="F29" s="99"/>
      <c r="G29" s="90">
        <f t="shared" ref="G29:G32" si="0">+E29-F29</f>
        <v>0</v>
      </c>
    </row>
    <row r="30" spans="3:10">
      <c r="C30" t="s">
        <v>244</v>
      </c>
      <c r="E30" s="99"/>
      <c r="F30" s="99"/>
      <c r="G30" s="90">
        <f t="shared" si="0"/>
        <v>0</v>
      </c>
    </row>
    <row r="31" spans="3:10">
      <c r="C31" t="s">
        <v>245</v>
      </c>
      <c r="E31" s="99"/>
      <c r="F31" s="99"/>
      <c r="G31" s="90">
        <f t="shared" si="0"/>
        <v>0</v>
      </c>
    </row>
    <row r="32" spans="3:10">
      <c r="C32" t="s">
        <v>246</v>
      </c>
      <c r="E32" s="99"/>
      <c r="F32" s="99"/>
      <c r="G32" s="90">
        <f t="shared" si="0"/>
        <v>0</v>
      </c>
    </row>
    <row r="33" spans="5:7" ht="15.7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E44" sqref="E44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2"/>
      <c r="C1" s="337" t="str">
        <f>Index!$C$1</f>
        <v>A &amp; J JONES SUPER FUND</v>
      </c>
      <c r="D1" s="337"/>
      <c r="E1" s="337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37" t="str">
        <f>Index!$C$2</f>
        <v>9JONA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45280</v>
      </c>
    </row>
    <row r="3" spans="1:12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45299</v>
      </c>
    </row>
    <row r="4" spans="1:12" ht="18">
      <c r="A4" s="122"/>
      <c r="B4" s="52"/>
      <c r="D4" s="54"/>
      <c r="G4" s="123"/>
      <c r="H4" s="64"/>
      <c r="I4" s="65"/>
    </row>
    <row r="5" spans="1:12" ht="18">
      <c r="A5" s="52" t="s">
        <v>231</v>
      </c>
      <c r="C5" s="56"/>
      <c r="F5" s="57"/>
      <c r="G5" s="57"/>
      <c r="H5" s="64"/>
      <c r="J5" s="65"/>
    </row>
    <row r="6" spans="1:12" s="106" customFormat="1" ht="18">
      <c r="A6" s="312" t="s">
        <v>247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1"/>
      <c r="H7" s="355"/>
      <c r="I7" s="355"/>
      <c r="J7" s="355"/>
      <c r="K7" s="355"/>
      <c r="L7" s="355"/>
    </row>
    <row r="8" spans="1:12" ht="42.75" customHeight="1" thickBot="1">
      <c r="A8" s="182" t="s">
        <v>132</v>
      </c>
      <c r="B8" s="356" t="s">
        <v>248</v>
      </c>
      <c r="C8" s="357"/>
      <c r="D8" s="358"/>
      <c r="E8" s="184" t="s">
        <v>249</v>
      </c>
      <c r="F8" s="184" t="s">
        <v>250</v>
      </c>
      <c r="G8" s="185" t="s">
        <v>251</v>
      </c>
      <c r="H8" s="186"/>
      <c r="I8" s="186"/>
      <c r="J8" s="186"/>
      <c r="K8" s="187"/>
      <c r="L8" s="187"/>
    </row>
    <row r="9" spans="1:12" ht="15.95" customHeight="1">
      <c r="A9" s="188"/>
      <c r="B9" s="359"/>
      <c r="C9" s="359"/>
      <c r="D9" s="359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60" t="s">
        <v>252</v>
      </c>
      <c r="C10" s="360"/>
      <c r="D10" s="360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52"/>
      <c r="C11" s="353"/>
      <c r="D11" s="354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352"/>
      <c r="C12" s="353"/>
      <c r="D12" s="354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352"/>
      <c r="C13" s="353"/>
      <c r="D13" s="354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361" t="s">
        <v>253</v>
      </c>
      <c r="C14" s="362"/>
      <c r="D14" s="363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64"/>
      <c r="C15" s="365"/>
      <c r="D15" s="366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60" t="s">
        <v>57</v>
      </c>
      <c r="C16" s="360"/>
      <c r="D16" s="360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67"/>
      <c r="C17" s="367"/>
      <c r="D17" s="367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352"/>
      <c r="C18" s="353"/>
      <c r="D18" s="354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372" t="s">
        <v>254</v>
      </c>
      <c r="C19" s="372"/>
      <c r="D19" s="372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64"/>
      <c r="C20" s="365"/>
      <c r="D20" s="366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73" t="s">
        <v>255</v>
      </c>
      <c r="C21" s="374"/>
      <c r="D21" s="375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76"/>
      <c r="C22" s="376"/>
      <c r="D22" s="376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69" t="s">
        <v>256</v>
      </c>
      <c r="C23" s="370"/>
      <c r="D23" s="371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257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258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377"/>
      <c r="C26" s="377"/>
      <c r="D26" s="377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69" t="s">
        <v>259</v>
      </c>
      <c r="C27" s="370"/>
      <c r="D27" s="371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34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49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64"/>
      <c r="C30" s="365"/>
      <c r="D30" s="366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64"/>
      <c r="C31" s="365"/>
      <c r="D31" s="366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59"/>
      <c r="C32" s="359"/>
      <c r="D32" s="359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59"/>
      <c r="C33" s="359"/>
      <c r="D33" s="359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59"/>
      <c r="C34" s="359"/>
      <c r="D34" s="359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68"/>
      <c r="C35" s="368"/>
      <c r="D35" s="368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EBAC11-82E5-4BC4-9293-AB37087C0B5A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2024-01-08T03:49:37Z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