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Sheet4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4" i="4" l="1"/>
  <c r="M24" i="4"/>
  <c r="L24" i="4"/>
  <c r="N26" i="4"/>
  <c r="N21" i="4"/>
  <c r="M21" i="4"/>
  <c r="L21" i="4"/>
  <c r="L18" i="4"/>
  <c r="M18" i="4"/>
  <c r="N18" i="4"/>
  <c r="L19" i="4"/>
  <c r="M19" i="4"/>
  <c r="N19" i="4"/>
  <c r="N17" i="4"/>
  <c r="M17" i="4"/>
  <c r="L17" i="4"/>
  <c r="L12" i="4"/>
  <c r="M12" i="4"/>
  <c r="N12" i="4"/>
  <c r="L13" i="4"/>
  <c r="M13" i="4"/>
  <c r="N13" i="4"/>
  <c r="N11" i="4"/>
  <c r="M11" i="4"/>
  <c r="L11" i="4"/>
  <c r="B35" i="4"/>
  <c r="O16" i="4" l="1"/>
  <c r="K23" i="4"/>
  <c r="K22" i="4" l="1"/>
  <c r="K14" i="4"/>
  <c r="K16" i="4"/>
  <c r="K17" i="4"/>
  <c r="K18" i="4"/>
  <c r="K19" i="4"/>
  <c r="K20" i="4"/>
  <c r="K15" i="4"/>
  <c r="E13" i="4"/>
  <c r="E12" i="4"/>
  <c r="E11" i="4"/>
  <c r="E19" i="4"/>
  <c r="D24" i="4"/>
  <c r="D23" i="4"/>
  <c r="D22" i="4"/>
  <c r="D20" i="4"/>
  <c r="D21" i="4"/>
  <c r="D19" i="4"/>
  <c r="D18" i="4"/>
  <c r="D17" i="4"/>
  <c r="D16" i="4"/>
  <c r="D15" i="4"/>
  <c r="D14" i="4"/>
  <c r="D13" i="4"/>
  <c r="D12" i="4"/>
  <c r="D11" i="4"/>
  <c r="K26" i="4" l="1"/>
  <c r="B39" i="4" s="1"/>
  <c r="F12" i="4"/>
  <c r="F13" i="4"/>
  <c r="F14" i="4"/>
  <c r="O14" i="4" s="1"/>
  <c r="F15" i="4"/>
  <c r="O15" i="4" s="1"/>
  <c r="F16" i="4"/>
  <c r="F17" i="4"/>
  <c r="F18" i="4"/>
  <c r="F19" i="4"/>
  <c r="F20" i="4"/>
  <c r="O20" i="4" s="1"/>
  <c r="F21" i="4"/>
  <c r="F22" i="4"/>
  <c r="O22" i="4" s="1"/>
  <c r="F23" i="4"/>
  <c r="O23" i="4" s="1"/>
  <c r="F24" i="4"/>
  <c r="F11" i="4"/>
  <c r="O26" i="4" l="1"/>
  <c r="B41" i="4"/>
  <c r="B43" i="4" s="1"/>
  <c r="F26" i="4"/>
  <c r="B33" i="4" s="1"/>
  <c r="B37" i="4" s="1"/>
</calcChain>
</file>

<file path=xl/sharedStrings.xml><?xml version="1.0" encoding="utf-8"?>
<sst xmlns="http://schemas.openxmlformats.org/spreadsheetml/2006/main" count="48" uniqueCount="43">
  <si>
    <t>RICHARD J. WICHE SMSF</t>
  </si>
  <si>
    <t>ABN: 26 725 019 067</t>
  </si>
  <si>
    <t>Date</t>
  </si>
  <si>
    <t>French Louis XV Armchairs</t>
  </si>
  <si>
    <t>French upholstered painted frame bed</t>
  </si>
  <si>
    <t>Impressive Antique French Rosewood Louis XV 3 Door Armoire</t>
  </si>
  <si>
    <t>Antique French Louis XV Rosewood Bed</t>
  </si>
  <si>
    <t>Antique French Walnut Louis XV Style 2 door Armoire</t>
  </si>
  <si>
    <t>Antique French Louis XV Style painted fram upholstered bed</t>
  </si>
  <si>
    <t>Pair antique French Baronial style single chair, upholstered back and seat</t>
  </si>
  <si>
    <t>Antique French Single Door Armoire Rosewood and walnut veneer with bronze mounts</t>
  </si>
  <si>
    <t>Antique French Louis XV style bed</t>
  </si>
  <si>
    <t>Fine Antique French Oval Gilt Surround Mirror</t>
  </si>
  <si>
    <t>Antique French Carved Walnut Louis XV Style Buffet with Glazed Central Section</t>
  </si>
  <si>
    <t>High Back French Armchair with Needlework upholstery</t>
  </si>
  <si>
    <t>Proceed</t>
  </si>
  <si>
    <t>FINANCIAL YEAR ENDED 30 JUNE 2015</t>
  </si>
  <si>
    <t>Cost</t>
  </si>
  <si>
    <t>Discount</t>
  </si>
  <si>
    <t>Total Paid</t>
  </si>
  <si>
    <t>Delivery /
Restoration</t>
  </si>
  <si>
    <t>Nest of 3 French Louis XV Table (3)</t>
  </si>
  <si>
    <t>Total 
Received</t>
  </si>
  <si>
    <t>SCHEDULE - CGT ASSETS - ANTIQUES (PURCHASES &amp; DISPOSALS)</t>
  </si>
  <si>
    <t>Description</t>
  </si>
  <si>
    <t>TOTAL</t>
  </si>
  <si>
    <t>Invoice</t>
  </si>
  <si>
    <t>PURCHASE</t>
  </si>
  <si>
    <t>DISPOSAL</t>
  </si>
  <si>
    <t>(Capital Loss)</t>
  </si>
  <si>
    <t xml:space="preserve">Capital Gain 
/ </t>
  </si>
  <si>
    <t>Opening Balance</t>
  </si>
  <si>
    <t>Add:</t>
  </si>
  <si>
    <t xml:space="preserve">   Purchases</t>
  </si>
  <si>
    <t>Less:</t>
  </si>
  <si>
    <t xml:space="preserve">   Disposal</t>
  </si>
  <si>
    <t>Closing Balance</t>
  </si>
  <si>
    <t>Net Proceeds on disposal</t>
  </si>
  <si>
    <t xml:space="preserve">   Cost Base</t>
  </si>
  <si>
    <t>Net Capital Gain / (Loss)</t>
  </si>
  <si>
    <t>SUMMARY</t>
  </si>
  <si>
    <t>CLOSING STOCK</t>
  </si>
  <si>
    <t>Purchase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</si>
</sst>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7" xfId="0" applyFill="1" applyBorder="1"/>
    <xf numFmtId="0" fontId="2" fillId="2" borderId="8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3" xfId="0" applyFill="1" applyBorder="1"/>
    <xf numFmtId="0" fontId="0" fillId="2" borderId="3" xfId="0" applyNumberFormat="1" applyFill="1" applyBorder="1"/>
    <xf numFmtId="0" fontId="0" fillId="2" borderId="2" xfId="0" applyFill="1" applyBorder="1"/>
    <xf numFmtId="0" fontId="0" fillId="2" borderId="17" xfId="0" applyFill="1" applyBorder="1"/>
    <xf numFmtId="0" fontId="0" fillId="2" borderId="11" xfId="0" applyFill="1" applyBorder="1"/>
    <xf numFmtId="14" fontId="0" fillId="2" borderId="4" xfId="0" applyNumberFormat="1" applyFill="1" applyBorder="1"/>
    <xf numFmtId="0" fontId="0" fillId="2" borderId="4" xfId="0" applyNumberFormat="1" applyFill="1" applyBorder="1"/>
    <xf numFmtId="43" fontId="0" fillId="2" borderId="4" xfId="1" applyFont="1" applyFill="1" applyBorder="1"/>
    <xf numFmtId="0" fontId="0" fillId="2" borderId="0" xfId="0" applyFill="1" applyBorder="1"/>
    <xf numFmtId="43" fontId="0" fillId="2" borderId="12" xfId="1" applyFont="1" applyFill="1" applyBorder="1"/>
    <xf numFmtId="14" fontId="0" fillId="2" borderId="0" xfId="0" applyNumberFormat="1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8" xfId="0" applyFill="1" applyBorder="1"/>
    <xf numFmtId="43" fontId="0" fillId="2" borderId="18" xfId="1" applyFont="1" applyFill="1" applyBorder="1"/>
    <xf numFmtId="0" fontId="0" fillId="2" borderId="14" xfId="0" applyFill="1" applyBorder="1"/>
    <xf numFmtId="43" fontId="0" fillId="2" borderId="15" xfId="1" applyFont="1" applyFill="1" applyBorder="1"/>
    <xf numFmtId="43" fontId="0" fillId="2" borderId="0" xfId="1" applyFont="1" applyFill="1"/>
    <xf numFmtId="43" fontId="0" fillId="2" borderId="19" xfId="1" applyFont="1" applyFill="1" applyBorder="1"/>
    <xf numFmtId="0" fontId="0" fillId="2" borderId="20" xfId="0" applyFill="1" applyBorder="1"/>
    <xf numFmtId="0" fontId="0" fillId="2" borderId="19" xfId="0" applyFill="1" applyBorder="1"/>
    <xf numFmtId="0" fontId="0" fillId="2" borderId="19" xfId="0" applyNumberForma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6" xfId="0" applyFont="1" applyFill="1" applyBorder="1"/>
    <xf numFmtId="0" fontId="2" fillId="2" borderId="5" xfId="0" applyFont="1" applyFill="1" applyBorder="1"/>
    <xf numFmtId="0" fontId="2" fillId="2" borderId="1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vertical="center" wrapText="1"/>
    </xf>
    <xf numFmtId="43" fontId="2" fillId="2" borderId="4" xfId="1" applyFont="1" applyFill="1" applyBorder="1"/>
    <xf numFmtId="43" fontId="2" fillId="2" borderId="12" xfId="1" applyFont="1" applyFill="1" applyBorder="1"/>
    <xf numFmtId="43" fontId="0" fillId="2" borderId="0" xfId="0" applyNumberFormat="1" applyFill="1"/>
    <xf numFmtId="43" fontId="2" fillId="2" borderId="14" xfId="0" applyNumberFormat="1" applyFont="1" applyFill="1" applyBorder="1"/>
    <xf numFmtId="43" fontId="0" fillId="2" borderId="2" xfId="0" applyNumberFormat="1" applyFill="1" applyBorder="1"/>
    <xf numFmtId="0" fontId="3" fillId="2" borderId="0" xfId="0" applyFont="1" applyFill="1"/>
    <xf numFmtId="0" fontId="2" fillId="2" borderId="9" xfId="0" applyFont="1" applyFill="1" applyBorder="1" applyAlignment="1">
      <alignment vertical="center"/>
    </xf>
    <xf numFmtId="43" fontId="0" fillId="2" borderId="23" xfId="1" applyFont="1" applyFill="1" applyBorder="1"/>
    <xf numFmtId="0" fontId="2" fillId="2" borderId="1" xfId="0" applyFont="1" applyFill="1" applyBorder="1" applyAlignment="1">
      <alignment horizontal="center" wrapText="1"/>
    </xf>
    <xf numFmtId="14" fontId="0" fillId="2" borderId="4" xfId="1" applyNumberFormat="1" applyFont="1" applyFill="1" applyBorder="1"/>
    <xf numFmtId="0" fontId="0" fillId="2" borderId="4" xfId="1" applyNumberFormat="1" applyFont="1" applyFill="1" applyBorder="1"/>
    <xf numFmtId="0" fontId="2" fillId="2" borderId="2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workbookViewId="0">
      <selection activeCell="A31" sqref="A31"/>
    </sheetView>
  </sheetViews>
  <sheetFormatPr defaultRowHeight="15" x14ac:dyDescent="0.25"/>
  <cols>
    <col min="1" max="1" width="47.85546875" style="2" customWidth="1"/>
    <col min="2" max="2" width="10.7109375" style="2" bestFit="1" customWidth="1"/>
    <col min="3" max="3" width="10.7109375" style="2" customWidth="1"/>
    <col min="4" max="4" width="9.5703125" style="2" bestFit="1" customWidth="1"/>
    <col min="5" max="5" width="11.42578125" style="2" bestFit="1" customWidth="1"/>
    <col min="6" max="6" width="10.5703125" style="2" bestFit="1" customWidth="1"/>
    <col min="7" max="7" width="2.140625" style="2" customWidth="1"/>
    <col min="8" max="8" width="10.7109375" style="2" bestFit="1" customWidth="1"/>
    <col min="9" max="9" width="9.5703125" style="2" bestFit="1" customWidth="1"/>
    <col min="10" max="10" width="9.28515625" style="2" bestFit="1" customWidth="1"/>
    <col min="11" max="11" width="10.5703125" style="2" bestFit="1" customWidth="1"/>
    <col min="12" max="12" width="10.5703125" style="2" customWidth="1"/>
    <col min="13" max="13" width="9.140625" style="2" customWidth="1"/>
    <col min="14" max="14" width="10.5703125" style="2" customWidth="1"/>
    <col min="15" max="15" width="13" style="2" customWidth="1"/>
    <col min="16" max="16384" width="9.140625" style="2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1" t="s">
        <v>16</v>
      </c>
    </row>
    <row r="4" spans="1:15" ht="15.75" thickBot="1" x14ac:dyDescent="0.3">
      <c r="A4" s="1"/>
    </row>
    <row r="5" spans="1:1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1" t="s">
        <v>23</v>
      </c>
    </row>
    <row r="7" spans="1:15" ht="15.75" thickBot="1" x14ac:dyDescent="0.3"/>
    <row r="8" spans="1:15" ht="43.5" customHeight="1" thickTop="1" x14ac:dyDescent="0.25">
      <c r="A8" s="4" t="s">
        <v>24</v>
      </c>
      <c r="B8" s="48" t="s">
        <v>27</v>
      </c>
      <c r="C8" s="49"/>
      <c r="D8" s="49"/>
      <c r="E8" s="49"/>
      <c r="F8" s="50"/>
      <c r="G8" s="43"/>
      <c r="H8" s="51" t="s">
        <v>28</v>
      </c>
      <c r="I8" s="51"/>
      <c r="J8" s="51"/>
      <c r="K8" s="52"/>
      <c r="L8" s="53" t="s">
        <v>41</v>
      </c>
      <c r="M8" s="54"/>
      <c r="N8" s="55"/>
      <c r="O8" s="35" t="s">
        <v>30</v>
      </c>
    </row>
    <row r="9" spans="1:15" ht="30" x14ac:dyDescent="0.25">
      <c r="A9" s="29"/>
      <c r="B9" s="31" t="s">
        <v>2</v>
      </c>
      <c r="C9" s="31" t="s">
        <v>26</v>
      </c>
      <c r="D9" s="31" t="s">
        <v>17</v>
      </c>
      <c r="E9" s="31" t="s">
        <v>20</v>
      </c>
      <c r="F9" s="32" t="s">
        <v>19</v>
      </c>
      <c r="G9" s="34"/>
      <c r="H9" s="33" t="s">
        <v>2</v>
      </c>
      <c r="I9" s="32" t="s">
        <v>15</v>
      </c>
      <c r="J9" s="32" t="s">
        <v>18</v>
      </c>
      <c r="K9" s="31" t="s">
        <v>22</v>
      </c>
      <c r="L9" s="45" t="s">
        <v>42</v>
      </c>
      <c r="M9" s="45" t="s">
        <v>26</v>
      </c>
      <c r="N9" s="45" t="s">
        <v>17</v>
      </c>
      <c r="O9" s="36" t="s">
        <v>29</v>
      </c>
    </row>
    <row r="10" spans="1:15" x14ac:dyDescent="0.25">
      <c r="A10" s="5"/>
      <c r="B10" s="6"/>
      <c r="C10" s="7"/>
      <c r="D10" s="6"/>
      <c r="E10" s="6"/>
      <c r="F10" s="6"/>
      <c r="G10" s="8"/>
      <c r="H10" s="8"/>
      <c r="I10" s="6"/>
      <c r="J10" s="6"/>
      <c r="K10" s="6"/>
      <c r="L10" s="6"/>
      <c r="M10" s="6"/>
      <c r="N10" s="6"/>
      <c r="O10" s="9"/>
    </row>
    <row r="11" spans="1:15" x14ac:dyDescent="0.25">
      <c r="A11" s="10" t="s">
        <v>3</v>
      </c>
      <c r="B11" s="11">
        <v>41927</v>
      </c>
      <c r="C11" s="12">
        <v>22052</v>
      </c>
      <c r="D11" s="13">
        <f>335.5+2.5</f>
        <v>338</v>
      </c>
      <c r="E11" s="13">
        <f>500+100</f>
        <v>600</v>
      </c>
      <c r="F11" s="13">
        <f>SUM(D11:E11)</f>
        <v>938</v>
      </c>
      <c r="G11" s="14"/>
      <c r="H11" s="14"/>
      <c r="I11" s="13"/>
      <c r="J11" s="13"/>
      <c r="K11" s="13"/>
      <c r="L11" s="46">
        <f>B11</f>
        <v>41927</v>
      </c>
      <c r="M11" s="47">
        <f>C11</f>
        <v>22052</v>
      </c>
      <c r="N11" s="13">
        <f>F11</f>
        <v>938</v>
      </c>
      <c r="O11" s="15"/>
    </row>
    <row r="12" spans="1:15" x14ac:dyDescent="0.25">
      <c r="A12" s="10" t="s">
        <v>3</v>
      </c>
      <c r="B12" s="11">
        <v>41927</v>
      </c>
      <c r="C12" s="12">
        <v>22052</v>
      </c>
      <c r="D12" s="13">
        <f>335.5+2.5</f>
        <v>338</v>
      </c>
      <c r="E12" s="13">
        <f>500+100</f>
        <v>600</v>
      </c>
      <c r="F12" s="13">
        <f t="shared" ref="F12:F24" si="0">SUM(D12:E12)</f>
        <v>938</v>
      </c>
      <c r="G12" s="14"/>
      <c r="H12" s="14"/>
      <c r="I12" s="13"/>
      <c r="J12" s="13"/>
      <c r="K12" s="13"/>
      <c r="L12" s="46">
        <f t="shared" ref="L12:L13" si="1">B12</f>
        <v>41927</v>
      </c>
      <c r="M12" s="47">
        <f t="shared" ref="M12:M13" si="2">C12</f>
        <v>22052</v>
      </c>
      <c r="N12" s="13">
        <f t="shared" ref="N12:N13" si="3">F12</f>
        <v>938</v>
      </c>
      <c r="O12" s="15"/>
    </row>
    <row r="13" spans="1:15" x14ac:dyDescent="0.25">
      <c r="A13" s="10" t="s">
        <v>4</v>
      </c>
      <c r="B13" s="11">
        <v>41927</v>
      </c>
      <c r="C13" s="12">
        <v>22052</v>
      </c>
      <c r="D13" s="13">
        <f>384+6.4+2.5</f>
        <v>392.9</v>
      </c>
      <c r="E13" s="13">
        <f>1000+200</f>
        <v>1200</v>
      </c>
      <c r="F13" s="13">
        <f t="shared" si="0"/>
        <v>1592.9</v>
      </c>
      <c r="G13" s="14"/>
      <c r="H13" s="16"/>
      <c r="I13" s="13"/>
      <c r="J13" s="13"/>
      <c r="K13" s="13"/>
      <c r="L13" s="46">
        <f t="shared" si="1"/>
        <v>41927</v>
      </c>
      <c r="M13" s="47">
        <f t="shared" si="2"/>
        <v>22052</v>
      </c>
      <c r="N13" s="13">
        <f t="shared" si="3"/>
        <v>1592.9</v>
      </c>
      <c r="O13" s="15"/>
    </row>
    <row r="14" spans="1:15" x14ac:dyDescent="0.25">
      <c r="A14" s="10" t="s">
        <v>21</v>
      </c>
      <c r="B14" s="11">
        <v>41927</v>
      </c>
      <c r="C14" s="12">
        <v>22052</v>
      </c>
      <c r="D14" s="13">
        <f>120+2+2.5</f>
        <v>124.5</v>
      </c>
      <c r="E14" s="13">
        <v>0</v>
      </c>
      <c r="F14" s="13">
        <f t="shared" si="0"/>
        <v>124.5</v>
      </c>
      <c r="G14" s="14"/>
      <c r="H14" s="16">
        <v>41984</v>
      </c>
      <c r="I14" s="13">
        <v>220</v>
      </c>
      <c r="J14" s="13">
        <v>0</v>
      </c>
      <c r="K14" s="13">
        <f>I14-J14</f>
        <v>220</v>
      </c>
      <c r="L14" s="13"/>
      <c r="M14" s="47"/>
      <c r="N14" s="13"/>
      <c r="O14" s="15">
        <f>K14-F14</f>
        <v>95.5</v>
      </c>
    </row>
    <row r="15" spans="1:15" x14ac:dyDescent="0.25">
      <c r="A15" s="10" t="s">
        <v>5</v>
      </c>
      <c r="B15" s="11">
        <v>41927</v>
      </c>
      <c r="C15" s="12">
        <v>22052</v>
      </c>
      <c r="D15" s="13">
        <f>1440+24+2.5</f>
        <v>1466.5</v>
      </c>
      <c r="E15" s="13">
        <v>0</v>
      </c>
      <c r="F15" s="13">
        <f t="shared" si="0"/>
        <v>1466.5</v>
      </c>
      <c r="G15" s="14"/>
      <c r="H15" s="16">
        <v>42093</v>
      </c>
      <c r="I15" s="13">
        <v>2500</v>
      </c>
      <c r="J15" s="13">
        <v>0</v>
      </c>
      <c r="K15" s="13">
        <f>I15-J15</f>
        <v>2500</v>
      </c>
      <c r="L15" s="13"/>
      <c r="M15" s="47"/>
      <c r="N15" s="13"/>
      <c r="O15" s="15">
        <f>K15-F15</f>
        <v>1033.5</v>
      </c>
    </row>
    <row r="16" spans="1:15" x14ac:dyDescent="0.25">
      <c r="A16" s="10" t="s">
        <v>6</v>
      </c>
      <c r="B16" s="11">
        <v>41927</v>
      </c>
      <c r="C16" s="12">
        <v>22052</v>
      </c>
      <c r="D16" s="13">
        <f>420+7+2.5</f>
        <v>429.5</v>
      </c>
      <c r="E16" s="13">
        <v>0</v>
      </c>
      <c r="F16" s="13">
        <f t="shared" si="0"/>
        <v>429.5</v>
      </c>
      <c r="G16" s="14"/>
      <c r="H16" s="16">
        <v>41984</v>
      </c>
      <c r="I16" s="13">
        <v>850</v>
      </c>
      <c r="J16" s="13">
        <v>0</v>
      </c>
      <c r="K16" s="13">
        <f>I16-J16</f>
        <v>850</v>
      </c>
      <c r="L16" s="13"/>
      <c r="M16" s="47"/>
      <c r="N16" s="13"/>
      <c r="O16" s="15">
        <f>K16-F16</f>
        <v>420.5</v>
      </c>
    </row>
    <row r="17" spans="1:15" x14ac:dyDescent="0.25">
      <c r="A17" s="10" t="s">
        <v>7</v>
      </c>
      <c r="B17" s="11">
        <v>41977</v>
      </c>
      <c r="C17" s="12">
        <v>22932</v>
      </c>
      <c r="D17" s="13">
        <f>1020+17</f>
        <v>1037</v>
      </c>
      <c r="E17" s="13"/>
      <c r="F17" s="13">
        <f t="shared" si="0"/>
        <v>1037</v>
      </c>
      <c r="G17" s="14"/>
      <c r="H17" s="14"/>
      <c r="I17" s="13"/>
      <c r="J17" s="13"/>
      <c r="K17" s="13">
        <f t="shared" ref="K17:K23" si="4">I17-J17</f>
        <v>0</v>
      </c>
      <c r="L17" s="46">
        <f>B17</f>
        <v>41977</v>
      </c>
      <c r="M17" s="47">
        <f>C17</f>
        <v>22932</v>
      </c>
      <c r="N17" s="13">
        <f>F17</f>
        <v>1037</v>
      </c>
      <c r="O17" s="15"/>
    </row>
    <row r="18" spans="1:15" x14ac:dyDescent="0.25">
      <c r="A18" s="10" t="s">
        <v>8</v>
      </c>
      <c r="B18" s="11">
        <v>41977</v>
      </c>
      <c r="C18" s="12">
        <v>22932</v>
      </c>
      <c r="D18" s="13">
        <f>528+8.8</f>
        <v>536.79999999999995</v>
      </c>
      <c r="E18" s="13"/>
      <c r="F18" s="13">
        <f t="shared" si="0"/>
        <v>536.79999999999995</v>
      </c>
      <c r="G18" s="14"/>
      <c r="H18" s="14"/>
      <c r="I18" s="13"/>
      <c r="J18" s="13"/>
      <c r="K18" s="13">
        <f t="shared" si="4"/>
        <v>0</v>
      </c>
      <c r="L18" s="46">
        <f t="shared" ref="L18:L19" si="5">B18</f>
        <v>41977</v>
      </c>
      <c r="M18" s="47">
        <f t="shared" ref="M18:M19" si="6">C18</f>
        <v>22932</v>
      </c>
      <c r="N18" s="13">
        <f t="shared" ref="N18:N19" si="7">F18</f>
        <v>536.79999999999995</v>
      </c>
      <c r="O18" s="15"/>
    </row>
    <row r="19" spans="1:15" x14ac:dyDescent="0.25">
      <c r="A19" s="10" t="s">
        <v>9</v>
      </c>
      <c r="B19" s="11">
        <v>41977</v>
      </c>
      <c r="C19" s="12">
        <v>22932</v>
      </c>
      <c r="D19" s="13">
        <f>360+6</f>
        <v>366</v>
      </c>
      <c r="E19" s="13">
        <f>300+200</f>
        <v>500</v>
      </c>
      <c r="F19" s="13">
        <f t="shared" si="0"/>
        <v>866</v>
      </c>
      <c r="G19" s="14"/>
      <c r="H19" s="14"/>
      <c r="I19" s="13"/>
      <c r="J19" s="13"/>
      <c r="K19" s="13">
        <f t="shared" si="4"/>
        <v>0</v>
      </c>
      <c r="L19" s="46">
        <f t="shared" si="5"/>
        <v>41977</v>
      </c>
      <c r="M19" s="47">
        <f t="shared" si="6"/>
        <v>22932</v>
      </c>
      <c r="N19" s="13">
        <f t="shared" si="7"/>
        <v>866</v>
      </c>
      <c r="O19" s="15"/>
    </row>
    <row r="20" spans="1:15" x14ac:dyDescent="0.25">
      <c r="A20" s="10" t="s">
        <v>13</v>
      </c>
      <c r="B20" s="11">
        <v>41987</v>
      </c>
      <c r="C20" s="12">
        <v>23149</v>
      </c>
      <c r="D20" s="13">
        <f>720+12</f>
        <v>732</v>
      </c>
      <c r="E20" s="13"/>
      <c r="F20" s="13">
        <f t="shared" si="0"/>
        <v>732</v>
      </c>
      <c r="G20" s="14"/>
      <c r="H20" s="16">
        <v>42096</v>
      </c>
      <c r="I20" s="13">
        <v>1000</v>
      </c>
      <c r="J20" s="13">
        <v>0</v>
      </c>
      <c r="K20" s="13">
        <f t="shared" si="4"/>
        <v>1000</v>
      </c>
      <c r="L20" s="13"/>
      <c r="M20" s="47"/>
      <c r="N20" s="13"/>
      <c r="O20" s="15">
        <f t="shared" ref="O20:O23" si="8">K20-F20</f>
        <v>268</v>
      </c>
    </row>
    <row r="21" spans="1:15" x14ac:dyDescent="0.25">
      <c r="A21" s="10" t="s">
        <v>14</v>
      </c>
      <c r="B21" s="11">
        <v>41987</v>
      </c>
      <c r="C21" s="12">
        <v>23149</v>
      </c>
      <c r="D21" s="13">
        <f>384+6.4</f>
        <v>390.4</v>
      </c>
      <c r="E21" s="13"/>
      <c r="F21" s="13">
        <f t="shared" si="0"/>
        <v>390.4</v>
      </c>
      <c r="G21" s="14"/>
      <c r="H21" s="14"/>
      <c r="I21" s="13"/>
      <c r="J21" s="13"/>
      <c r="K21" s="13"/>
      <c r="L21" s="46">
        <f>B21</f>
        <v>41987</v>
      </c>
      <c r="M21" s="47">
        <f>C21</f>
        <v>23149</v>
      </c>
      <c r="N21" s="13">
        <f>F21</f>
        <v>390.4</v>
      </c>
      <c r="O21" s="15"/>
    </row>
    <row r="22" spans="1:15" x14ac:dyDescent="0.25">
      <c r="A22" s="10" t="s">
        <v>10</v>
      </c>
      <c r="B22" s="11">
        <v>42035</v>
      </c>
      <c r="C22" s="12">
        <v>23357</v>
      </c>
      <c r="D22" s="13">
        <f>1200+20</f>
        <v>1220</v>
      </c>
      <c r="E22" s="13"/>
      <c r="F22" s="13">
        <f t="shared" si="0"/>
        <v>1220</v>
      </c>
      <c r="G22" s="14"/>
      <c r="H22" s="16">
        <v>42096</v>
      </c>
      <c r="I22" s="13">
        <v>2000</v>
      </c>
      <c r="J22" s="13">
        <v>0</v>
      </c>
      <c r="K22" s="13">
        <f t="shared" si="4"/>
        <v>2000</v>
      </c>
      <c r="L22" s="13"/>
      <c r="M22" s="47"/>
      <c r="N22" s="13"/>
      <c r="O22" s="15">
        <f t="shared" si="8"/>
        <v>780</v>
      </c>
    </row>
    <row r="23" spans="1:15" x14ac:dyDescent="0.25">
      <c r="A23" s="10" t="s">
        <v>11</v>
      </c>
      <c r="B23" s="11">
        <v>42035</v>
      </c>
      <c r="C23" s="12">
        <v>23357</v>
      </c>
      <c r="D23" s="13">
        <f>312+5.2</f>
        <v>317.2</v>
      </c>
      <c r="E23" s="13"/>
      <c r="F23" s="13">
        <f t="shared" si="0"/>
        <v>317.2</v>
      </c>
      <c r="G23" s="14"/>
      <c r="H23" s="16">
        <v>42128</v>
      </c>
      <c r="I23" s="13">
        <v>690</v>
      </c>
      <c r="J23" s="13">
        <v>0</v>
      </c>
      <c r="K23" s="13">
        <f t="shared" si="4"/>
        <v>690</v>
      </c>
      <c r="L23" s="13"/>
      <c r="M23" s="47"/>
      <c r="N23" s="13"/>
      <c r="O23" s="15">
        <f t="shared" si="8"/>
        <v>372.8</v>
      </c>
    </row>
    <row r="24" spans="1:15" ht="15.75" thickBot="1" x14ac:dyDescent="0.3">
      <c r="A24" s="10" t="s">
        <v>12</v>
      </c>
      <c r="B24" s="11">
        <v>42172</v>
      </c>
      <c r="C24" s="12">
        <v>25101</v>
      </c>
      <c r="D24" s="13">
        <f>2318</f>
        <v>2318</v>
      </c>
      <c r="E24" s="13"/>
      <c r="F24" s="13">
        <f t="shared" si="0"/>
        <v>2318</v>
      </c>
      <c r="G24" s="14"/>
      <c r="H24" s="14"/>
      <c r="I24" s="13"/>
      <c r="J24" s="13"/>
      <c r="K24" s="13"/>
      <c r="L24" s="46">
        <f>B24</f>
        <v>42172</v>
      </c>
      <c r="M24" s="47">
        <f>C24</f>
        <v>25101</v>
      </c>
      <c r="N24" s="13">
        <f>F24</f>
        <v>2318</v>
      </c>
      <c r="O24" s="15"/>
    </row>
    <row r="25" spans="1:15" x14ac:dyDescent="0.25">
      <c r="A25" s="25"/>
      <c r="B25" s="26"/>
      <c r="C25" s="27"/>
      <c r="D25" s="24"/>
      <c r="E25" s="24"/>
      <c r="F25" s="24"/>
      <c r="G25" s="3"/>
      <c r="H25" s="3"/>
      <c r="I25" s="24"/>
      <c r="J25" s="24"/>
      <c r="K25" s="24"/>
      <c r="L25" s="24"/>
      <c r="M25" s="24"/>
      <c r="N25" s="24"/>
      <c r="O25" s="44"/>
    </row>
    <row r="26" spans="1:15" x14ac:dyDescent="0.25">
      <c r="A26" s="28" t="s">
        <v>25</v>
      </c>
      <c r="B26" s="17"/>
      <c r="C26" s="12"/>
      <c r="D26" s="13"/>
      <c r="E26" s="13"/>
      <c r="F26" s="37">
        <f>SUM(F11:F25)</f>
        <v>12906.800000000001</v>
      </c>
      <c r="G26" s="30"/>
      <c r="H26" s="30"/>
      <c r="I26" s="37"/>
      <c r="J26" s="37"/>
      <c r="K26" s="37">
        <f>SUM(K11:K25)</f>
        <v>7260</v>
      </c>
      <c r="L26" s="37"/>
      <c r="M26" s="37"/>
      <c r="N26" s="37">
        <f>SUM(N10:N24)</f>
        <v>8617.0999999999985</v>
      </c>
      <c r="O26" s="38">
        <f>SUM(O11:O25)</f>
        <v>2970.3</v>
      </c>
    </row>
    <row r="27" spans="1:15" ht="15.75" thickBot="1" x14ac:dyDescent="0.3">
      <c r="A27" s="18"/>
      <c r="B27" s="19"/>
      <c r="C27" s="19"/>
      <c r="D27" s="20"/>
      <c r="E27" s="20"/>
      <c r="F27" s="20"/>
      <c r="G27" s="21"/>
      <c r="H27" s="21"/>
      <c r="I27" s="20"/>
      <c r="J27" s="20"/>
      <c r="K27" s="20"/>
      <c r="L27" s="20"/>
      <c r="M27" s="20"/>
      <c r="N27" s="20"/>
      <c r="O27" s="22"/>
    </row>
    <row r="28" spans="1:15" ht="15.75" thickTop="1" x14ac:dyDescent="0.25">
      <c r="D28" s="23"/>
      <c r="E28" s="23"/>
      <c r="F28" s="23"/>
      <c r="I28" s="23"/>
      <c r="J28" s="23"/>
      <c r="K28" s="23"/>
      <c r="L28" s="23"/>
      <c r="M28" s="23"/>
      <c r="N28" s="23"/>
      <c r="O28" s="23"/>
    </row>
    <row r="29" spans="1:15" x14ac:dyDescent="0.25">
      <c r="A29" s="42" t="s">
        <v>40</v>
      </c>
      <c r="D29" s="23"/>
      <c r="E29" s="23"/>
      <c r="F29" s="23"/>
      <c r="I29" s="23"/>
      <c r="J29" s="23"/>
      <c r="K29" s="23"/>
      <c r="L29" s="23"/>
      <c r="M29" s="23"/>
      <c r="N29" s="23"/>
      <c r="O29" s="23"/>
    </row>
    <row r="30" spans="1:15" x14ac:dyDescent="0.25">
      <c r="D30" s="23"/>
      <c r="E30" s="23"/>
      <c r="F30" s="23"/>
    </row>
    <row r="31" spans="1:15" x14ac:dyDescent="0.25">
      <c r="A31" s="2" t="s">
        <v>31</v>
      </c>
      <c r="B31" s="23">
        <v>0</v>
      </c>
      <c r="D31" s="23"/>
      <c r="E31" s="23"/>
      <c r="F31" s="23"/>
    </row>
    <row r="32" spans="1:15" x14ac:dyDescent="0.25">
      <c r="A32" s="2" t="s">
        <v>32</v>
      </c>
      <c r="D32" s="23"/>
      <c r="E32" s="23"/>
      <c r="F32" s="23"/>
    </row>
    <row r="33" spans="1:6" x14ac:dyDescent="0.25">
      <c r="A33" s="2" t="s">
        <v>33</v>
      </c>
      <c r="B33" s="39">
        <f>F26</f>
        <v>12906.800000000001</v>
      </c>
      <c r="D33" s="23"/>
      <c r="E33" s="23"/>
      <c r="F33" s="23"/>
    </row>
    <row r="34" spans="1:6" x14ac:dyDescent="0.25">
      <c r="A34" s="2" t="s">
        <v>34</v>
      </c>
      <c r="D34" s="23"/>
      <c r="E34" s="23"/>
      <c r="F34" s="23"/>
    </row>
    <row r="35" spans="1:6" x14ac:dyDescent="0.25">
      <c r="A35" s="2" t="s">
        <v>35</v>
      </c>
      <c r="B35" s="39">
        <f>F14+F15+F16+F20+F22+F23</f>
        <v>4289.7</v>
      </c>
      <c r="D35" s="23"/>
      <c r="E35" s="23"/>
      <c r="F35" s="23"/>
    </row>
    <row r="36" spans="1:6" x14ac:dyDescent="0.25">
      <c r="B36" s="41"/>
      <c r="D36" s="23"/>
      <c r="E36" s="23"/>
      <c r="F36" s="23"/>
    </row>
    <row r="37" spans="1:6" ht="15.75" thickBot="1" x14ac:dyDescent="0.3">
      <c r="A37" s="2" t="s">
        <v>36</v>
      </c>
      <c r="B37" s="40">
        <f>B31+B33-B35</f>
        <v>8617.1000000000022</v>
      </c>
    </row>
    <row r="38" spans="1:6" ht="15.75" thickTop="1" x14ac:dyDescent="0.25"/>
    <row r="39" spans="1:6" x14ac:dyDescent="0.25">
      <c r="A39" s="2" t="s">
        <v>37</v>
      </c>
      <c r="B39" s="39">
        <f>K26</f>
        <v>7260</v>
      </c>
    </row>
    <row r="40" spans="1:6" x14ac:dyDescent="0.25">
      <c r="A40" s="2" t="s">
        <v>34</v>
      </c>
    </row>
    <row r="41" spans="1:6" x14ac:dyDescent="0.25">
      <c r="A41" s="2" t="s">
        <v>38</v>
      </c>
      <c r="B41" s="39">
        <f>B35</f>
        <v>4289.7</v>
      </c>
    </row>
    <row r="42" spans="1:6" x14ac:dyDescent="0.25">
      <c r="B42" s="41"/>
    </row>
    <row r="43" spans="1:6" ht="15.75" thickBot="1" x14ac:dyDescent="0.3">
      <c r="A43" s="1" t="s">
        <v>39</v>
      </c>
      <c r="B43" s="40">
        <f>B39-B41</f>
        <v>2970.3</v>
      </c>
    </row>
    <row r="44" spans="1:6" ht="15.75" thickTop="1" x14ac:dyDescent="0.25"/>
  </sheetData>
  <mergeCells count="3">
    <mergeCell ref="B8:F8"/>
    <mergeCell ref="H8:K8"/>
    <mergeCell ref="L8:N8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Lam</dc:creator>
  <cp:lastModifiedBy>Caitlin Lam</cp:lastModifiedBy>
  <cp:lastPrinted>2021-08-12T01:26:11Z</cp:lastPrinted>
  <dcterms:created xsi:type="dcterms:W3CDTF">2018-09-26T02:58:17Z</dcterms:created>
  <dcterms:modified xsi:type="dcterms:W3CDTF">2021-09-07T01:10:56Z</dcterms:modified>
</cp:coreProperties>
</file>