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80d5fac0e1fd9d/Practice - NQ Super Solutions/Client/Shannvale SF/2023/"/>
    </mc:Choice>
  </mc:AlternateContent>
  <xr:revisionPtr revIDLastSave="2" documentId="8_{0712EAAB-5AAF-477E-87BA-A4A57FD8DFA8}" xr6:coauthVersionLast="47" xr6:coauthVersionMax="47" xr10:uidLastSave="{0302DEE5-C8B0-48F3-8E4F-D2EA76E1E336}"/>
  <bookViews>
    <workbookView xWindow="-108" yWindow="-108" windowWidth="23256" windowHeight="12576" activeTab="1" xr2:uid="{C5E8BF9C-04B5-4573-8A3D-44A602086862}"/>
  </bookViews>
  <sheets>
    <sheet name=" BAS" sheetId="2" r:id="rId1"/>
    <sheet name="Rent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G12" i="2"/>
  <c r="G10" i="2"/>
  <c r="H15" i="2"/>
  <c r="G15" i="2"/>
  <c r="F12" i="2"/>
  <c r="J26" i="3"/>
  <c r="C21" i="3"/>
  <c r="K21" i="3"/>
  <c r="H8" i="2"/>
  <c r="L22" i="3"/>
  <c r="L23" i="3"/>
  <c r="B27" i="3"/>
  <c r="N18" i="3"/>
  <c r="N26" i="3" s="1"/>
  <c r="H10" i="2"/>
  <c r="F10" i="2"/>
  <c r="B25" i="3"/>
  <c r="K22" i="3"/>
  <c r="K23" i="3"/>
  <c r="C24" i="3"/>
  <c r="K15" i="3"/>
  <c r="K18" i="3" s="1"/>
  <c r="D25" i="3"/>
  <c r="F23" i="3"/>
  <c r="E3" i="2"/>
  <c r="C20" i="3"/>
  <c r="J18" i="3"/>
  <c r="H22" i="3"/>
  <c r="H3" i="2" l="1"/>
  <c r="C7" i="2"/>
  <c r="D7" i="2"/>
  <c r="E7" i="2"/>
  <c r="F3" i="2" l="1"/>
  <c r="G2" i="2" s="1"/>
  <c r="F4" i="2"/>
  <c r="F7" i="2" s="1"/>
  <c r="F5" i="2"/>
  <c r="F2" i="2"/>
  <c r="H20" i="3"/>
  <c r="M4" i="3"/>
  <c r="N4" i="3" s="1"/>
  <c r="E4" i="3"/>
  <c r="N7" i="3"/>
  <c r="N16" i="3"/>
  <c r="E15" i="3"/>
  <c r="E14" i="3"/>
  <c r="D15" i="3"/>
  <c r="K14" i="3"/>
  <c r="D14" i="3"/>
  <c r="M12" i="3"/>
  <c r="N12" i="3"/>
  <c r="K12" i="3"/>
  <c r="E12" i="3"/>
  <c r="D12" i="3"/>
  <c r="E11" i="3"/>
  <c r="K11" i="3"/>
  <c r="H11" i="3"/>
  <c r="D11" i="3"/>
  <c r="M11" i="3" s="1"/>
  <c r="N11" i="3" s="1"/>
  <c r="N3" i="3"/>
  <c r="N5" i="3"/>
  <c r="N6" i="3"/>
  <c r="N8" i="3"/>
  <c r="N9" i="3"/>
  <c r="N10" i="3"/>
  <c r="N13" i="3"/>
  <c r="M10" i="3"/>
  <c r="M6" i="3"/>
  <c r="M7" i="3"/>
  <c r="E7" i="3"/>
  <c r="E6" i="3"/>
  <c r="K4" i="3"/>
  <c r="K6" i="3"/>
  <c r="K7" i="3"/>
  <c r="K8" i="3"/>
  <c r="K10" i="3"/>
  <c r="K16" i="3"/>
  <c r="M3" i="3"/>
  <c r="K3" i="3"/>
  <c r="E3" i="3"/>
  <c r="D3" i="3"/>
  <c r="D4" i="3"/>
  <c r="D6" i="3"/>
  <c r="D7" i="3"/>
  <c r="D8" i="3"/>
  <c r="E8" i="3" s="1"/>
  <c r="M8" i="3" s="1"/>
  <c r="D10" i="3"/>
  <c r="D16" i="3"/>
  <c r="E16" i="3" s="1"/>
  <c r="D2" i="3"/>
  <c r="M2" i="3"/>
  <c r="N2" i="3" s="1"/>
  <c r="F18" i="3"/>
  <c r="F22" i="3" s="1"/>
  <c r="G18" i="3"/>
  <c r="G22" i="3" s="1"/>
  <c r="G23" i="3" s="1"/>
  <c r="I18" i="3"/>
  <c r="I20" i="3" s="1"/>
  <c r="O18" i="3"/>
  <c r="B18" i="3"/>
  <c r="B20" i="3" s="1"/>
  <c r="C18" i="3"/>
  <c r="C22" i="3" s="1"/>
  <c r="B7" i="2"/>
  <c r="F9" i="2"/>
  <c r="O20" i="3" l="1"/>
  <c r="K20" i="3"/>
  <c r="M16" i="3"/>
  <c r="M14" i="3"/>
  <c r="N14" i="3" s="1"/>
  <c r="M15" i="3"/>
  <c r="N15" i="3" s="1"/>
  <c r="H18" i="3"/>
  <c r="E10" i="3"/>
  <c r="I22" i="3"/>
  <c r="I23" i="3" s="1"/>
  <c r="B22" i="3"/>
  <c r="M18" i="3" l="1"/>
  <c r="H23" i="3"/>
  <c r="J22" i="3"/>
  <c r="M22" i="3" s="1"/>
  <c r="F25" i="3"/>
  <c r="F26" i="3" s="1"/>
  <c r="N22" i="3" l="1"/>
</calcChain>
</file>

<file path=xl/sharedStrings.xml><?xml version="1.0" encoding="utf-8"?>
<sst xmlns="http://schemas.openxmlformats.org/spreadsheetml/2006/main" count="35" uniqueCount="32">
  <si>
    <t xml:space="preserve">Outgoing </t>
  </si>
  <si>
    <t>Rent</t>
  </si>
  <si>
    <t>GST</t>
  </si>
  <si>
    <t>Sales</t>
  </si>
  <si>
    <t xml:space="preserve">GST </t>
  </si>
  <si>
    <t>Purchase</t>
  </si>
  <si>
    <t>Net</t>
  </si>
  <si>
    <t>BAS paid out from rent</t>
  </si>
  <si>
    <t>Jul</t>
  </si>
  <si>
    <t>Council</t>
  </si>
  <si>
    <t>water</t>
  </si>
  <si>
    <t>mgt fees</t>
  </si>
  <si>
    <t>bodycorp</t>
  </si>
  <si>
    <t>BAS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</si>
  <si>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</si>
  <si>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</si>
  <si>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</si>
  <si>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</si>
  <si>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</si>
  <si>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</si>
  <si>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</si>
  <si>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</si>
  <si>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</si>
  <si>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</si>
  <si>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</si>
  <si>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SF</t>
  </si>
  <si>
    <t>Net rent</t>
  </si>
  <si>
    <t>Total Exp</t>
  </si>
  <si>
    <t>Total Income</t>
  </si>
  <si>
    <t>Total OB</t>
  </si>
  <si>
    <t>GST Adj</t>
  </si>
  <si>
    <t>Withholding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</si>
</sst>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Black]\(#,##0.00\)"/>
    <numFmt numFmtId="165" formatCode="#,##0.00000000000"/>
    <numFmt numFmtId="166" formatCode="#,##0.000000000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7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49628-442A-4E73-A3B8-964917948A97}">
  <dimension ref="A1:I15"/>
  <sheetViews>
    <sheetView workbookViewId="0">
      <selection activeCell="G22" sqref="G22"/>
    </sheetView>
  </sheetViews>
  <sheetFormatPr defaultRowHeight="14.4" x14ac:dyDescent="0.3"/>
  <cols>
    <col min="7" max="7" width="19.6640625" bestFit="1" customWidth="1"/>
  </cols>
  <sheetData>
    <row r="1" spans="1:9" x14ac:dyDescent="0.3">
      <c r="B1" t="s">
        <v>3</v>
      </c>
      <c r="C1" t="s">
        <v>4</v>
      </c>
      <c r="D1" t="s">
        <v>5</v>
      </c>
      <c r="E1" t="s">
        <v>2</v>
      </c>
      <c r="F1" t="s">
        <v>6</v>
      </c>
    </row>
    <row r="2" spans="1:9" x14ac:dyDescent="0.3">
      <c r="A2" s="2">
        <v>44805</v>
      </c>
      <c r="B2">
        <v>17185</v>
      </c>
      <c r="C2">
        <v>1562</v>
      </c>
      <c r="E2">
        <v>230</v>
      </c>
      <c r="F2">
        <f>C2-E2</f>
        <v>1332</v>
      </c>
      <c r="G2">
        <f>G3-F3</f>
        <v>0</v>
      </c>
    </row>
    <row r="3" spans="1:9" x14ac:dyDescent="0.3">
      <c r="A3" s="2">
        <v>44896</v>
      </c>
      <c r="B3">
        <v>16556</v>
      </c>
      <c r="C3">
        <v>1505</v>
      </c>
      <c r="E3">
        <f>397-121</f>
        <v>276</v>
      </c>
      <c r="F3">
        <f t="shared" ref="F3:F5" si="0">C3-E3</f>
        <v>1229</v>
      </c>
      <c r="G3">
        <v>1229</v>
      </c>
      <c r="H3">
        <f>E3-276</f>
        <v>0</v>
      </c>
      <c r="I3" t="s">
        <v>30</v>
      </c>
    </row>
    <row r="4" spans="1:9" x14ac:dyDescent="0.3">
      <c r="A4" s="2">
        <v>44986</v>
      </c>
      <c r="B4">
        <v>17587</v>
      </c>
      <c r="C4">
        <v>1598</v>
      </c>
      <c r="E4">
        <v>288</v>
      </c>
      <c r="F4">
        <f t="shared" si="0"/>
        <v>1310</v>
      </c>
    </row>
    <row r="5" spans="1:9" x14ac:dyDescent="0.3">
      <c r="A5" s="2">
        <v>45078</v>
      </c>
      <c r="B5" s="1">
        <v>17587</v>
      </c>
      <c r="C5" s="1">
        <v>1598</v>
      </c>
      <c r="D5" s="1"/>
      <c r="E5" s="1">
        <v>258</v>
      </c>
      <c r="F5">
        <f t="shared" si="0"/>
        <v>1340</v>
      </c>
    </row>
    <row r="7" spans="1:9" x14ac:dyDescent="0.3">
      <c r="B7">
        <f>SUM(B2:B6)</f>
        <v>68915</v>
      </c>
      <c r="C7">
        <f t="shared" ref="C7:E7" si="1">SUM(C2:C6)</f>
        <v>6263</v>
      </c>
      <c r="D7">
        <f t="shared" si="1"/>
        <v>0</v>
      </c>
      <c r="E7">
        <f t="shared" si="1"/>
        <v>1052</v>
      </c>
      <c r="F7">
        <f>SUM(F2:F6)</f>
        <v>5211</v>
      </c>
      <c r="G7" t="s">
        <v>7</v>
      </c>
      <c r="H7">
        <v>5304</v>
      </c>
    </row>
    <row r="8" spans="1:9" x14ac:dyDescent="0.3">
      <c r="H8">
        <f>F7-H7</f>
        <v>-93</v>
      </c>
    </row>
    <row r="9" spans="1:9" x14ac:dyDescent="0.3">
      <c r="A9" s="2">
        <v>44713</v>
      </c>
      <c r="B9">
        <v>16384</v>
      </c>
      <c r="C9">
        <v>1554</v>
      </c>
      <c r="F9">
        <f>C9-E9</f>
        <v>1554</v>
      </c>
    </row>
    <row r="10" spans="1:9" x14ac:dyDescent="0.3">
      <c r="A10" s="2">
        <v>45078</v>
      </c>
      <c r="B10" s="1">
        <v>17587</v>
      </c>
      <c r="C10" s="1">
        <v>1598</v>
      </c>
      <c r="D10" s="1"/>
      <c r="E10" s="1">
        <v>258</v>
      </c>
      <c r="F10" s="1">
        <f>C10-E10</f>
        <v>1340</v>
      </c>
      <c r="G10">
        <f>F10/2</f>
        <v>670</v>
      </c>
      <c r="H10">
        <f>777-670</f>
        <v>107</v>
      </c>
    </row>
    <row r="12" spans="1:9" x14ac:dyDescent="0.3">
      <c r="F12">
        <f>F9-F10</f>
        <v>214</v>
      </c>
      <c r="G12">
        <f>121/2</f>
        <v>60.5</v>
      </c>
    </row>
    <row r="15" spans="1:9" x14ac:dyDescent="0.3">
      <c r="G15">
        <f>1340+121</f>
        <v>1461</v>
      </c>
      <c r="H15">
        <f>G15/2</f>
        <v>730.5</v>
      </c>
      <c r="I15">
        <v>827.34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06B2A-8DEB-4BB7-8CEC-F6330D8D74F4}">
  <dimension ref="A1:U27"/>
  <sheetViews>
    <sheetView tabSelected="1" workbookViewId="0">
      <selection activeCell="L16" sqref="L16"/>
    </sheetView>
  </sheetViews>
  <sheetFormatPr defaultRowHeight="14.4" x14ac:dyDescent="0.3"/>
  <cols>
    <col min="19" max="19" width="17.21875" bestFit="1" customWidth="1"/>
    <col min="21" max="21" width="16.6640625" bestFit="1" customWidth="1"/>
  </cols>
  <sheetData>
    <row r="1" spans="1:21" x14ac:dyDescent="0.3">
      <c r="B1" t="s">
        <v>0</v>
      </c>
      <c r="C1" t="s">
        <v>1</v>
      </c>
      <c r="D1" t="s">
        <v>28</v>
      </c>
      <c r="E1" t="s">
        <v>29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27</v>
      </c>
      <c r="L1" t="s">
        <v>31</v>
      </c>
      <c r="M1" t="s">
        <v>6</v>
      </c>
      <c r="N1" t="s">
        <v>25</v>
      </c>
    </row>
    <row r="2" spans="1:21" x14ac:dyDescent="0.3">
      <c r="A2" t="s">
        <v>8</v>
      </c>
      <c r="C2">
        <v>5461.58</v>
      </c>
      <c r="D2">
        <f>SUM(B2:C2)</f>
        <v>5461.58</v>
      </c>
      <c r="H2">
        <v>221.66</v>
      </c>
      <c r="L2">
        <v>2537.08</v>
      </c>
      <c r="M2">
        <f>B2+C2-F2-G2-H2-I2-J2-L2</f>
        <v>2702.84</v>
      </c>
      <c r="N2">
        <f>M2/2</f>
        <v>1351.42</v>
      </c>
      <c r="P2" s="3"/>
    </row>
    <row r="3" spans="1:21" x14ac:dyDescent="0.3">
      <c r="A3" t="s">
        <v>14</v>
      </c>
      <c r="C3">
        <v>6205.57</v>
      </c>
      <c r="D3">
        <f t="shared" ref="D3:D16" si="0">SUM(B3:C3)</f>
        <v>6205.57</v>
      </c>
      <c r="E3">
        <f>D3+L2</f>
        <v>8742.65</v>
      </c>
      <c r="F3">
        <v>1228.8499999999999</v>
      </c>
      <c r="G3">
        <v>166.23</v>
      </c>
      <c r="H3">
        <v>221.66</v>
      </c>
      <c r="J3">
        <v>1142</v>
      </c>
      <c r="K3">
        <f>SUM(F3:J3)</f>
        <v>2758.74</v>
      </c>
      <c r="L3">
        <v>1865.42</v>
      </c>
      <c r="M3">
        <f>E3-K3-L3</f>
        <v>4118.49</v>
      </c>
      <c r="N3">
        <f t="shared" ref="N3:N13" si="1">M3/2</f>
        <v>2059.2449999999999</v>
      </c>
      <c r="P3" s="3"/>
      <c r="Q3" s="3"/>
      <c r="R3" s="3"/>
      <c r="S3" s="4"/>
      <c r="U3" s="4"/>
    </row>
    <row r="4" spans="1:21" x14ac:dyDescent="0.3">
      <c r="A4" t="s">
        <v>15</v>
      </c>
      <c r="C4">
        <v>5518.82</v>
      </c>
      <c r="D4">
        <f t="shared" si="0"/>
        <v>5518.82</v>
      </c>
      <c r="E4">
        <f>D4+L3</f>
        <v>7384.24</v>
      </c>
      <c r="H4">
        <v>221.66</v>
      </c>
      <c r="I4">
        <v>1865.42</v>
      </c>
      <c r="K4">
        <f t="shared" ref="K4:K16" si="2">SUM(F4:J4)</f>
        <v>2087.08</v>
      </c>
      <c r="L4">
        <v>0</v>
      </c>
      <c r="M4">
        <f>E4-K4+L4</f>
        <v>5297.16</v>
      </c>
      <c r="N4" s="7">
        <f t="shared" si="1"/>
        <v>2648.58</v>
      </c>
      <c r="P4" s="3"/>
    </row>
    <row r="5" spans="1:21" x14ac:dyDescent="0.3">
      <c r="N5">
        <f t="shared" si="1"/>
        <v>0</v>
      </c>
      <c r="P5" s="3"/>
    </row>
    <row r="6" spans="1:21" x14ac:dyDescent="0.3">
      <c r="A6" t="s">
        <v>16</v>
      </c>
      <c r="C6">
        <v>5518.82</v>
      </c>
      <c r="D6">
        <f t="shared" si="0"/>
        <v>5518.82</v>
      </c>
      <c r="E6">
        <f t="shared" ref="E6:E16" si="3">D6+L5</f>
        <v>5518.82</v>
      </c>
      <c r="H6">
        <v>221.66</v>
      </c>
      <c r="K6">
        <f t="shared" si="2"/>
        <v>221.66</v>
      </c>
      <c r="L6">
        <v>1332</v>
      </c>
      <c r="M6">
        <f>D6-K6-L6</f>
        <v>3965.16</v>
      </c>
      <c r="N6">
        <f t="shared" si="1"/>
        <v>1982.58</v>
      </c>
      <c r="P6" s="3"/>
    </row>
    <row r="7" spans="1:21" x14ac:dyDescent="0.3">
      <c r="A7" t="s">
        <v>17</v>
      </c>
      <c r="C7">
        <v>5518.82</v>
      </c>
      <c r="D7">
        <f t="shared" si="0"/>
        <v>5518.82</v>
      </c>
      <c r="E7">
        <f>D7+L6</f>
        <v>6850.82</v>
      </c>
      <c r="H7">
        <v>221.66</v>
      </c>
      <c r="I7">
        <v>2380.48</v>
      </c>
      <c r="J7">
        <v>1332</v>
      </c>
      <c r="K7">
        <f t="shared" si="2"/>
        <v>3934.14</v>
      </c>
      <c r="L7">
        <v>181.67</v>
      </c>
      <c r="M7">
        <f>E7-K7-L7</f>
        <v>2735.0099999999998</v>
      </c>
      <c r="N7">
        <f>M7/2-0.005</f>
        <v>1367.4999999999998</v>
      </c>
      <c r="P7" s="3"/>
      <c r="Q7" s="3"/>
      <c r="R7" s="3"/>
      <c r="S7" s="4"/>
      <c r="U7" s="4"/>
    </row>
    <row r="8" spans="1:21" x14ac:dyDescent="0.3">
      <c r="A8" t="s">
        <v>18</v>
      </c>
      <c r="C8">
        <v>5518.82</v>
      </c>
      <c r="D8">
        <f t="shared" si="0"/>
        <v>5518.82</v>
      </c>
      <c r="E8">
        <f t="shared" si="3"/>
        <v>5700.49</v>
      </c>
      <c r="G8">
        <v>181.67</v>
      </c>
      <c r="H8">
        <v>221.66</v>
      </c>
      <c r="J8">
        <v>777</v>
      </c>
      <c r="K8">
        <f t="shared" si="2"/>
        <v>1180.33</v>
      </c>
      <c r="L8">
        <v>0</v>
      </c>
      <c r="M8">
        <f>E8-K8-L8</f>
        <v>4520.16</v>
      </c>
      <c r="N8">
        <f t="shared" si="1"/>
        <v>2260.08</v>
      </c>
      <c r="P8" s="3"/>
    </row>
    <row r="9" spans="1:21" x14ac:dyDescent="0.3">
      <c r="N9">
        <f t="shared" si="1"/>
        <v>0</v>
      </c>
      <c r="P9" s="3"/>
    </row>
    <row r="10" spans="1:21" x14ac:dyDescent="0.3">
      <c r="A10" t="s">
        <v>19</v>
      </c>
      <c r="C10">
        <v>5518.82</v>
      </c>
      <c r="D10">
        <f t="shared" si="0"/>
        <v>5518.82</v>
      </c>
      <c r="E10">
        <f t="shared" si="3"/>
        <v>5518.82</v>
      </c>
      <c r="H10">
        <v>221.66</v>
      </c>
      <c r="J10">
        <v>777</v>
      </c>
      <c r="K10">
        <f t="shared" si="2"/>
        <v>998.66</v>
      </c>
      <c r="L10">
        <v>3940.33</v>
      </c>
      <c r="M10">
        <f>D10-K10-L10</f>
        <v>579.82999999999993</v>
      </c>
      <c r="N10">
        <f t="shared" si="1"/>
        <v>289.91499999999996</v>
      </c>
      <c r="P10" s="3"/>
    </row>
    <row r="11" spans="1:21" x14ac:dyDescent="0.3">
      <c r="A11" t="s">
        <v>20</v>
      </c>
      <c r="C11">
        <v>6205.86</v>
      </c>
      <c r="D11">
        <f t="shared" ref="D11:D12" si="4">SUM(B11:C11)</f>
        <v>6205.86</v>
      </c>
      <c r="E11">
        <f>D11+L10</f>
        <v>10146.189999999999</v>
      </c>
      <c r="F11">
        <v>1228.8499999999999</v>
      </c>
      <c r="H11">
        <f>221.66+110</f>
        <v>331.65999999999997</v>
      </c>
      <c r="J11">
        <v>331</v>
      </c>
      <c r="K11">
        <f t="shared" ref="K11" si="5">SUM(F11:J11)</f>
        <v>1891.5099999999998</v>
      </c>
      <c r="L11">
        <v>2380.48</v>
      </c>
      <c r="M11">
        <f>E11-K11-L11</f>
        <v>5874.1999999999989</v>
      </c>
      <c r="N11">
        <f t="shared" si="1"/>
        <v>2937.0999999999995</v>
      </c>
      <c r="P11" s="3"/>
      <c r="Q11" s="3"/>
      <c r="R11" s="3"/>
      <c r="S11" s="5"/>
      <c r="U11" s="6"/>
    </row>
    <row r="12" spans="1:21" x14ac:dyDescent="0.3">
      <c r="A12" t="s">
        <v>21</v>
      </c>
      <c r="C12">
        <v>5862.34</v>
      </c>
      <c r="D12">
        <f t="shared" si="4"/>
        <v>5862.34</v>
      </c>
      <c r="E12">
        <f>D12+L11</f>
        <v>8242.82</v>
      </c>
      <c r="H12">
        <v>238.84</v>
      </c>
      <c r="I12">
        <v>2380.48</v>
      </c>
      <c r="K12">
        <f>SUM(F12:J12)</f>
        <v>2619.3200000000002</v>
      </c>
      <c r="L12">
        <v>165</v>
      </c>
      <c r="M12">
        <f>E12-K12-L12</f>
        <v>5458.5</v>
      </c>
      <c r="N12">
        <f>M12/2</f>
        <v>2729.25</v>
      </c>
      <c r="P12" s="3"/>
    </row>
    <row r="13" spans="1:21" x14ac:dyDescent="0.3">
      <c r="N13">
        <f t="shared" si="1"/>
        <v>0</v>
      </c>
      <c r="P13" s="3"/>
    </row>
    <row r="14" spans="1:21" x14ac:dyDescent="0.3">
      <c r="A14" t="s">
        <v>22</v>
      </c>
      <c r="C14">
        <v>5862.34</v>
      </c>
      <c r="D14">
        <f t="shared" ref="D14:D15" si="6">SUM(B14:C14)</f>
        <v>5862.34</v>
      </c>
      <c r="E14">
        <f>D14+L12</f>
        <v>6027.34</v>
      </c>
      <c r="G14">
        <v>165</v>
      </c>
      <c r="H14">
        <v>238.84</v>
      </c>
      <c r="K14">
        <f t="shared" ref="K14" si="7">SUM(F14:J14)</f>
        <v>403.84000000000003</v>
      </c>
      <c r="L14">
        <v>945</v>
      </c>
      <c r="M14">
        <f>E14-K14-L14</f>
        <v>4678.5</v>
      </c>
      <c r="N14">
        <f>M14/2</f>
        <v>2339.25</v>
      </c>
      <c r="P14" s="3"/>
    </row>
    <row r="15" spans="1:21" x14ac:dyDescent="0.3">
      <c r="A15" t="s">
        <v>23</v>
      </c>
      <c r="C15">
        <v>5862.34</v>
      </c>
      <c r="D15">
        <f t="shared" si="6"/>
        <v>5862.34</v>
      </c>
      <c r="E15">
        <f>D15+L14</f>
        <v>6807.34</v>
      </c>
      <c r="F15">
        <v>2122.9499999999998</v>
      </c>
      <c r="H15">
        <v>238.84</v>
      </c>
      <c r="J15">
        <v>945</v>
      </c>
      <c r="K15">
        <f>SUM(F15:J15)</f>
        <v>3306.79</v>
      </c>
      <c r="L15">
        <v>0</v>
      </c>
      <c r="M15">
        <f t="shared" ref="M15" si="8">E15-K15-L15</f>
        <v>3500.55</v>
      </c>
      <c r="N15">
        <f>M15/2-0.005</f>
        <v>1750.27</v>
      </c>
      <c r="P15" s="3"/>
      <c r="Q15" s="3"/>
      <c r="R15" s="3"/>
      <c r="S15" s="5"/>
      <c r="U15" s="6"/>
    </row>
    <row r="16" spans="1:21" x14ac:dyDescent="0.3">
      <c r="A16" t="s">
        <v>24</v>
      </c>
      <c r="C16">
        <v>5862.34</v>
      </c>
      <c r="D16">
        <f t="shared" si="0"/>
        <v>5862.34</v>
      </c>
      <c r="E16">
        <f t="shared" si="3"/>
        <v>5862.34</v>
      </c>
      <c r="H16">
        <v>238.84</v>
      </c>
      <c r="K16">
        <f t="shared" si="2"/>
        <v>238.84</v>
      </c>
      <c r="L16">
        <v>157.37</v>
      </c>
      <c r="M16">
        <f>E16-K16-L16</f>
        <v>5466.13</v>
      </c>
      <c r="N16">
        <f>M16/2-0.005</f>
        <v>2733.06</v>
      </c>
    </row>
    <row r="17" spans="1:19" x14ac:dyDescent="0.3">
      <c r="B17" s="1"/>
      <c r="C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9" x14ac:dyDescent="0.3">
      <c r="B18">
        <f t="shared" ref="B18:O18" si="9">SUM(B2:B17)</f>
        <v>0</v>
      </c>
      <c r="C18">
        <f t="shared" si="9"/>
        <v>68916.469999999987</v>
      </c>
      <c r="F18">
        <f t="shared" si="9"/>
        <v>4580.6499999999996</v>
      </c>
      <c r="G18">
        <f t="shared" si="9"/>
        <v>512.9</v>
      </c>
      <c r="H18">
        <f t="shared" si="9"/>
        <v>2838.6400000000008</v>
      </c>
      <c r="I18">
        <f t="shared" si="9"/>
        <v>6626.3799999999992</v>
      </c>
      <c r="J18">
        <f>SUM(J2:J17)</f>
        <v>5304</v>
      </c>
      <c r="K18">
        <f>SUM(K2:K17)</f>
        <v>19640.91</v>
      </c>
      <c r="M18">
        <f t="shared" si="9"/>
        <v>48896.53</v>
      </c>
      <c r="N18">
        <f>SUM(N2:N17)</f>
        <v>24448.25</v>
      </c>
      <c r="O18">
        <f t="shared" si="9"/>
        <v>0</v>
      </c>
    </row>
    <row r="20" spans="1:19" x14ac:dyDescent="0.3">
      <c r="A20" t="s">
        <v>2</v>
      </c>
      <c r="B20">
        <f>B18/11</f>
        <v>0</v>
      </c>
      <c r="C20">
        <f>C18/11</f>
        <v>6265.1336363636356</v>
      </c>
      <c r="H20">
        <f>H18/11</f>
        <v>258.05818181818188</v>
      </c>
      <c r="I20">
        <f>I18/11</f>
        <v>602.3981818181818</v>
      </c>
      <c r="K20">
        <f>SUM(H20:J20)</f>
        <v>860.45636363636368</v>
      </c>
      <c r="O20">
        <f>SUM(H20:N20)</f>
        <v>1720.9127272727274</v>
      </c>
      <c r="P20">
        <v>1173</v>
      </c>
      <c r="Q20">
        <f>O20-P20</f>
        <v>547.91272727272735</v>
      </c>
    </row>
    <row r="21" spans="1:19" x14ac:dyDescent="0.3">
      <c r="C21">
        <f>C20/2</f>
        <v>3132.5668181818178</v>
      </c>
      <c r="K21">
        <f>K20/2</f>
        <v>430.22818181818184</v>
      </c>
    </row>
    <row r="22" spans="1:19" x14ac:dyDescent="0.3">
      <c r="A22" t="s">
        <v>6</v>
      </c>
      <c r="B22">
        <f>B18-B20</f>
        <v>0</v>
      </c>
      <c r="C22">
        <f>C18-C20</f>
        <v>62651.33636363635</v>
      </c>
      <c r="F22">
        <f t="shared" ref="F22:G22" si="10">F18-F20</f>
        <v>4580.6499999999996</v>
      </c>
      <c r="G22">
        <f t="shared" si="10"/>
        <v>512.9</v>
      </c>
      <c r="H22">
        <f>H18-H20</f>
        <v>2580.581818181819</v>
      </c>
      <c r="I22">
        <f>I18-I20</f>
        <v>6023.9818181818173</v>
      </c>
      <c r="J22">
        <f>SUM(F22:I22)</f>
        <v>13698.113636363636</v>
      </c>
      <c r="K22">
        <f>C20-K20</f>
        <v>5404.6772727272719</v>
      </c>
      <c r="L22">
        <f>K22-J18</f>
        <v>100.67727272727188</v>
      </c>
      <c r="M22">
        <f>J22/2</f>
        <v>6849.056818181818</v>
      </c>
      <c r="N22">
        <f>N18+M22</f>
        <v>31297.306818181816</v>
      </c>
    </row>
    <row r="23" spans="1:19" x14ac:dyDescent="0.3">
      <c r="F23">
        <f>F22/2</f>
        <v>2290.3249999999998</v>
      </c>
      <c r="G23">
        <f t="shared" ref="G23:I23" si="11">G22/2</f>
        <v>256.45</v>
      </c>
      <c r="H23">
        <f t="shared" si="11"/>
        <v>1290.2909090909095</v>
      </c>
      <c r="I23">
        <f t="shared" si="11"/>
        <v>3011.9909090909086</v>
      </c>
      <c r="K23">
        <f>K22/2</f>
        <v>2702.3386363636359</v>
      </c>
      <c r="L23">
        <f>L22/2</f>
        <v>50.338636363635942</v>
      </c>
      <c r="S23" s="1"/>
    </row>
    <row r="24" spans="1:19" x14ac:dyDescent="0.3">
      <c r="C24">
        <f>C22/2</f>
        <v>31325.668181818175</v>
      </c>
      <c r="D24">
        <v>31376.01</v>
      </c>
    </row>
    <row r="25" spans="1:19" x14ac:dyDescent="0.3">
      <c r="A25" t="s">
        <v>26</v>
      </c>
      <c r="B25">
        <f>B22+C22-F22-G22-H22-I22</f>
        <v>48953.22272727271</v>
      </c>
      <c r="D25">
        <f>D24-C24</f>
        <v>50.341818181823328</v>
      </c>
      <c r="F25">
        <f>B22+C22</f>
        <v>62651.33636363635</v>
      </c>
      <c r="N25">
        <v>24335.16</v>
      </c>
    </row>
    <row r="26" spans="1:19" x14ac:dyDescent="0.3">
      <c r="F26">
        <f>F25/2</f>
        <v>31325.668181818175</v>
      </c>
      <c r="J26">
        <f>J18/2</f>
        <v>2652</v>
      </c>
      <c r="N26">
        <f>N18-N25</f>
        <v>113.09000000000015</v>
      </c>
    </row>
    <row r="27" spans="1:19" x14ac:dyDescent="0.3">
      <c r="B27">
        <f>B25/2</f>
        <v>24476.611363636355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BAS</vt:lpstr>
      <vt:lpstr>Rental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 Li</dc:creator>
  <cp:lastModifiedBy>Abby Li</cp:lastModifiedBy>
  <dcterms:created xsi:type="dcterms:W3CDTF">2022-12-16T08:04:51Z</dcterms:created>
  <dcterms:modified xsi:type="dcterms:W3CDTF">2023-10-30T01:09:32Z</dcterms:modified>
</cp:coreProperties>
</file>