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J\JENB\2021\Workpapers\5. Investments\Managed funds &amp; UT's\"/>
    </mc:Choice>
  </mc:AlternateContent>
  <xr:revisionPtr revIDLastSave="0" documentId="13_ncr:1_{2BCE0DBF-4CDB-455F-9C01-D2245DA2FF1C}" xr6:coauthVersionLast="46" xr6:coauthVersionMax="47" xr10:uidLastSave="{00000000-0000-0000-0000-000000000000}"/>
  <bookViews>
    <workbookView xWindow="28680" yWindow="-135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I23" i="1"/>
  <c r="F38" i="1"/>
  <c r="G38" i="1"/>
  <c r="H38" i="1"/>
  <c r="F16" i="1" s="1"/>
  <c r="E38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38" i="1" l="1"/>
  <c r="F13" i="1"/>
  <c r="F15" i="1" s="1"/>
  <c r="I15" i="1" l="1"/>
  <c r="F17" i="1"/>
  <c r="I17" i="1" s="1"/>
</calcChain>
</file>

<file path=xl/sharedStrings.xml><?xml version="1.0" encoding="utf-8"?>
<sst xmlns="http://schemas.openxmlformats.org/spreadsheetml/2006/main" count="46" uniqueCount="46">
  <si>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</si>
  <si>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</si>
  <si>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</si>
  <si>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</si>
  <si>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</si>
  <si>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</si>
  <si>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</si>
  <si>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</si>
  <si>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</si>
  <si>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</si>
  <si>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</si>
  <si>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Market value per accounts</t>
  </si>
  <si>
    <t>Variance - not material</t>
  </si>
  <si>
    <t>valued by BT using pre-distbn prices</t>
  </si>
  <si>
    <t>Market value per BT Portfolio Valuation report</t>
  </si>
  <si>
    <t>Variance % =</t>
  </si>
  <si>
    <t>BT WRAP INVESTMENT RECONCILIATION</t>
  </si>
  <si>
    <t>Total Variance % =</t>
  </si>
  <si>
    <t>Investment variance</t>
  </si>
  <si>
    <t>BGL - Market Value</t>
  </si>
  <si>
    <t>BT - Market Value</t>
  </si>
  <si>
    <t>Dist Rec</t>
  </si>
  <si>
    <t>Variance</t>
  </si>
  <si>
    <t>CRM0008 - Cromwell Phoenix</t>
  </si>
  <si>
    <t>ETL0018 - PIMCO</t>
  </si>
  <si>
    <t>FID0008 - Fidelity Aust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</si>
  <si>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</si>
  <si>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</si>
  <si>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</si>
  <si>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</si>
  <si>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</si>
  <si>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PER0260 - Perpetual Wsale Diversified</t>
  </si>
  <si>
    <t>PLA0002 - Platinum International</t>
  </si>
  <si>
    <t>SCH0028 - Schroder</t>
  </si>
  <si>
    <t>WHT8435 - Hyperion Global</t>
  </si>
  <si>
    <t>BNT0101 - Hyperion Sm Growth</t>
  </si>
  <si>
    <t>(per BT)</t>
  </si>
  <si>
    <t>Non-cash</t>
  </si>
  <si>
    <t>attribution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</si>
  <si>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</si>
  <si>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 xml:space="preserve">Less: </t>
    </r>
    <r>
      <rPr>
        <sz val="11"/>
        <color theme="1"/>
        <rFont val="Calibri"/>
        <family val="2"/>
        <scheme val="minor"/>
      </rPr>
      <t>distributions receivable</t>
    </r>
  </si>
  <si>
    <r>
      <rPr>
        <i/>
        <sz val="11"/>
        <color theme="1"/>
        <rFont val="Calibri"/>
        <family val="2"/>
        <scheme val="minor"/>
      </rPr>
      <t xml:space="preserve">Add back: </t>
    </r>
    <r>
      <rPr>
        <sz val="11"/>
        <color theme="1"/>
        <rFont val="Calibri"/>
        <family val="2"/>
        <scheme val="minor"/>
      </rPr>
      <t>non-cash attributions</t>
    </r>
  </si>
  <si>
    <t>Jenkins Dream Retirement Fund</t>
  </si>
  <si>
    <t>CM</t>
  </si>
  <si>
    <t>BFL002AU - Bennelong Concentrated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</si>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</sst>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4" fillId="0" borderId="0" xfId="0" applyFont="1" applyAlignment="1">
      <alignment vertical="center"/>
    </xf>
    <xf numFmtId="44" fontId="0" fillId="0" borderId="0" xfId="0" applyNumberFormat="1"/>
    <xf numFmtId="0" fontId="0" fillId="0" borderId="0" xfId="0"/>
    <xf numFmtId="43" fontId="0" fillId="0" borderId="0" xfId="12" applyFont="1"/>
    <xf numFmtId="0" fontId="8" fillId="0" borderId="0" xfId="0" applyFont="1"/>
    <xf numFmtId="165" fontId="8" fillId="0" borderId="0" xfId="0" applyNumberFormat="1" applyFont="1"/>
    <xf numFmtId="43" fontId="0" fillId="0" borderId="7" xfId="0" applyNumberFormat="1" applyBorder="1"/>
    <xf numFmtId="0" fontId="9" fillId="0" borderId="0" xfId="0" applyFont="1" applyAlignment="1">
      <alignment horizontal="center"/>
    </xf>
    <xf numFmtId="4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43" fontId="0" fillId="0" borderId="6" xfId="12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4" fontId="10" fillId="0" borderId="6" xfId="7" applyFont="1" applyBorder="1"/>
    <xf numFmtId="44" fontId="8" fillId="0" borderId="0" xfId="1" applyFont="1"/>
    <xf numFmtId="43" fontId="0" fillId="0" borderId="0" xfId="0" applyNumberFormat="1"/>
    <xf numFmtId="43" fontId="0" fillId="0" borderId="0" xfId="0" applyNumberFormat="1" applyFill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40"/>
  <sheetViews>
    <sheetView tabSelected="1" topLeftCell="A4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12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1" t="s">
        <v>0</v>
      </c>
      <c r="B1" s="1"/>
      <c r="C1" s="2" t="s">
        <v>42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16</v>
      </c>
      <c r="C3" s="11"/>
      <c r="G3" s="13" t="s">
        <v>4</v>
      </c>
      <c r="H3" s="14" t="s">
        <v>43</v>
      </c>
      <c r="I3" s="15">
        <v>44476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45</v>
      </c>
      <c r="I4" s="15">
        <v>44476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51" t="s">
        <v>8</v>
      </c>
      <c r="C7" s="52"/>
      <c r="D7" s="52"/>
      <c r="E7" s="53"/>
      <c r="F7" s="23" t="s">
        <v>9</v>
      </c>
      <c r="G7" s="51" t="s">
        <v>10</v>
      </c>
      <c r="H7" s="54"/>
      <c r="I7" s="55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C10" t="s">
        <v>14</v>
      </c>
      <c r="F10" s="12">
        <v>279309.7</v>
      </c>
      <c r="H10" t="s">
        <v>13</v>
      </c>
    </row>
    <row r="11" spans="1:10" x14ac:dyDescent="0.25">
      <c r="C11" t="s">
        <v>39</v>
      </c>
      <c r="F11" s="12">
        <v>4451.66</v>
      </c>
    </row>
    <row r="12" spans="1:10" x14ac:dyDescent="0.25">
      <c r="C12" t="s">
        <v>40</v>
      </c>
      <c r="F12" s="28">
        <v>8962.2900000000009</v>
      </c>
    </row>
    <row r="13" spans="1:10" x14ac:dyDescent="0.25">
      <c r="C13" s="25"/>
      <c r="D13" s="25"/>
      <c r="E13" s="25"/>
      <c r="F13" s="26">
        <f>+F10-F11-F12</f>
        <v>265895.75000000006</v>
      </c>
    </row>
    <row r="14" spans="1:10" x14ac:dyDescent="0.25">
      <c r="C14" s="25" t="s">
        <v>11</v>
      </c>
      <c r="D14" s="25"/>
      <c r="E14" s="25"/>
      <c r="F14" s="28">
        <f>E38</f>
        <v>266634.36000000004</v>
      </c>
    </row>
    <row r="15" spans="1:10" x14ac:dyDescent="0.25">
      <c r="C15" s="20" t="s">
        <v>12</v>
      </c>
      <c r="F15" s="12">
        <f>+F13-F14</f>
        <v>-738.60999999998603</v>
      </c>
      <c r="H15" s="29" t="s">
        <v>15</v>
      </c>
      <c r="I15" s="30">
        <f>+F15/F14</f>
        <v>-2.7701231004135622E-3</v>
      </c>
    </row>
    <row r="16" spans="1:10" x14ac:dyDescent="0.25">
      <c r="C16" s="33" t="s">
        <v>41</v>
      </c>
      <c r="D16" s="35"/>
      <c r="E16" s="35"/>
      <c r="F16" s="47">
        <f>+H38</f>
        <v>722.66</v>
      </c>
      <c r="G16" s="33"/>
    </row>
    <row r="17" spans="3:9" x14ac:dyDescent="0.25">
      <c r="C17" s="29"/>
      <c r="D17" s="29"/>
      <c r="E17" s="29"/>
      <c r="F17" s="48">
        <f>SUM(F15:F16)</f>
        <v>-15.949999999986062</v>
      </c>
      <c r="G17" s="29"/>
      <c r="H17" s="35" t="s">
        <v>17</v>
      </c>
      <c r="I17" s="36">
        <f>+F17/F14</f>
        <v>-5.9819747162316437E-5</v>
      </c>
    </row>
    <row r="18" spans="3:9" s="46" customFormat="1" x14ac:dyDescent="0.25">
      <c r="F18" s="48"/>
      <c r="H18" s="35"/>
      <c r="I18" s="36"/>
    </row>
    <row r="19" spans="3:9" s="46" customFormat="1" x14ac:dyDescent="0.25">
      <c r="F19" s="12"/>
    </row>
    <row r="20" spans="3:9" s="46" customFormat="1" x14ac:dyDescent="0.25">
      <c r="F20" s="12"/>
    </row>
    <row r="21" spans="3:9" x14ac:dyDescent="0.25">
      <c r="C21" s="40" t="s">
        <v>18</v>
      </c>
      <c r="E21" s="38" t="s">
        <v>19</v>
      </c>
      <c r="F21" s="38" t="s">
        <v>20</v>
      </c>
      <c r="G21" s="39" t="s">
        <v>21</v>
      </c>
      <c r="H21" s="38" t="s">
        <v>37</v>
      </c>
      <c r="I21" s="39" t="s">
        <v>22</v>
      </c>
    </row>
    <row r="22" spans="3:9" s="46" customFormat="1" x14ac:dyDescent="0.25">
      <c r="C22" s="40"/>
      <c r="E22" s="38"/>
      <c r="F22" s="38"/>
      <c r="G22" s="39" t="s">
        <v>36</v>
      </c>
      <c r="H22" s="38" t="s">
        <v>38</v>
      </c>
      <c r="I22" s="39"/>
    </row>
    <row r="23" spans="3:9" s="46" customFormat="1" x14ac:dyDescent="0.25">
      <c r="C23" s="46" t="s">
        <v>44</v>
      </c>
      <c r="E23" s="34">
        <v>20434.259999999998</v>
      </c>
      <c r="F23" s="34">
        <v>20432.259999999998</v>
      </c>
      <c r="G23" s="34"/>
      <c r="H23" s="27"/>
      <c r="I23" s="32">
        <f t="shared" ref="I23:I36" si="0">+E23-F23+G23-H23</f>
        <v>2</v>
      </c>
    </row>
    <row r="24" spans="3:9" s="46" customFormat="1" x14ac:dyDescent="0.25">
      <c r="C24" s="46" t="s">
        <v>35</v>
      </c>
      <c r="E24" s="34">
        <v>18845.3</v>
      </c>
      <c r="F24" s="34">
        <v>18840.599999999999</v>
      </c>
      <c r="G24" s="34"/>
      <c r="H24" s="27"/>
      <c r="I24" s="32">
        <f t="shared" si="0"/>
        <v>4.7000000000007276</v>
      </c>
    </row>
    <row r="25" spans="3:9" x14ac:dyDescent="0.25">
      <c r="C25" s="33" t="s">
        <v>23</v>
      </c>
      <c r="E25" s="34">
        <v>17131.27</v>
      </c>
      <c r="F25" s="34">
        <v>17131.27</v>
      </c>
      <c r="G25" s="34"/>
      <c r="H25" s="27"/>
      <c r="I25" s="32">
        <f t="shared" si="0"/>
        <v>0</v>
      </c>
    </row>
    <row r="26" spans="3:9" s="46" customFormat="1" x14ac:dyDescent="0.25">
      <c r="C26" s="45" t="s">
        <v>24</v>
      </c>
      <c r="E26" s="34">
        <v>21495.54</v>
      </c>
      <c r="F26" s="34">
        <v>21495.82</v>
      </c>
      <c r="G26" s="34"/>
      <c r="H26" s="27"/>
      <c r="I26" s="32">
        <f t="shared" si="0"/>
        <v>-0.27999999999883585</v>
      </c>
    </row>
    <row r="27" spans="3:9" x14ac:dyDescent="0.25">
      <c r="C27" s="33" t="s">
        <v>25</v>
      </c>
      <c r="E27" s="34">
        <v>17617.650000000001</v>
      </c>
      <c r="F27" s="34">
        <v>17616.400000000001</v>
      </c>
      <c r="G27" s="34"/>
      <c r="H27" s="27"/>
      <c r="I27" s="32">
        <f t="shared" si="0"/>
        <v>1.25</v>
      </c>
    </row>
    <row r="28" spans="3:9" s="46" customFormat="1" x14ac:dyDescent="0.25">
      <c r="C28" s="43" t="s">
        <v>26</v>
      </c>
      <c r="E28" s="34">
        <v>20990.06</v>
      </c>
      <c r="F28" s="34">
        <v>20990.06</v>
      </c>
      <c r="G28" s="34"/>
      <c r="H28" s="27"/>
      <c r="I28" s="32">
        <f t="shared" si="0"/>
        <v>0</v>
      </c>
    </row>
    <row r="29" spans="3:9" s="46" customFormat="1" x14ac:dyDescent="0.25">
      <c r="C29" s="33" t="s">
        <v>27</v>
      </c>
      <c r="D29"/>
      <c r="E29" s="34">
        <v>19051.240000000002</v>
      </c>
      <c r="F29" s="34">
        <v>19051.240000000002</v>
      </c>
      <c r="G29" s="34"/>
      <c r="H29" s="27"/>
      <c r="I29" s="32">
        <f t="shared" si="0"/>
        <v>0</v>
      </c>
    </row>
    <row r="30" spans="3:9" s="46" customFormat="1" x14ac:dyDescent="0.25">
      <c r="C30" s="33" t="s">
        <v>28</v>
      </c>
      <c r="D30"/>
      <c r="E30" s="34">
        <v>18067.04</v>
      </c>
      <c r="F30" s="34">
        <v>18065.64</v>
      </c>
      <c r="G30" s="34"/>
      <c r="H30" s="27">
        <v>192.54</v>
      </c>
      <c r="I30" s="32">
        <f t="shared" si="0"/>
        <v>-191.13999999999854</v>
      </c>
    </row>
    <row r="31" spans="3:9" s="42" customFormat="1" x14ac:dyDescent="0.25">
      <c r="C31" s="33" t="s">
        <v>29</v>
      </c>
      <c r="D31"/>
      <c r="E31" s="34">
        <v>16140.63</v>
      </c>
      <c r="F31" s="34">
        <v>16137.35</v>
      </c>
      <c r="G31" s="34"/>
      <c r="H31" s="27"/>
      <c r="I31" s="32">
        <f t="shared" si="0"/>
        <v>3.2799999999988358</v>
      </c>
    </row>
    <row r="32" spans="3:9" x14ac:dyDescent="0.25">
      <c r="C32" s="33" t="s">
        <v>30</v>
      </c>
      <c r="E32" s="34">
        <v>16572.78</v>
      </c>
      <c r="F32" s="34">
        <v>16569.62</v>
      </c>
      <c r="G32" s="34"/>
      <c r="H32" s="27"/>
      <c r="I32" s="32">
        <f t="shared" si="0"/>
        <v>3.1599999999998545</v>
      </c>
    </row>
    <row r="33" spans="3:9" x14ac:dyDescent="0.25">
      <c r="C33" s="44" t="s">
        <v>31</v>
      </c>
      <c r="D33" s="43"/>
      <c r="E33" s="34">
        <v>21729.35</v>
      </c>
      <c r="F33" s="34">
        <v>21729.35</v>
      </c>
      <c r="G33" s="34"/>
      <c r="H33" s="27"/>
      <c r="I33" s="32">
        <f t="shared" si="0"/>
        <v>0</v>
      </c>
    </row>
    <row r="34" spans="3:9" s="43" customFormat="1" x14ac:dyDescent="0.25">
      <c r="C34" s="33" t="s">
        <v>32</v>
      </c>
      <c r="E34" s="34">
        <v>16617.580000000002</v>
      </c>
      <c r="F34" s="34">
        <v>16617.11</v>
      </c>
      <c r="G34" s="34"/>
      <c r="H34" s="27"/>
      <c r="I34" s="32">
        <f t="shared" si="0"/>
        <v>0.47000000000116415</v>
      </c>
    </row>
    <row r="35" spans="3:9" s="43" customFormat="1" x14ac:dyDescent="0.25">
      <c r="C35" s="46" t="s">
        <v>33</v>
      </c>
      <c r="E35" s="34">
        <v>21491.040000000001</v>
      </c>
      <c r="F35" s="34">
        <v>21491.040000000001</v>
      </c>
      <c r="G35" s="34"/>
      <c r="H35" s="27">
        <v>530.12</v>
      </c>
      <c r="I35" s="32">
        <f t="shared" si="0"/>
        <v>-530.12</v>
      </c>
    </row>
    <row r="36" spans="3:9" x14ac:dyDescent="0.25">
      <c r="C36" t="s">
        <v>34</v>
      </c>
      <c r="E36" s="34">
        <v>20450.62</v>
      </c>
      <c r="F36" s="34">
        <v>20450.62</v>
      </c>
      <c r="G36" s="34"/>
      <c r="H36" s="27"/>
      <c r="I36" s="32">
        <f t="shared" si="0"/>
        <v>0</v>
      </c>
    </row>
    <row r="37" spans="3:9" x14ac:dyDescent="0.25">
      <c r="E37" s="41"/>
      <c r="F37" s="41"/>
      <c r="G37" s="41"/>
      <c r="H37" s="27"/>
      <c r="I37" s="32"/>
    </row>
    <row r="38" spans="3:9" ht="15.75" thickBot="1" x14ac:dyDescent="0.3">
      <c r="C38" s="33"/>
      <c r="E38" s="37">
        <f>SUM(E23:E37)</f>
        <v>266634.36000000004</v>
      </c>
      <c r="F38" s="37">
        <f t="shared" ref="F38:H38" si="1">SUM(F23:F37)</f>
        <v>266618.38</v>
      </c>
      <c r="G38" s="37">
        <f t="shared" si="1"/>
        <v>0</v>
      </c>
      <c r="H38" s="37">
        <f t="shared" si="1"/>
        <v>722.66</v>
      </c>
      <c r="I38" s="37">
        <f>SUM(I24:I37)</f>
        <v>-708.67999999999677</v>
      </c>
    </row>
    <row r="39" spans="3:9" ht="15.75" thickTop="1" x14ac:dyDescent="0.25">
      <c r="E39" s="50"/>
    </row>
    <row r="40" spans="3:9" x14ac:dyDescent="0.25">
      <c r="E40" s="49"/>
      <c r="G40" s="49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2021-10-07T04:58:32Z</dcterms:modified>
</cp:coreProperties>
</file>