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J\JENB\2021\Workpapers\8. Income\Distributions\"/>
    </mc:Choice>
  </mc:AlternateContent>
  <xr:revisionPtr revIDLastSave="0" documentId="13_ncr:1_{448AD2E4-C159-4982-AE46-BDF98C0DBA4E}" xr6:coauthVersionLast="46" xr6:coauthVersionMax="47" xr10:uidLastSave="{00000000-0000-0000-0000-000000000000}"/>
  <bookViews>
    <workbookView xWindow="28680" yWindow="-135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40" i="1" s="1"/>
  <c r="D31" i="1"/>
  <c r="D40" i="1" s="1"/>
  <c r="D37" i="1"/>
  <c r="F35" i="1"/>
  <c r="K26" i="1"/>
  <c r="K24" i="1"/>
  <c r="K23" i="1"/>
  <c r="E37" i="1"/>
  <c r="J27" i="1"/>
  <c r="F34" i="1"/>
  <c r="F33" i="1"/>
  <c r="F32" i="1"/>
  <c r="F30" i="1"/>
  <c r="F29" i="1"/>
  <c r="F28" i="1"/>
  <c r="F27" i="1"/>
  <c r="F25" i="1"/>
  <c r="I14" i="1" s="1"/>
  <c r="K14" i="1" s="1"/>
  <c r="F24" i="1"/>
  <c r="F23" i="1"/>
  <c r="F22" i="1"/>
  <c r="F21" i="1"/>
  <c r="F20" i="1"/>
  <c r="F19" i="1"/>
  <c r="F18" i="1"/>
  <c r="F17" i="1"/>
  <c r="F16" i="1"/>
  <c r="F15" i="1"/>
  <c r="F14" i="1"/>
  <c r="F13" i="1"/>
  <c r="E41" i="1" l="1"/>
  <c r="F37" i="1"/>
  <c r="I13" i="1" s="1"/>
  <c r="K13" i="1" s="1"/>
  <c r="D41" i="1"/>
  <c r="I18" i="1"/>
  <c r="K18" i="1" s="1"/>
  <c r="F26" i="1"/>
  <c r="I17" i="1" s="1"/>
  <c r="K17" i="1" s="1"/>
  <c r="I25" i="1"/>
  <c r="K25" i="1" s="1"/>
  <c r="F31" i="1"/>
  <c r="I22" i="1"/>
  <c r="K22" i="1" s="1"/>
  <c r="I15" i="1" l="1"/>
  <c r="I21" i="1"/>
  <c r="I16" i="1"/>
  <c r="K16" i="1" s="1"/>
  <c r="I20" i="1"/>
  <c r="K20" i="1" s="1"/>
  <c r="K21" i="1" l="1"/>
  <c r="K15" i="1"/>
  <c r="I19" i="1"/>
  <c r="I27" i="1" s="1"/>
  <c r="K19" i="1" l="1"/>
  <c r="K27" i="1"/>
</calcChain>
</file>

<file path=xl/sharedStrings.xml><?xml version="1.0" encoding="utf-8"?>
<sst xmlns="http://schemas.openxmlformats.org/spreadsheetml/2006/main" count="63" uniqueCount="55">
  <si>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</si>
  <si>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</si>
  <si>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</si>
  <si>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</si>
  <si>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</si>
  <si>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</si>
  <si>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</si>
  <si>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</si>
  <si>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</si>
  <si>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</si>
  <si>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</si>
  <si>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DISTRIBUTION INCOME</t>
  </si>
  <si>
    <t>BT Wrap</t>
  </si>
  <si>
    <t>BT Panorama</t>
  </si>
  <si>
    <t>Total</t>
  </si>
  <si>
    <t>Interest - Aust</t>
  </si>
  <si>
    <t>Other CGs</t>
  </si>
  <si>
    <t>Disc CG's</t>
  </si>
  <si>
    <t>Foreign income</t>
  </si>
  <si>
    <t>Australian dividends</t>
  </si>
  <si>
    <t>- unfranked</t>
  </si>
  <si>
    <t>- unfranked CFI</t>
  </si>
  <si>
    <t>- franked</t>
  </si>
  <si>
    <t>- franking credits</t>
  </si>
  <si>
    <t>CGT concession</t>
  </si>
  <si>
    <t>Other Aust income</t>
  </si>
  <si>
    <t>Tax free</t>
  </si>
  <si>
    <t>Tax deferred</t>
  </si>
  <si>
    <t>Tax exempt</t>
  </si>
  <si>
    <t>FTC</t>
  </si>
  <si>
    <t>Non cash attributions</t>
  </si>
  <si>
    <t>AMIT cost base adj</t>
  </si>
  <si>
    <t>- TARP</t>
  </si>
  <si>
    <t>- NTARP</t>
  </si>
  <si>
    <t>Total payment</t>
  </si>
  <si>
    <t>Franked</t>
  </si>
  <si>
    <t>Unfranked</t>
  </si>
  <si>
    <t>Interest/other</t>
  </si>
  <si>
    <t>Franking credits</t>
  </si>
  <si>
    <t>Disc CG</t>
  </si>
  <si>
    <t>Other CG</t>
  </si>
  <si>
    <t>Net foreign inc</t>
  </si>
  <si>
    <t>TD/AMIT</t>
  </si>
  <si>
    <t>check</t>
  </si>
  <si>
    <t>BGL distbn income report</t>
  </si>
  <si>
    <t>Per calc</t>
  </si>
  <si>
    <t>Per BGL</t>
  </si>
  <si>
    <t>CM</t>
  </si>
  <si>
    <t>variance</t>
  </si>
  <si>
    <t>Total distribution</t>
  </si>
  <si>
    <t>Total cash distribution</t>
  </si>
  <si>
    <t>Variance</t>
  </si>
  <si>
    <t>BT CHECK</t>
  </si>
  <si>
    <t>Jenkins Dream Retirement Fund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</si>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</sst>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0" fillId="0" borderId="0" xfId="0" quotePrefix="1"/>
    <xf numFmtId="43" fontId="0" fillId="0" borderId="0" xfId="3" applyFont="1"/>
    <xf numFmtId="43" fontId="0" fillId="0" borderId="0" xfId="0" applyNumberFormat="1"/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K48"/>
  <sheetViews>
    <sheetView tabSelected="1" topLeftCell="A7" workbookViewId="0">
      <selection activeCell="M17" sqref="M17"/>
    </sheetView>
  </sheetViews>
  <sheetFormatPr defaultRowHeight="15" x14ac:dyDescent="0.25"/>
  <cols>
    <col min="1" max="1" width="11.85546875" customWidth="1"/>
    <col min="2" max="2" width="3" customWidth="1"/>
    <col min="3" max="3" width="22.570312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7" customWidth="1"/>
    <col min="11" max="11" width="14.85546875" customWidth="1"/>
    <col min="12" max="12" width="10.5703125" bestFit="1" customWidth="1"/>
  </cols>
  <sheetData>
    <row r="1" spans="1:11" ht="18" x14ac:dyDescent="0.25">
      <c r="A1" s="28" t="s">
        <v>0</v>
      </c>
      <c r="B1" s="1"/>
      <c r="C1" s="2" t="s">
        <v>53</v>
      </c>
      <c r="D1" s="3"/>
      <c r="E1" s="3"/>
      <c r="F1" s="4"/>
      <c r="H1" s="5" t="s">
        <v>1</v>
      </c>
      <c r="I1" s="5"/>
    </row>
    <row r="2" spans="1:11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1" ht="18" x14ac:dyDescent="0.25">
      <c r="A3" s="10" t="s">
        <v>11</v>
      </c>
      <c r="C3" s="11"/>
      <c r="G3" s="13" t="s">
        <v>4</v>
      </c>
      <c r="H3" s="14" t="s">
        <v>47</v>
      </c>
      <c r="I3" s="15">
        <v>44476</v>
      </c>
    </row>
    <row r="4" spans="1:11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54</v>
      </c>
      <c r="I4" s="15">
        <v>44476</v>
      </c>
    </row>
    <row r="5" spans="1:11" ht="18" x14ac:dyDescent="0.25">
      <c r="D5" s="10"/>
      <c r="E5" s="10"/>
      <c r="F5" s="18"/>
      <c r="G5" s="19"/>
      <c r="H5" s="20"/>
      <c r="I5" s="21"/>
    </row>
    <row r="7" spans="1:11" s="24" customFormat="1" ht="25.5" x14ac:dyDescent="0.25">
      <c r="A7" s="22" t="s">
        <v>7</v>
      </c>
      <c r="B7" s="35" t="s">
        <v>8</v>
      </c>
      <c r="C7" s="38"/>
      <c r="D7" s="23" t="s">
        <v>9</v>
      </c>
      <c r="E7" s="23" t="s">
        <v>9</v>
      </c>
      <c r="F7" s="23" t="s">
        <v>9</v>
      </c>
      <c r="G7" s="35" t="s">
        <v>10</v>
      </c>
      <c r="H7" s="36"/>
      <c r="I7" s="37"/>
    </row>
    <row r="8" spans="1:11" x14ac:dyDescent="0.25">
      <c r="A8" s="25"/>
    </row>
    <row r="9" spans="1:11" x14ac:dyDescent="0.25">
      <c r="A9" s="25"/>
      <c r="F9" s="26"/>
      <c r="G9" s="25"/>
      <c r="H9" s="25"/>
      <c r="I9" s="25"/>
      <c r="J9" s="25"/>
    </row>
    <row r="10" spans="1:11" x14ac:dyDescent="0.25">
      <c r="D10" s="29" t="s">
        <v>12</v>
      </c>
      <c r="E10" s="29" t="s">
        <v>13</v>
      </c>
      <c r="F10" s="30" t="s">
        <v>14</v>
      </c>
      <c r="H10" s="27" t="s">
        <v>44</v>
      </c>
    </row>
    <row r="12" spans="1:11" x14ac:dyDescent="0.25">
      <c r="I12" t="s">
        <v>45</v>
      </c>
      <c r="J12" t="s">
        <v>46</v>
      </c>
      <c r="K12" t="s">
        <v>48</v>
      </c>
    </row>
    <row r="13" spans="1:11" x14ac:dyDescent="0.25">
      <c r="C13" t="s">
        <v>49</v>
      </c>
      <c r="D13" s="32">
        <v>1433.96</v>
      </c>
      <c r="E13" s="32">
        <v>10037.18</v>
      </c>
      <c r="F13" s="32">
        <f t="shared" ref="F13:F35" si="0">SUM(D13:E13)</f>
        <v>11471.14</v>
      </c>
      <c r="H13" t="s">
        <v>34</v>
      </c>
      <c r="I13" s="32">
        <f>+F37</f>
        <v>10191.699999999999</v>
      </c>
      <c r="J13" s="32">
        <v>10191.700000000001</v>
      </c>
      <c r="K13" s="32">
        <f>+I13-J13</f>
        <v>0</v>
      </c>
    </row>
    <row r="14" spans="1:11" x14ac:dyDescent="0.25">
      <c r="C14" t="s">
        <v>15</v>
      </c>
      <c r="D14" s="32">
        <v>266.33999999999997</v>
      </c>
      <c r="E14" s="32">
        <v>695.55</v>
      </c>
      <c r="F14" s="32">
        <f t="shared" si="0"/>
        <v>961.88999999999987</v>
      </c>
      <c r="H14" t="s">
        <v>35</v>
      </c>
      <c r="I14" s="32">
        <f>+F25</f>
        <v>361.88</v>
      </c>
      <c r="J14" s="32">
        <v>361.88</v>
      </c>
      <c r="K14" s="32">
        <f t="shared" ref="K14:K27" si="1">+I14-J14</f>
        <v>0</v>
      </c>
    </row>
    <row r="15" spans="1:11" x14ac:dyDescent="0.25">
      <c r="C15" t="s">
        <v>16</v>
      </c>
      <c r="D15" s="32"/>
      <c r="E15" s="32"/>
      <c r="F15" s="32">
        <f t="shared" si="0"/>
        <v>0</v>
      </c>
      <c r="H15" t="s">
        <v>36</v>
      </c>
      <c r="I15" s="32">
        <f>+F23+F24</f>
        <v>76.510000000000005</v>
      </c>
      <c r="J15" s="32">
        <v>76.510000000000005</v>
      </c>
      <c r="K15" s="32">
        <f t="shared" si="1"/>
        <v>0</v>
      </c>
    </row>
    <row r="16" spans="1:11" x14ac:dyDescent="0.25">
      <c r="C16" s="31" t="s">
        <v>32</v>
      </c>
      <c r="D16" s="32">
        <v>0.01</v>
      </c>
      <c r="E16" s="32">
        <v>0.11</v>
      </c>
      <c r="F16" s="32">
        <f t="shared" si="0"/>
        <v>0.12</v>
      </c>
      <c r="H16" t="s">
        <v>37</v>
      </c>
      <c r="I16" s="32">
        <f>+F14+F27</f>
        <v>2615.4499999999998</v>
      </c>
      <c r="J16" s="32">
        <v>2615.4499999999998</v>
      </c>
      <c r="K16" s="32">
        <f t="shared" si="1"/>
        <v>0</v>
      </c>
    </row>
    <row r="17" spans="3:11" x14ac:dyDescent="0.25">
      <c r="C17" s="31" t="s">
        <v>33</v>
      </c>
      <c r="D17" s="32">
        <v>0.02</v>
      </c>
      <c r="E17" s="32">
        <v>431.51</v>
      </c>
      <c r="F17" s="32">
        <f t="shared" si="0"/>
        <v>431.53</v>
      </c>
      <c r="H17" t="s">
        <v>38</v>
      </c>
      <c r="I17" s="32">
        <f>+F26</f>
        <v>344.41999999999996</v>
      </c>
      <c r="J17" s="32">
        <v>344.43</v>
      </c>
      <c r="K17" s="32">
        <f t="shared" si="1"/>
        <v>-1.0000000000047748E-2</v>
      </c>
    </row>
    <row r="18" spans="3:11" x14ac:dyDescent="0.25">
      <c r="C18" t="s">
        <v>17</v>
      </c>
      <c r="D18" s="32"/>
      <c r="E18" s="32"/>
      <c r="F18" s="32">
        <f t="shared" si="0"/>
        <v>0</v>
      </c>
      <c r="H18" t="s">
        <v>39</v>
      </c>
      <c r="I18" s="32">
        <f>+F19+F20</f>
        <v>2977.09</v>
      </c>
      <c r="J18" s="32">
        <v>2977.09</v>
      </c>
      <c r="K18" s="32">
        <f t="shared" si="1"/>
        <v>0</v>
      </c>
    </row>
    <row r="19" spans="3:11" x14ac:dyDescent="0.25">
      <c r="C19" s="31" t="s">
        <v>32</v>
      </c>
      <c r="D19" s="32">
        <v>8.02</v>
      </c>
      <c r="E19" s="32">
        <v>27.54</v>
      </c>
      <c r="F19" s="32">
        <f t="shared" si="0"/>
        <v>35.56</v>
      </c>
      <c r="H19" t="s">
        <v>24</v>
      </c>
      <c r="I19" s="32">
        <f>+I18</f>
        <v>2977.09</v>
      </c>
      <c r="J19" s="32">
        <v>2977.09</v>
      </c>
      <c r="K19" s="32">
        <f t="shared" si="1"/>
        <v>0</v>
      </c>
    </row>
    <row r="20" spans="3:11" x14ac:dyDescent="0.25">
      <c r="C20" s="31" t="s">
        <v>33</v>
      </c>
      <c r="D20" s="32">
        <v>45.63</v>
      </c>
      <c r="E20" s="32">
        <v>2895.9</v>
      </c>
      <c r="F20" s="32">
        <f t="shared" si="0"/>
        <v>2941.53</v>
      </c>
      <c r="H20" t="s">
        <v>40</v>
      </c>
      <c r="I20" s="32">
        <f>+F16+F17</f>
        <v>431.65</v>
      </c>
      <c r="J20" s="32">
        <v>431.65</v>
      </c>
      <c r="K20" s="32">
        <f t="shared" si="1"/>
        <v>0</v>
      </c>
    </row>
    <row r="21" spans="3:11" x14ac:dyDescent="0.25">
      <c r="C21" t="s">
        <v>18</v>
      </c>
      <c r="D21" s="32">
        <v>807.51</v>
      </c>
      <c r="E21" s="32">
        <v>1017.44</v>
      </c>
      <c r="F21" s="32">
        <f t="shared" si="0"/>
        <v>1824.95</v>
      </c>
      <c r="H21" t="s">
        <v>41</v>
      </c>
      <c r="I21" s="32">
        <f>+F21-F33</f>
        <v>1724.02</v>
      </c>
      <c r="J21" s="32">
        <v>1724.02</v>
      </c>
      <c r="K21" s="32">
        <f t="shared" si="1"/>
        <v>0</v>
      </c>
    </row>
    <row r="22" spans="3:11" x14ac:dyDescent="0.25">
      <c r="C22" t="s">
        <v>19</v>
      </c>
      <c r="D22" s="32"/>
      <c r="E22" s="32"/>
      <c r="F22" s="32">
        <f t="shared" si="0"/>
        <v>0</v>
      </c>
      <c r="H22" t="s">
        <v>29</v>
      </c>
      <c r="I22" s="32">
        <f>+F33</f>
        <v>100.92999999999999</v>
      </c>
      <c r="J22" s="32">
        <v>100.93</v>
      </c>
      <c r="K22" s="32">
        <f t="shared" si="1"/>
        <v>0</v>
      </c>
    </row>
    <row r="23" spans="3:11" x14ac:dyDescent="0.25">
      <c r="C23" s="31" t="s">
        <v>20</v>
      </c>
      <c r="D23" s="32">
        <v>3.47</v>
      </c>
      <c r="E23" s="32">
        <v>31.75</v>
      </c>
      <c r="F23" s="32">
        <f t="shared" si="0"/>
        <v>35.22</v>
      </c>
      <c r="H23" t="s">
        <v>28</v>
      </c>
      <c r="I23" s="32">
        <v>0</v>
      </c>
      <c r="J23" s="32"/>
      <c r="K23" s="32">
        <f t="shared" si="1"/>
        <v>0</v>
      </c>
    </row>
    <row r="24" spans="3:11" x14ac:dyDescent="0.25">
      <c r="C24" s="31" t="s">
        <v>21</v>
      </c>
      <c r="D24" s="32">
        <v>0.59</v>
      </c>
      <c r="E24" s="32">
        <v>40.700000000000003</v>
      </c>
      <c r="F24" s="32">
        <f t="shared" si="0"/>
        <v>41.290000000000006</v>
      </c>
      <c r="H24" t="s">
        <v>26</v>
      </c>
      <c r="I24" s="32">
        <v>0</v>
      </c>
      <c r="J24" s="32"/>
      <c r="K24" s="32">
        <f t="shared" si="1"/>
        <v>0</v>
      </c>
    </row>
    <row r="25" spans="3:11" x14ac:dyDescent="0.25">
      <c r="C25" s="31" t="s">
        <v>22</v>
      </c>
      <c r="D25" s="32">
        <v>30.48</v>
      </c>
      <c r="E25" s="32">
        <v>331.4</v>
      </c>
      <c r="F25" s="32">
        <f t="shared" si="0"/>
        <v>361.88</v>
      </c>
      <c r="H25" t="s">
        <v>42</v>
      </c>
      <c r="I25" s="32">
        <f>F30-F35</f>
        <v>-972.01</v>
      </c>
      <c r="J25" s="32">
        <v>-972.01</v>
      </c>
      <c r="K25" s="32">
        <f t="shared" si="1"/>
        <v>0</v>
      </c>
    </row>
    <row r="26" spans="3:11" x14ac:dyDescent="0.25">
      <c r="C26" s="31" t="s">
        <v>23</v>
      </c>
      <c r="D26" s="32">
        <v>28.78</v>
      </c>
      <c r="E26" s="32">
        <v>315.64</v>
      </c>
      <c r="F26" s="32">
        <f t="shared" si="0"/>
        <v>344.41999999999996</v>
      </c>
      <c r="I26" s="32"/>
      <c r="J26" s="32"/>
      <c r="K26" s="32">
        <f t="shared" si="1"/>
        <v>0</v>
      </c>
    </row>
    <row r="27" spans="3:11" x14ac:dyDescent="0.25">
      <c r="C27" t="s">
        <v>25</v>
      </c>
      <c r="D27" s="32">
        <v>201.7</v>
      </c>
      <c r="E27" s="32">
        <v>1451.86</v>
      </c>
      <c r="F27" s="32">
        <f t="shared" si="0"/>
        <v>1653.56</v>
      </c>
      <c r="H27" t="s">
        <v>43</v>
      </c>
      <c r="I27" s="33">
        <f>+I14+I15+I16+I18+I19+I20+I21+I25-I13</f>
        <v>-1.9999999998617568E-2</v>
      </c>
      <c r="J27" s="32">
        <f>+J14+J15+J16+J18+J19+J20+J21+J25-J13</f>
        <v>-2.0000000000436557E-2</v>
      </c>
      <c r="K27" s="32">
        <f t="shared" si="1"/>
        <v>1.8189894035458565E-12</v>
      </c>
    </row>
    <row r="28" spans="3:11" x14ac:dyDescent="0.25">
      <c r="C28" t="s">
        <v>24</v>
      </c>
      <c r="D28" s="32">
        <v>53.61</v>
      </c>
      <c r="E28" s="32">
        <v>2920.69</v>
      </c>
      <c r="F28" s="32">
        <f t="shared" si="0"/>
        <v>2974.3</v>
      </c>
      <c r="J28" s="32"/>
      <c r="K28" s="32"/>
    </row>
    <row r="29" spans="3:11" x14ac:dyDescent="0.25">
      <c r="C29" t="s">
        <v>26</v>
      </c>
      <c r="D29" s="32"/>
      <c r="E29" s="32"/>
      <c r="F29" s="32">
        <f t="shared" si="0"/>
        <v>0</v>
      </c>
    </row>
    <row r="30" spans="3:11" x14ac:dyDescent="0.25">
      <c r="C30" t="s">
        <v>27</v>
      </c>
      <c r="E30" s="32"/>
      <c r="F30" s="32">
        <f t="shared" si="0"/>
        <v>0</v>
      </c>
    </row>
    <row r="31" spans="3:11" x14ac:dyDescent="0.25">
      <c r="C31" t="s">
        <v>28</v>
      </c>
      <c r="D31" s="32">
        <f>42.23+D35</f>
        <v>33.86</v>
      </c>
      <c r="E31" s="32">
        <f>268.03+E35</f>
        <v>1248.4099999999999</v>
      </c>
      <c r="F31" s="32">
        <f t="shared" si="0"/>
        <v>1282.2699999999998</v>
      </c>
    </row>
    <row r="32" spans="3:11" x14ac:dyDescent="0.25">
      <c r="D32" s="32"/>
      <c r="E32" s="32"/>
      <c r="F32" s="32">
        <f t="shared" si="0"/>
        <v>0</v>
      </c>
    </row>
    <row r="33" spans="3:6" x14ac:dyDescent="0.25">
      <c r="C33" t="s">
        <v>29</v>
      </c>
      <c r="D33" s="32">
        <v>25.63</v>
      </c>
      <c r="E33" s="32">
        <v>75.3</v>
      </c>
      <c r="F33" s="32">
        <f t="shared" si="0"/>
        <v>100.92999999999999</v>
      </c>
    </row>
    <row r="34" spans="3:6" x14ac:dyDescent="0.25">
      <c r="C34" t="s">
        <v>30</v>
      </c>
      <c r="D34" s="32">
        <v>33.81</v>
      </c>
      <c r="E34" s="32">
        <v>1245.6300000000001</v>
      </c>
      <c r="F34" s="32">
        <f t="shared" si="0"/>
        <v>1279.44</v>
      </c>
    </row>
    <row r="35" spans="3:6" x14ac:dyDescent="0.25">
      <c r="C35" t="s">
        <v>31</v>
      </c>
      <c r="D35" s="32">
        <v>-8.3699999999999992</v>
      </c>
      <c r="E35" s="32">
        <v>980.38</v>
      </c>
      <c r="F35" s="32">
        <f t="shared" si="0"/>
        <v>972.01</v>
      </c>
    </row>
    <row r="36" spans="3:6" x14ac:dyDescent="0.25">
      <c r="D36" s="32"/>
      <c r="E36" s="32"/>
      <c r="F36" s="32"/>
    </row>
    <row r="37" spans="3:6" x14ac:dyDescent="0.25">
      <c r="C37" t="s">
        <v>50</v>
      </c>
      <c r="D37" s="33">
        <f>+D13-D34</f>
        <v>1400.15</v>
      </c>
      <c r="E37" s="33">
        <f>+E13-E34</f>
        <v>8791.5499999999993</v>
      </c>
      <c r="F37" s="32">
        <f>SUM(D37:E37)</f>
        <v>10191.699999999999</v>
      </c>
    </row>
    <row r="38" spans="3:6" x14ac:dyDescent="0.25">
      <c r="D38" s="33"/>
      <c r="E38" s="33"/>
      <c r="F38" s="32"/>
    </row>
    <row r="39" spans="3:6" x14ac:dyDescent="0.25">
      <c r="D39" s="33"/>
      <c r="E39" s="33"/>
      <c r="F39" s="32"/>
    </row>
    <row r="40" spans="3:6" x14ac:dyDescent="0.25">
      <c r="C40" t="s">
        <v>52</v>
      </c>
      <c r="D40" s="33">
        <f>SUM(D14:D31)-D26-D33-D34-D35</f>
        <v>1400.1699999999996</v>
      </c>
      <c r="E40" s="33">
        <f>SUM(E14:E31)-E26-E33-E34-E35</f>
        <v>8791.5500000000011</v>
      </c>
    </row>
    <row r="41" spans="3:6" x14ac:dyDescent="0.25">
      <c r="C41" t="s">
        <v>51</v>
      </c>
      <c r="D41" s="33">
        <f>+D40-D37</f>
        <v>1.9999999999527063E-2</v>
      </c>
      <c r="E41" s="33">
        <f>+E40-E37</f>
        <v>0</v>
      </c>
    </row>
    <row r="42" spans="3:6" x14ac:dyDescent="0.25">
      <c r="E42" s="33"/>
    </row>
    <row r="43" spans="3:6" x14ac:dyDescent="0.25">
      <c r="E43" s="33"/>
    </row>
    <row r="48" spans="3:6" x14ac:dyDescent="0.25">
      <c r="C48" s="34"/>
      <c r="D48" s="34"/>
      <c r="E48" s="34"/>
    </row>
  </sheetData>
  <mergeCells count="2">
    <mergeCell ref="G7:I7"/>
    <mergeCell ref="B7:C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2021-10-07T05:06:00Z</dcterms:modified>
</cp:coreProperties>
</file>