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filterPrivacy="1" defaultThemeVersion="124226"/>
  <xr:revisionPtr revIDLastSave="0" documentId="13_ncr:1_{7DC3C8D5-F161-4669-90C9-0C25CCC93ED0}" xr6:coauthVersionLast="45" xr6:coauthVersionMax="45" xr10:uidLastSave="{00000000-0000-0000-0000-000000000000}"/>
  <bookViews>
    <workbookView xWindow="-120" yWindow="-120" windowWidth="20730" windowHeight="11160" xr2:uid="{00000000-000D-0000-FFFF-FFFF00000000}"/>
  </bookViews>
  <sheets>
    <sheet name="Queries" sheetId="1" r:id="rId1"/>
    <sheet name="Sheet1" sheetId="2" r:id="rId2"/>
  </sheets>
  <calcPr calcId="191029"/>
</workbook>
</file>

<file path=xl/calcChain.xml><?xml version="1.0" encoding="utf-8"?>
<calcChain xmlns="http://schemas.openxmlformats.org/spreadsheetml/2006/main">
  <c r="A11" i="1" l="1"/>
  <c r="F14" i="2" l="1"/>
  <c r="B15" i="2"/>
  <c r="E15" i="2"/>
  <c r="F15" i="2"/>
  <c r="F16" i="2"/>
  <c r="E16" i="2" s="1"/>
  <c r="H16" i="2"/>
  <c r="D17" i="2"/>
  <c r="F17" i="2" s="1"/>
  <c r="E17" i="2" s="1"/>
  <c r="F18" i="2"/>
  <c r="E18" i="2" s="1"/>
  <c r="C19" i="2"/>
  <c r="F19" i="2"/>
  <c r="G19" i="2"/>
  <c r="D20" i="2"/>
  <c r="F20" i="2"/>
  <c r="E20" i="2" s="1"/>
  <c r="F21" i="2"/>
  <c r="E21" i="2" s="1"/>
  <c r="D22" i="2"/>
  <c r="F22" i="2" l="1"/>
  <c r="F26" i="2" s="1"/>
  <c r="G26" i="2" s="1"/>
  <c r="E14" i="2"/>
  <c r="E22" i="2" s="1"/>
  <c r="E24" i="2" s="1"/>
  <c r="G8" i="2"/>
  <c r="F10" i="2"/>
  <c r="G9" i="2"/>
  <c r="G6" i="2"/>
  <c r="G7" i="2"/>
  <c r="G5" i="2"/>
  <c r="G10" i="2" s="1"/>
  <c r="E7" i="2"/>
  <c r="E6" i="2"/>
  <c r="E5" i="2"/>
  <c r="E10" i="2" s="1"/>
  <c r="E20" i="1" l="1"/>
  <c r="E19" i="1"/>
  <c r="F19" i="1"/>
  <c r="F21" i="1" s="1"/>
  <c r="F17" i="1"/>
  <c r="E17" i="1"/>
  <c r="E21" i="1" l="1"/>
  <c r="F23" i="1"/>
  <c r="E23" i="1"/>
  <c r="A4" i="1"/>
  <c r="A5" i="1" s="1"/>
  <c r="A6" i="1" s="1"/>
  <c r="A7" i="1" s="1"/>
  <c r="A8" i="1" s="1"/>
  <c r="A9" i="1" s="1"/>
  <c r="A10" i="1" s="1"/>
</calcChain>
</file>

<file path=xl/sharedStrings.xml><?xml version="1.0" encoding="utf-8"?>
<sst xmlns="http://schemas.openxmlformats.org/spreadsheetml/2006/main" count="46" uniqueCount="45">
  <si>
    <t>Responses</t>
  </si>
  <si>
    <t>Queries 2019</t>
  </si>
  <si>
    <t>Please arrange CSV files for Both banks pertaining to the period 01/07/2018 to 30/06/2019.</t>
  </si>
  <si>
    <t>Boparai Superannuation Fund</t>
  </si>
  <si>
    <t>Hi Sudhir,
A minor change for pension withdrawal:
All pension payment prior March 2019 are for Avtar;
Pension payments in March &amp; April 2019, $67,700 for Harban and the balance for Avtar.
Thanks.</t>
  </si>
  <si>
    <t>$3,718 PAYGI for (2 quarters) paid during the year as per Integrated Client Account, but no payment made from fund bank account. Please advise from where it got paid.</t>
  </si>
  <si>
    <t>Please arrange schedule of Borrowing expenses to record Historical data entry.</t>
  </si>
  <si>
    <t>Please advise the details of Listed shares $220,154 along with Shares Holdings and market value to record Historical data entry. We are not able to verify holdings with provided documents as of 30 June 2018.</t>
  </si>
  <si>
    <t>$481 Fees (Admin $165 + $316 ASIC) no payment made from fund bank account. If the invoice has been paid then please advise from where it got paid. If still unpaid we need to record through sundry creditors.</t>
  </si>
  <si>
    <t>Please arrange Fund Address, Members start date, Service eligible start date for captioned fund. Also advise nature of member Pension account for historical data entry (ABP Pension, TRIS etc).</t>
  </si>
  <si>
    <t>Please arrange copy of GST reconciliation pertaining to the period 01/07/2018 to 30/06/2019.</t>
  </si>
  <si>
    <t>Sundry Creditors of $33,554.20 as on 30 June 2018. Please advise when they were paid.
Extra Contribution $20,554 (seems Contribution reserve)
Amount Payable to members $13,000 (Borrowings from members breach as per SIS Act)</t>
  </si>
  <si>
    <t>Address: 10 Bishops Place, KENSINGTON  SA 5068; Start Date: 9/5/1996 (deed attached); Both ABP</t>
  </si>
  <si>
    <t>Only one PAYGI was paid, Q1 2019 did not have PAYGI; raise all as creditor</t>
  </si>
  <si>
    <t>The documents attached should be enough to work out &amp; confirm cost bases, holding quantitities &amp; market value for NAB (3,400 shares), FMG (24,000 shares) and RFG (40,000 shares) as at 30 June 2018.</t>
  </si>
  <si>
    <t>Attached.</t>
  </si>
  <si>
    <t>Please record through creditors</t>
  </si>
  <si>
    <t>Please see below</t>
  </si>
  <si>
    <t>GST reconciliations:</t>
  </si>
  <si>
    <t>GST Paid</t>
  </si>
  <si>
    <t>GST Collected</t>
  </si>
  <si>
    <t>Q1 BAS</t>
  </si>
  <si>
    <t>Q2 BAS</t>
  </si>
  <si>
    <t>Q3 BAS</t>
  </si>
  <si>
    <t>Q4 BAS</t>
  </si>
  <si>
    <t>Total</t>
  </si>
  <si>
    <t>Per Negotiators Annual Statement</t>
  </si>
  <si>
    <t>GST on Odhavji fees</t>
  </si>
  <si>
    <t>immaterial</t>
  </si>
  <si>
    <t>No CSV file per Parse</t>
  </si>
  <si>
    <t>MV 30.06.2018</t>
  </si>
  <si>
    <t>Cost Base</t>
  </si>
  <si>
    <t>Net movement</t>
  </si>
  <si>
    <t>nab</t>
  </si>
  <si>
    <t>fmg</t>
  </si>
  <si>
    <t>rfg</t>
  </si>
  <si>
    <t>property</t>
  </si>
  <si>
    <t>Trust</t>
  </si>
  <si>
    <t>gross</t>
  </si>
  <si>
    <t>net</t>
  </si>
  <si>
    <t>gst</t>
  </si>
  <si>
    <t>Please see attached ledger report of suspense account where we have parked the unidentified transaction. Please advise the nature of transaction along with supporting document.</t>
  </si>
  <si>
    <t>Variance</t>
  </si>
  <si>
    <r>
      <t xml:space="preserve">Please allocate extra contribution to Harbans as non-concessional as at 1/7/2018; please reduce Avtar's pension payments by $13,000 against payable to members.
</t>
    </r>
    <r>
      <rPr>
        <sz val="11"/>
        <color rgb="FFFF0000"/>
        <rFont val="Arial Narrow"/>
        <family val="2"/>
      </rPr>
      <t xml:space="preserve">AR 29/08/2020 - Both members Total super balance over TBC  of $1.6 million, so both are not able to bring non concessional contributions during the year. Members can bring only Concessional contribution (Personal Concessional or Concessional Contribution). Please advise                                                            </t>
    </r>
    <r>
      <rPr>
        <sz val="11"/>
        <color rgb="FF0070C0"/>
        <rFont val="Arial Narrow"/>
        <family val="2"/>
      </rPr>
      <t>MF 3/9/2020</t>
    </r>
    <r>
      <rPr>
        <sz val="11"/>
        <color rgb="FFFF0000"/>
        <rFont val="Arial Narrow"/>
        <family val="2"/>
      </rPr>
      <t xml:space="preserve"> </t>
    </r>
    <r>
      <rPr>
        <sz val="11"/>
        <color rgb="FF0070C0"/>
        <rFont val="Arial Narrow"/>
        <family val="2"/>
      </rPr>
      <t>Please bring in as concessional contributions.</t>
    </r>
    <r>
      <rPr>
        <sz val="11"/>
        <color rgb="FFFF0000"/>
        <rFont val="Arial Narrow"/>
        <family val="2"/>
      </rPr>
      <t xml:space="preserve">        
AR 08/09/2020-  Please advise for which member (Harban/Avtar) we can record concessional contribution (Concessional - Employer or Personal Concessional Contribution).                                                         </t>
    </r>
  </si>
  <si>
    <t>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</si>
</sst>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8" x14ac:knownFonts="1">
    <font>
      <sz val="11"/>
      <color theme="1"/>
      <name val="Calibri"/>
      <family val="2"/>
      <scheme val="minor"/>
    </font>
    <font>
      <b/>
      <sz val="11"/>
      <color theme="1"/>
      <name val="Arial Narrow"/>
      <family val="2"/>
    </font>
    <font>
      <sz val="11"/>
      <color theme="1"/>
      <name val="Arial Narrow"/>
      <family val="2"/>
    </font>
    <font>
      <sz val="11"/>
      <color indexed="8"/>
      <name val="Arial Narrow"/>
      <family val="2"/>
    </font>
    <font>
      <sz val="11"/>
      <color theme="1"/>
      <name val="Calibri"/>
      <family val="2"/>
      <scheme val="minor"/>
    </font>
    <font>
      <b/>
      <sz val="11"/>
      <color rgb="FFFF0000"/>
      <name val="Arial Narrow"/>
      <family val="2"/>
    </font>
    <font>
      <sz val="11"/>
      <color rgb="FFFF0000"/>
      <name val="Arial Narrow"/>
      <family val="2"/>
    </font>
    <font>
      <sz val="11"/>
      <color rgb="FF0070C0"/>
      <name val="Arial Narrow"/>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164" fontId="4" fillId="0" borderId="0" applyFont="0" applyFill="0" applyBorder="0" applyAlignment="0" applyProtection="0"/>
  </cellStyleXfs>
  <cellXfs count="26">
    <xf numFmtId="0" fontId="0" fillId="0" borderId="0" xfId="0"/>
    <xf numFmtId="0" fontId="1" fillId="0" borderId="0" xfId="0" applyFont="1" applyFill="1" applyAlignment="1"/>
    <xf numFmtId="0" fontId="2" fillId="0" borderId="1" xfId="0" applyFont="1" applyFill="1" applyBorder="1" applyAlignment="1">
      <alignment horizontal="center" vertical="center"/>
    </xf>
    <xf numFmtId="0" fontId="1" fillId="0" borderId="1" xfId="0" applyFont="1" applyFill="1" applyBorder="1" applyAlignment="1">
      <alignment horizontal="center"/>
    </xf>
    <xf numFmtId="0" fontId="1" fillId="0" borderId="1" xfId="0" applyFont="1" applyFill="1" applyBorder="1" applyAlignment="1"/>
    <xf numFmtId="0" fontId="2" fillId="0" borderId="0" xfId="0" applyFont="1" applyFill="1" applyAlignment="1">
      <alignment horizontal="center"/>
    </xf>
    <xf numFmtId="0" fontId="2" fillId="0" borderId="0" xfId="0" applyFont="1" applyFill="1" applyAlignment="1"/>
    <xf numFmtId="0" fontId="2" fillId="0" borderId="1" xfId="0" applyFont="1" applyFill="1" applyBorder="1" applyAlignment="1"/>
    <xf numFmtId="0" fontId="2" fillId="0" borderId="1" xfId="0" applyFont="1" applyFill="1" applyBorder="1" applyAlignment="1">
      <alignment wrapText="1"/>
    </xf>
    <xf numFmtId="0" fontId="3" fillId="0" borderId="1" xfId="0" applyFont="1" applyFill="1" applyBorder="1" applyAlignment="1">
      <alignment wrapText="1"/>
    </xf>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2" borderId="1" xfId="0" applyFont="1" applyFill="1" applyBorder="1" applyAlignment="1">
      <alignment wrapText="1"/>
    </xf>
    <xf numFmtId="0" fontId="2" fillId="0" borderId="0" xfId="0" applyFont="1" applyFill="1" applyAlignment="1">
      <alignment horizontal="right"/>
    </xf>
    <xf numFmtId="0" fontId="1" fillId="0" borderId="0" xfId="0" applyFont="1" applyFill="1" applyAlignment="1">
      <alignment horizontal="right"/>
    </xf>
    <xf numFmtId="0" fontId="5" fillId="0" borderId="0" xfId="0" applyFont="1" applyFill="1" applyAlignment="1">
      <alignment horizontal="right"/>
    </xf>
    <xf numFmtId="0" fontId="1" fillId="0" borderId="0" xfId="0" applyFont="1" applyFill="1" applyAlignment="1">
      <alignment horizontal="center"/>
    </xf>
    <xf numFmtId="164" fontId="2" fillId="0" borderId="0" xfId="1" applyFont="1" applyFill="1" applyAlignment="1"/>
    <xf numFmtId="164" fontId="2" fillId="0" borderId="2" xfId="1" applyFont="1" applyFill="1" applyBorder="1" applyAlignment="1"/>
    <xf numFmtId="164" fontId="1" fillId="0" borderId="3" xfId="1" applyFont="1" applyFill="1" applyBorder="1" applyAlignment="1"/>
    <xf numFmtId="14" fontId="1" fillId="0" borderId="0" xfId="0" applyNumberFormat="1" applyFont="1" applyFill="1" applyAlignment="1"/>
    <xf numFmtId="0" fontId="0" fillId="3" borderId="0" xfId="0" applyFill="1" applyAlignment="1">
      <alignment horizontal="left" vertical="top" wrapText="1"/>
    </xf>
    <xf numFmtId="164" fontId="2" fillId="2" borderId="2" xfId="1" applyFont="1" applyFill="1" applyBorder="1" applyAlignment="1"/>
    <xf numFmtId="164" fontId="2" fillId="2" borderId="0" xfId="1" applyFont="1" applyFill="1" applyAlignment="1"/>
    <xf numFmtId="164" fontId="2" fillId="0" borderId="0" xfId="0" applyNumberFormat="1" applyFont="1" applyFill="1" applyAlignme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workbookViewId="0">
      <selection activeCell="C6" sqref="C6"/>
    </sheetView>
  </sheetViews>
  <sheetFormatPr defaultRowHeight="16.5" x14ac:dyDescent="0.3"/>
  <cols>
    <col min="1" max="1" width="6.85546875" style="5" customWidth="1"/>
    <col min="2" max="2" width="93.7109375" style="6" customWidth="1"/>
    <col min="3" max="3" width="61.7109375" style="6" customWidth="1"/>
    <col min="4" max="4" width="4.5703125" style="6" customWidth="1"/>
    <col min="5" max="5" width="17.42578125" style="6" customWidth="1"/>
    <col min="6" max="6" width="16.5703125" style="6" customWidth="1"/>
    <col min="7" max="9" width="9.140625" style="6"/>
    <col min="10" max="10" width="11.42578125" style="6" bestFit="1" customWidth="1"/>
    <col min="11" max="11" width="10" style="6" bestFit="1" customWidth="1"/>
    <col min="12" max="12" width="11.42578125" style="6" bestFit="1" customWidth="1"/>
    <col min="13" max="13" width="10" style="6" bestFit="1" customWidth="1"/>
    <col min="14" max="16384" width="9.140625" style="6"/>
  </cols>
  <sheetData>
    <row r="1" spans="1:6" s="1" customFormat="1" x14ac:dyDescent="0.3">
      <c r="B1" s="3" t="s">
        <v>3</v>
      </c>
      <c r="C1" s="4"/>
    </row>
    <row r="2" spans="1:6" x14ac:dyDescent="0.3">
      <c r="A2" s="6"/>
      <c r="B2" s="3" t="s">
        <v>1</v>
      </c>
      <c r="C2" s="3" t="s">
        <v>0</v>
      </c>
    </row>
    <row r="3" spans="1:6" s="1" customFormat="1" ht="33" x14ac:dyDescent="0.3">
      <c r="A3" s="2">
        <v>1</v>
      </c>
      <c r="B3" s="9" t="s">
        <v>9</v>
      </c>
      <c r="C3" s="10" t="s">
        <v>12</v>
      </c>
      <c r="E3" s="21"/>
    </row>
    <row r="4" spans="1:6" x14ac:dyDescent="0.3">
      <c r="A4" s="2">
        <f>+A3+1</f>
        <v>2</v>
      </c>
      <c r="B4" s="7" t="s">
        <v>2</v>
      </c>
      <c r="C4" s="7" t="s">
        <v>29</v>
      </c>
    </row>
    <row r="5" spans="1:6" ht="33" x14ac:dyDescent="0.3">
      <c r="A5" s="2">
        <f t="shared" ref="A5:A11" si="0">+A4+1</f>
        <v>3</v>
      </c>
      <c r="B5" s="11" t="s">
        <v>5</v>
      </c>
      <c r="C5" s="7" t="s">
        <v>13</v>
      </c>
    </row>
    <row r="6" spans="1:6" ht="181.5" x14ac:dyDescent="0.3">
      <c r="A6" s="2">
        <f t="shared" si="0"/>
        <v>4</v>
      </c>
      <c r="B6" s="13" t="s">
        <v>11</v>
      </c>
      <c r="C6" s="13" t="s">
        <v>43</v>
      </c>
    </row>
    <row r="7" spans="1:6" ht="49.5" x14ac:dyDescent="0.3">
      <c r="A7" s="2">
        <f t="shared" si="0"/>
        <v>5</v>
      </c>
      <c r="B7" s="9" t="s">
        <v>7</v>
      </c>
      <c r="C7" s="12" t="s">
        <v>14</v>
      </c>
    </row>
    <row r="8" spans="1:6" x14ac:dyDescent="0.3">
      <c r="A8" s="2">
        <f t="shared" si="0"/>
        <v>6</v>
      </c>
      <c r="B8" s="9" t="s">
        <v>6</v>
      </c>
      <c r="C8" s="7" t="s">
        <v>15</v>
      </c>
    </row>
    <row r="9" spans="1:6" ht="33" x14ac:dyDescent="0.3">
      <c r="A9" s="2">
        <f t="shared" si="0"/>
        <v>7</v>
      </c>
      <c r="B9" s="12" t="s">
        <v>8</v>
      </c>
      <c r="C9" s="8" t="s">
        <v>16</v>
      </c>
    </row>
    <row r="10" spans="1:6" x14ac:dyDescent="0.3">
      <c r="A10" s="2">
        <f t="shared" si="0"/>
        <v>8</v>
      </c>
      <c r="B10" s="12" t="s">
        <v>10</v>
      </c>
      <c r="C10" s="8" t="s">
        <v>17</v>
      </c>
    </row>
    <row r="11" spans="1:6" ht="33" x14ac:dyDescent="0.3">
      <c r="A11" s="2">
        <f t="shared" si="0"/>
        <v>9</v>
      </c>
      <c r="B11" s="12" t="s">
        <v>41</v>
      </c>
      <c r="C11" s="12" t="s">
        <v>44</v>
      </c>
    </row>
    <row r="12" spans="1:6" x14ac:dyDescent="0.3">
      <c r="C12" s="16" t="s">
        <v>18</v>
      </c>
      <c r="E12" s="17" t="s">
        <v>19</v>
      </c>
      <c r="F12" s="17" t="s">
        <v>20</v>
      </c>
    </row>
    <row r="13" spans="1:6" x14ac:dyDescent="0.3">
      <c r="C13" s="14" t="s">
        <v>21</v>
      </c>
      <c r="E13" s="18">
        <v>4056</v>
      </c>
      <c r="F13" s="18">
        <v>20450</v>
      </c>
    </row>
    <row r="14" spans="1:6" x14ac:dyDescent="0.3">
      <c r="C14" s="14" t="s">
        <v>22</v>
      </c>
      <c r="E14" s="18">
        <v>3116</v>
      </c>
      <c r="F14" s="18">
        <v>19686</v>
      </c>
    </row>
    <row r="15" spans="1:6" x14ac:dyDescent="0.3">
      <c r="C15" s="14" t="s">
        <v>23</v>
      </c>
      <c r="E15" s="18">
        <v>3928</v>
      </c>
      <c r="F15" s="18">
        <v>19833</v>
      </c>
    </row>
    <row r="16" spans="1:6" x14ac:dyDescent="0.3">
      <c r="C16" s="14" t="s">
        <v>24</v>
      </c>
      <c r="E16" s="19">
        <v>5742</v>
      </c>
      <c r="F16" s="19">
        <v>24102</v>
      </c>
    </row>
    <row r="17" spans="3:7" x14ac:dyDescent="0.3">
      <c r="C17" s="14" t="s">
        <v>25</v>
      </c>
      <c r="E17" s="18">
        <f>SUM(E13:E16)</f>
        <v>16842</v>
      </c>
      <c r="F17" s="18">
        <f>SUM(F13:F16)</f>
        <v>84071</v>
      </c>
    </row>
    <row r="18" spans="3:7" x14ac:dyDescent="0.3">
      <c r="E18" s="18"/>
      <c r="F18" s="18"/>
    </row>
    <row r="19" spans="3:7" x14ac:dyDescent="0.3">
      <c r="C19" s="14" t="s">
        <v>26</v>
      </c>
      <c r="E19" s="18">
        <f>5.85+15064.55+1200</f>
        <v>16270.4</v>
      </c>
      <c r="F19" s="18">
        <f>-1.03+1813.42+2584.62+6959.59+72754.82-37.23</f>
        <v>84074.190000000017</v>
      </c>
    </row>
    <row r="20" spans="3:7" x14ac:dyDescent="0.3">
      <c r="C20" s="14" t="s">
        <v>27</v>
      </c>
      <c r="E20" s="23">
        <f>281.82*2+15</f>
        <v>578.64</v>
      </c>
      <c r="F20" s="19"/>
    </row>
    <row r="21" spans="3:7" x14ac:dyDescent="0.3">
      <c r="C21" s="14" t="s">
        <v>25</v>
      </c>
      <c r="E21" s="18">
        <f>E20+E19</f>
        <v>16849.04</v>
      </c>
      <c r="F21" s="18">
        <f>F19+F20</f>
        <v>84074.190000000017</v>
      </c>
    </row>
    <row r="22" spans="3:7" x14ac:dyDescent="0.3">
      <c r="E22" s="18"/>
      <c r="F22" s="18"/>
    </row>
    <row r="23" spans="3:7" x14ac:dyDescent="0.3">
      <c r="C23" s="15" t="s">
        <v>42</v>
      </c>
      <c r="D23" s="1"/>
      <c r="E23" s="20">
        <f>E17-E21</f>
        <v>-7.0400000000008731</v>
      </c>
      <c r="F23" s="20">
        <f>F17-F21</f>
        <v>-3.1900000000168802</v>
      </c>
      <c r="G23" s="6" t="s">
        <v>28</v>
      </c>
    </row>
    <row r="24" spans="3:7" x14ac:dyDescent="0.3">
      <c r="E24" s="18"/>
      <c r="F24" s="18"/>
    </row>
    <row r="25" spans="3:7" x14ac:dyDescent="0.3">
      <c r="E25" s="18"/>
      <c r="F25" s="18"/>
    </row>
    <row r="26" spans="3:7" x14ac:dyDescent="0.3">
      <c r="E26" s="18"/>
      <c r="F26" s="18"/>
    </row>
    <row r="27" spans="3:7" x14ac:dyDescent="0.3">
      <c r="E27" s="18"/>
      <c r="F27" s="18"/>
    </row>
  </sheetData>
  <pageMargins left="0.7" right="0.7" top="0.75" bottom="0.75" header="0.3" footer="0.3"/>
  <pageSetup paperSize="9"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836E-245E-47E2-89C8-96BDC767BA33}">
  <dimension ref="B2:H26"/>
  <sheetViews>
    <sheetView workbookViewId="0">
      <selection activeCell="E5" sqref="E5"/>
    </sheetView>
  </sheetViews>
  <sheetFormatPr defaultRowHeight="15" x14ac:dyDescent="0.25"/>
  <cols>
    <col min="2" max="2" width="91.85546875" customWidth="1"/>
    <col min="4" max="4" width="11.42578125" bestFit="1" customWidth="1"/>
    <col min="5" max="5" width="13.7109375" bestFit="1" customWidth="1"/>
    <col min="6" max="6" width="11.42578125" bestFit="1" customWidth="1"/>
    <col min="7" max="7" width="14.5703125" bestFit="1" customWidth="1"/>
  </cols>
  <sheetData>
    <row r="2" spans="2:8" ht="105" x14ac:dyDescent="0.25">
      <c r="B2" s="22" t="s">
        <v>4</v>
      </c>
    </row>
    <row r="4" spans="2:8" x14ac:dyDescent="0.25">
      <c r="E4" t="s">
        <v>30</v>
      </c>
      <c r="F4" t="s">
        <v>31</v>
      </c>
      <c r="G4" t="s">
        <v>32</v>
      </c>
    </row>
    <row r="5" spans="2:8" ht="16.5" x14ac:dyDescent="0.3">
      <c r="B5" t="s">
        <v>33</v>
      </c>
      <c r="C5" s="5">
        <v>3400</v>
      </c>
      <c r="D5" s="6">
        <v>27.41</v>
      </c>
      <c r="E5" s="6">
        <f>+D5*C5</f>
        <v>93194</v>
      </c>
      <c r="F5">
        <v>100140.23</v>
      </c>
      <c r="G5">
        <f>+E5-F5</f>
        <v>-6946.2299999999959</v>
      </c>
    </row>
    <row r="6" spans="2:8" ht="16.5" x14ac:dyDescent="0.3">
      <c r="B6" t="s">
        <v>34</v>
      </c>
      <c r="C6" s="5">
        <v>24000</v>
      </c>
      <c r="D6" s="6">
        <v>4.3899999999999997</v>
      </c>
      <c r="E6" s="6">
        <f t="shared" ref="E6:E7" si="0">+D6*C6</f>
        <v>105359.99999999999</v>
      </c>
      <c r="F6">
        <v>109562.58</v>
      </c>
      <c r="G6">
        <f t="shared" ref="G6:G9" si="1">+E6-F6</f>
        <v>-4202.5800000000163</v>
      </c>
    </row>
    <row r="7" spans="2:8" ht="16.5" x14ac:dyDescent="0.3">
      <c r="B7" t="s">
        <v>35</v>
      </c>
      <c r="C7" s="5">
        <v>40000</v>
      </c>
      <c r="D7" s="6">
        <v>0.54</v>
      </c>
      <c r="E7" s="6">
        <f t="shared" si="0"/>
        <v>21600</v>
      </c>
      <c r="F7">
        <v>99024.84</v>
      </c>
      <c r="G7">
        <f t="shared" si="1"/>
        <v>-77424.84</v>
      </c>
    </row>
    <row r="8" spans="2:8" ht="16.5" x14ac:dyDescent="0.3">
      <c r="B8" t="s">
        <v>37</v>
      </c>
      <c r="C8" s="5">
        <v>1</v>
      </c>
      <c r="D8" s="6"/>
      <c r="E8" s="6">
        <v>1158138</v>
      </c>
      <c r="F8">
        <v>1418793</v>
      </c>
      <c r="G8">
        <f t="shared" si="1"/>
        <v>-260655</v>
      </c>
    </row>
    <row r="9" spans="2:8" ht="16.5" x14ac:dyDescent="0.3">
      <c r="B9" t="s">
        <v>36</v>
      </c>
      <c r="C9" s="5">
        <v>1</v>
      </c>
      <c r="D9" s="6"/>
      <c r="E9" s="6">
        <v>4600000</v>
      </c>
      <c r="F9">
        <v>4531048</v>
      </c>
      <c r="G9">
        <f t="shared" si="1"/>
        <v>68952</v>
      </c>
    </row>
    <row r="10" spans="2:8" ht="16.5" x14ac:dyDescent="0.3">
      <c r="C10" s="5"/>
      <c r="D10" s="6"/>
      <c r="E10" s="6">
        <f>SUM(E5:E9)</f>
        <v>5978292</v>
      </c>
      <c r="F10" s="6">
        <f>SUM(F5:F9)</f>
        <v>6258568.6500000004</v>
      </c>
      <c r="G10" s="6">
        <f>SUM(G5:G9)</f>
        <v>-280276.65000000002</v>
      </c>
    </row>
    <row r="13" spans="2:8" ht="16.5" x14ac:dyDescent="0.3">
      <c r="B13" s="6"/>
      <c r="C13" s="6"/>
      <c r="D13" s="6" t="s">
        <v>39</v>
      </c>
      <c r="E13" s="6" t="s">
        <v>40</v>
      </c>
      <c r="F13" s="6" t="s">
        <v>38</v>
      </c>
      <c r="G13" s="6"/>
      <c r="H13" s="6"/>
    </row>
    <row r="14" spans="2:8" ht="16.5" x14ac:dyDescent="0.3">
      <c r="B14" s="6"/>
      <c r="C14" s="6"/>
      <c r="D14" s="18">
        <v>12000</v>
      </c>
      <c r="E14" s="24">
        <f>+F14/11</f>
        <v>1200.0000000000002</v>
      </c>
      <c r="F14" s="24">
        <f t="shared" ref="F14:F21" si="2">+D14*1.1</f>
        <v>13200.000000000002</v>
      </c>
      <c r="G14" s="6"/>
      <c r="H14" s="6"/>
    </row>
    <row r="15" spans="2:8" ht="16.5" x14ac:dyDescent="0.3">
      <c r="B15" s="6">
        <f>6994.24-876.27</f>
        <v>6117.9699999999993</v>
      </c>
      <c r="C15" s="6"/>
      <c r="D15" s="18">
        <v>5478.23</v>
      </c>
      <c r="E15" s="24">
        <f>+F15/11</f>
        <v>547.82299999999998</v>
      </c>
      <c r="F15" s="18">
        <f t="shared" si="2"/>
        <v>6026.0529999999999</v>
      </c>
      <c r="G15" s="6"/>
      <c r="H15" s="6"/>
    </row>
    <row r="16" spans="2:8" ht="16.5" x14ac:dyDescent="0.3">
      <c r="B16" s="6"/>
      <c r="C16" s="6"/>
      <c r="D16" s="18">
        <v>5355.95</v>
      </c>
      <c r="E16" s="24">
        <f>+F16/11</f>
        <v>535.59500000000003</v>
      </c>
      <c r="F16" s="18">
        <f t="shared" si="2"/>
        <v>5891.5450000000001</v>
      </c>
      <c r="G16" s="6"/>
      <c r="H16" s="6">
        <f>547.82-535.6</f>
        <v>12.220000000000027</v>
      </c>
    </row>
    <row r="17" spans="2:8" ht="16.5" x14ac:dyDescent="0.3">
      <c r="B17" s="6"/>
      <c r="C17" s="6"/>
      <c r="D17" s="18">
        <f>5146.46+6624.57+528.72+9273+14048.05+7699.81</f>
        <v>43320.61</v>
      </c>
      <c r="E17" s="24">
        <f>+F17/11</f>
        <v>4332.0610000000006</v>
      </c>
      <c r="F17" s="18">
        <f t="shared" si="2"/>
        <v>47652.671000000002</v>
      </c>
      <c r="G17" s="6"/>
      <c r="H17" s="6"/>
    </row>
    <row r="18" spans="2:8" ht="16.5" x14ac:dyDescent="0.3">
      <c r="B18" s="6"/>
      <c r="C18" s="6"/>
      <c r="D18" s="18">
        <v>23297.23</v>
      </c>
      <c r="E18" s="24">
        <f>+F18/11</f>
        <v>2329.723</v>
      </c>
      <c r="F18" s="18">
        <f t="shared" si="2"/>
        <v>25626.953000000001</v>
      </c>
      <c r="G18" s="6"/>
      <c r="H18" s="6"/>
    </row>
    <row r="19" spans="2:8" ht="16.5" x14ac:dyDescent="0.3">
      <c r="B19" s="6">
        <v>667696.73</v>
      </c>
      <c r="C19" s="6">
        <f>+B19*1.1</f>
        <v>734466.40300000005</v>
      </c>
      <c r="D19" s="18">
        <v>69942.429999999993</v>
      </c>
      <c r="E19" s="18">
        <v>6117.97</v>
      </c>
      <c r="F19" s="18">
        <f t="shared" si="2"/>
        <v>76936.672999999995</v>
      </c>
      <c r="G19" s="25">
        <f>+F19-876</f>
        <v>76060.672999999995</v>
      </c>
      <c r="H19" s="6"/>
    </row>
    <row r="20" spans="2:8" ht="16.5" x14ac:dyDescent="0.3">
      <c r="B20" s="6"/>
      <c r="C20" s="6"/>
      <c r="D20" s="18">
        <f>11911.95+628.28</f>
        <v>12540.230000000001</v>
      </c>
      <c r="E20" s="18">
        <f>+F20/11</f>
        <v>1254.0230000000001</v>
      </c>
      <c r="F20" s="18">
        <f t="shared" si="2"/>
        <v>13794.253000000002</v>
      </c>
      <c r="G20" s="6"/>
      <c r="H20" s="6"/>
    </row>
    <row r="21" spans="2:8" ht="16.5" x14ac:dyDescent="0.3">
      <c r="B21" s="6"/>
      <c r="C21" s="6"/>
      <c r="D21" s="18">
        <v>360</v>
      </c>
      <c r="E21" s="18">
        <f>+F21/11</f>
        <v>36.000000000000007</v>
      </c>
      <c r="F21" s="24">
        <f t="shared" si="2"/>
        <v>396.00000000000006</v>
      </c>
      <c r="G21" s="6"/>
      <c r="H21" s="6"/>
    </row>
    <row r="22" spans="2:8" ht="16.5" x14ac:dyDescent="0.3">
      <c r="B22" s="6"/>
      <c r="C22" s="6"/>
      <c r="D22" s="18">
        <f>SUM(D14:D21)</f>
        <v>172294.68000000002</v>
      </c>
      <c r="E22" s="18">
        <f>SUM(E14:E21)</f>
        <v>16353.195000000003</v>
      </c>
      <c r="F22" s="24">
        <f>SUM(F14:F21)</f>
        <v>189524.14800000002</v>
      </c>
      <c r="G22" s="6"/>
      <c r="H22" s="6"/>
    </row>
    <row r="23" spans="2:8" ht="16.5" x14ac:dyDescent="0.3">
      <c r="B23" s="6"/>
      <c r="C23" s="6"/>
      <c r="D23" s="18"/>
      <c r="E23" s="18">
        <v>16323.05</v>
      </c>
      <c r="F23" s="18">
        <v>21459</v>
      </c>
      <c r="G23" s="6"/>
      <c r="H23" s="6"/>
    </row>
    <row r="24" spans="2:8" ht="16.5" x14ac:dyDescent="0.3">
      <c r="B24" s="6"/>
      <c r="C24" s="6"/>
      <c r="D24" s="18"/>
      <c r="E24" s="18">
        <f>+E22-E23</f>
        <v>30.145000000004075</v>
      </c>
      <c r="F24" s="18">
        <v>10776.75</v>
      </c>
      <c r="G24" s="6"/>
      <c r="H24" s="6"/>
    </row>
    <row r="25" spans="2:8" ht="16.5" x14ac:dyDescent="0.3">
      <c r="B25" s="6"/>
      <c r="C25" s="6"/>
      <c r="D25" s="18"/>
      <c r="E25" s="18"/>
      <c r="F25" s="18">
        <v>32660.15</v>
      </c>
      <c r="G25" s="6"/>
      <c r="H25" s="6"/>
    </row>
    <row r="26" spans="2:8" ht="16.5" x14ac:dyDescent="0.3">
      <c r="B26" s="6"/>
      <c r="C26" s="6"/>
      <c r="D26" s="18"/>
      <c r="E26" s="18"/>
      <c r="F26" s="24">
        <f>SUM(F22:F25)</f>
        <v>254420.04800000001</v>
      </c>
      <c r="G26" s="6">
        <f>+F26-253159.48</f>
        <v>1260.5679999999993</v>
      </c>
      <c r="H26"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Queries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2020-09-08T11:58:14Z</dcterms:modified>
</cp:coreProperties>
</file>