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-TRENTONS\a3-CLIENTS\KNIGHT-BROOKS, Luke\1.Entities\KNIGHB04, Jar Jar Binks SMSF\2022\3. Worksheets\"/>
    </mc:Choice>
  </mc:AlternateContent>
  <bookViews>
    <workbookView xWindow="0" yWindow="15" windowWidth="15195" windowHeight="8955" activeTab="1"/>
  </bookViews>
  <sheets>
    <sheet name="SourceInfo" sheetId="2" r:id="rId1"/>
    <sheet name="Rental" sheetId="5" r:id="rId2"/>
    <sheet name="Loan" sheetId="4" r:id="rId3"/>
    <sheet name="CGT" sheetId="1" state="hidden" r:id="rId4"/>
    <sheet name="CostBase" sheetId="6" r:id="rId5"/>
    <sheet name="Borrowing" sheetId="3" state="hidden" r:id="rId6"/>
  </sheets>
  <definedNames>
    <definedName name="_xlnm.Print_Area" localSheetId="5">Borrowing!$A$1:$K$27</definedName>
    <definedName name="_xlnm.Print_Area" localSheetId="3">CGT!$A$1:$J$20</definedName>
    <definedName name="_xlnm.Print_Area" localSheetId="4">CostBase!$A$1:$J$73</definedName>
    <definedName name="_xlnm.Print_Area" localSheetId="2">Loan!$A$1:$I$43</definedName>
    <definedName name="_xlnm.Print_Area" localSheetId="1">Rental!$A$1:$O$88</definedName>
  </definedNames>
  <calcPr calcId="152511"/>
</workbook>
</file>

<file path=xl/calcChain.xml><?xml version="1.0" encoding="utf-8"?>
<calcChain xmlns="http://schemas.openxmlformats.org/spreadsheetml/2006/main">
  <c r="F36" i="5" l="1"/>
  <c r="F26" i="5"/>
  <c r="D37" i="5"/>
  <c r="C79" i="5"/>
  <c r="C81" i="5"/>
  <c r="C84" i="5"/>
  <c r="J45" i="6"/>
  <c r="J34" i="6" l="1"/>
  <c r="J41" i="6" s="1"/>
  <c r="A26" i="6"/>
  <c r="J14" i="6"/>
  <c r="J19" i="6" s="1"/>
  <c r="J40" i="6" s="1"/>
  <c r="A12" i="6"/>
  <c r="A6" i="6"/>
  <c r="J3" i="6"/>
  <c r="A3" i="6"/>
  <c r="J2" i="6"/>
  <c r="A2" i="6"/>
  <c r="J1" i="6"/>
  <c r="A1" i="6"/>
  <c r="J45" i="1"/>
  <c r="D67" i="5"/>
  <c r="J48" i="6" l="1"/>
  <c r="J42" i="6"/>
  <c r="A42" i="6" l="1"/>
  <c r="A2" i="4"/>
  <c r="A2" i="1"/>
  <c r="A2" i="3"/>
  <c r="J50" i="6" l="1"/>
  <c r="J53" i="6" s="1"/>
  <c r="J14" i="1"/>
  <c r="A53" i="6" l="1"/>
  <c r="J60" i="6"/>
  <c r="J59" i="6"/>
  <c r="J63" i="6" s="1"/>
  <c r="A63" i="6" s="1"/>
  <c r="O13" i="5"/>
  <c r="Q13" i="5" s="1"/>
  <c r="Q3" i="5"/>
  <c r="D74" i="5" l="1"/>
  <c r="E74" i="5"/>
  <c r="D86" i="5"/>
  <c r="E86" i="5"/>
  <c r="J34" i="1" l="1"/>
  <c r="J41" i="1" s="1"/>
  <c r="J19" i="1"/>
  <c r="J40" i="1" s="1"/>
  <c r="J42" i="1" l="1"/>
  <c r="J48" i="1" s="1"/>
  <c r="D39" i="5"/>
  <c r="E39" i="5"/>
  <c r="G39" i="5"/>
  <c r="H39" i="5"/>
  <c r="I39" i="5"/>
  <c r="J39" i="5"/>
  <c r="O27" i="5" l="1"/>
  <c r="Q27" i="5" s="1"/>
  <c r="D16" i="5"/>
  <c r="D41" i="5" s="1"/>
  <c r="E16" i="5"/>
  <c r="E41" i="5" s="1"/>
  <c r="F16" i="5"/>
  <c r="G16" i="5"/>
  <c r="G41" i="5" s="1"/>
  <c r="H16" i="5"/>
  <c r="H41" i="5" s="1"/>
  <c r="I16" i="5"/>
  <c r="I41" i="5" s="1"/>
  <c r="J16" i="5"/>
  <c r="J41" i="5" s="1"/>
  <c r="K16" i="5"/>
  <c r="L16" i="5"/>
  <c r="M16" i="5"/>
  <c r="F86" i="5"/>
  <c r="I86" i="5"/>
  <c r="K86" i="5"/>
  <c r="M86" i="5"/>
  <c r="C74" i="5"/>
  <c r="C37" i="5" s="1"/>
  <c r="C86" i="5"/>
  <c r="C16" i="5"/>
  <c r="B7" i="5"/>
  <c r="B5" i="5"/>
  <c r="B3" i="5"/>
  <c r="M74" i="5"/>
  <c r="K74" i="5"/>
  <c r="I74" i="5"/>
  <c r="F74" i="5"/>
  <c r="F39" i="5" s="1"/>
  <c r="O47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K39" i="5"/>
  <c r="L39" i="5"/>
  <c r="M39" i="5"/>
  <c r="O14" i="5"/>
  <c r="Q14" i="5" s="1"/>
  <c r="Q16" i="5" s="1"/>
  <c r="O19" i="5"/>
  <c r="Q19" i="5" s="1"/>
  <c r="O20" i="5"/>
  <c r="Q20" i="5" s="1"/>
  <c r="O21" i="5"/>
  <c r="Q21" i="5" s="1"/>
  <c r="O22" i="5"/>
  <c r="Q22" i="5" s="1"/>
  <c r="O23" i="5"/>
  <c r="Q23" i="5" s="1"/>
  <c r="O24" i="5"/>
  <c r="Q24" i="5" s="1"/>
  <c r="O25" i="5"/>
  <c r="Q25" i="5" s="1"/>
  <c r="O26" i="5"/>
  <c r="Q26" i="5" s="1"/>
  <c r="O28" i="5"/>
  <c r="Q28" i="5" s="1"/>
  <c r="O29" i="5"/>
  <c r="Q29" i="5" s="1"/>
  <c r="O30" i="5"/>
  <c r="Q30" i="5" s="1"/>
  <c r="O31" i="5"/>
  <c r="Q31" i="5" s="1"/>
  <c r="O33" i="5"/>
  <c r="Q33" i="5" s="1"/>
  <c r="O34" i="5"/>
  <c r="Q34" i="5" s="1"/>
  <c r="O35" i="5"/>
  <c r="Q35" i="5" s="1"/>
  <c r="O36" i="5"/>
  <c r="Q36" i="5" s="1"/>
  <c r="D25" i="3"/>
  <c r="E17" i="3" s="1"/>
  <c r="E18" i="3" s="1"/>
  <c r="E19" i="3" s="1"/>
  <c r="E20" i="3" s="1"/>
  <c r="E21" i="3" s="1"/>
  <c r="A6" i="3"/>
  <c r="A3" i="3"/>
  <c r="A1" i="3"/>
  <c r="F15" i="4"/>
  <c r="F14" i="4"/>
  <c r="F16" i="4"/>
  <c r="F17" i="4"/>
  <c r="F18" i="4"/>
  <c r="C34" i="2"/>
  <c r="B23" i="4" s="1"/>
  <c r="C35" i="2"/>
  <c r="B24" i="4" s="1"/>
  <c r="C36" i="2"/>
  <c r="B25" i="4" s="1"/>
  <c r="C37" i="2"/>
  <c r="B26" i="4" s="1"/>
  <c r="B14" i="4"/>
  <c r="B15" i="4"/>
  <c r="B16" i="4"/>
  <c r="B17" i="4"/>
  <c r="B18" i="4"/>
  <c r="F21" i="4"/>
  <c r="F13" i="4"/>
  <c r="C33" i="2"/>
  <c r="B22" i="4" s="1"/>
  <c r="C32" i="2"/>
  <c r="B13" i="4"/>
  <c r="A6" i="4"/>
  <c r="A3" i="4"/>
  <c r="A1" i="4"/>
  <c r="A6" i="1"/>
  <c r="A26" i="1"/>
  <c r="A12" i="1"/>
  <c r="J3" i="1"/>
  <c r="J2" i="1"/>
  <c r="J1" i="1"/>
  <c r="A3" i="1"/>
  <c r="A1" i="1"/>
  <c r="A48" i="1"/>
  <c r="A42" i="1"/>
  <c r="M41" i="5"/>
  <c r="C32" i="5" l="1"/>
  <c r="O32" i="5" s="1"/>
  <c r="Q32" i="5" s="1"/>
  <c r="L41" i="5"/>
  <c r="F41" i="5"/>
  <c r="O16" i="5"/>
  <c r="C39" i="5"/>
  <c r="C41" i="5" s="1"/>
  <c r="O37" i="5"/>
  <c r="Q37" i="5" s="1"/>
  <c r="J50" i="1"/>
  <c r="J53" i="1" s="1"/>
  <c r="K41" i="5"/>
  <c r="O63" i="5"/>
  <c r="A63" i="5" s="1"/>
  <c r="Q39" i="5" l="1"/>
  <c r="Q41" i="5" s="1"/>
  <c r="O39" i="5"/>
  <c r="O41" i="5" s="1"/>
  <c r="J60" i="1"/>
  <c r="J59" i="1"/>
  <c r="A53" i="1"/>
  <c r="O2" i="5" l="1"/>
  <c r="J63" i="1"/>
  <c r="A63" i="1" s="1"/>
</calcChain>
</file>

<file path=xl/comments1.xml><?xml version="1.0" encoding="utf-8"?>
<comments xmlns="http://schemas.openxmlformats.org/spreadsheetml/2006/main">
  <authors>
    <author>Jasmine</author>
  </authors>
  <commentList>
    <comment ref="K24" authorId="0" shapeId="0">
      <text>
        <r>
          <rPr>
            <b/>
            <sz val="9"/>
            <color indexed="81"/>
            <rFont val="Tahoma"/>
            <charset val="1"/>
          </rPr>
          <t>Jasmine:</t>
        </r>
        <r>
          <rPr>
            <sz val="9"/>
            <color indexed="81"/>
            <rFont val="Tahoma"/>
            <charset val="1"/>
          </rPr>
          <t xml:space="preserve">
not entitled to claim Div 40 - refer to page 9 of BMT Surveyor's report </t>
        </r>
      </text>
    </comment>
  </commentList>
</comments>
</file>

<file path=xl/sharedStrings.xml><?xml version="1.0" encoding="utf-8"?>
<sst xmlns="http://schemas.openxmlformats.org/spreadsheetml/2006/main" count="175" uniqueCount="131">
  <si>
    <t xml:space="preserve">Date </t>
  </si>
  <si>
    <t xml:space="preserve">Details </t>
  </si>
  <si>
    <t xml:space="preserve">Amount </t>
  </si>
  <si>
    <t>Legal fees</t>
  </si>
  <si>
    <t>Selling price</t>
  </si>
  <si>
    <t>Cost base (including purchase costs)</t>
  </si>
  <si>
    <t>Please delete the sample information in each cell noted below and type in the relevant details of your trading company or trust.</t>
  </si>
  <si>
    <t>FINANCIAL YEAR 30 JUNE 200x</t>
  </si>
  <si>
    <t>DATE - CONTRACT PURCHASE</t>
  </si>
  <si>
    <t>DATE - AVAILABLE FOR RENT</t>
  </si>
  <si>
    <t>DATE - CONTRACT SALE</t>
  </si>
  <si>
    <t>SCHEDULE - PROPERTY PURCHASE COSTS</t>
  </si>
  <si>
    <t>SCHEDULE - PROPERTY DISPOSAL COSTS</t>
  </si>
  <si>
    <t>TOTAL PURCHASE COSTS</t>
  </si>
  <si>
    <t>NET DISPOSAL PROCEEDS</t>
  </si>
  <si>
    <t>Disposal proceeds (net of selling expenses)</t>
  </si>
  <si>
    <t>Commissions</t>
  </si>
  <si>
    <t>Adjustments</t>
  </si>
  <si>
    <t>Less:  CGT Discount  @</t>
  </si>
  <si>
    <r>
      <t>Less</t>
    </r>
    <r>
      <rPr>
        <sz val="10"/>
        <rFont val="Arial"/>
        <family val="2"/>
      </rPr>
      <t xml:space="preserve">:  CWDV of </t>
    </r>
    <r>
      <rPr>
        <b/>
        <u/>
        <sz val="10"/>
        <rFont val="Arial"/>
        <family val="2"/>
      </rPr>
      <t>P&amp;E or F&amp;F items only!</t>
    </r>
    <r>
      <rPr>
        <sz val="10"/>
        <rFont val="Arial"/>
        <family val="2"/>
      </rPr>
      <t xml:space="preserve"> - </t>
    </r>
    <r>
      <rPr>
        <b/>
        <u/>
        <sz val="10"/>
        <rFont val="Arial"/>
        <family val="2"/>
      </rPr>
      <t>NOT</t>
    </r>
    <r>
      <rPr>
        <sz val="10"/>
        <rFont val="Arial"/>
        <family val="2"/>
      </rPr>
      <t xml:space="preserve"> capital improvement items</t>
    </r>
  </si>
  <si>
    <t>(For all depreciable assets purchased AFTER the property was acquired)</t>
  </si>
  <si>
    <r>
      <t>Add</t>
    </r>
    <r>
      <rPr>
        <sz val="10"/>
        <rFont val="Arial"/>
        <family val="2"/>
      </rPr>
      <t>:  Depreciation (Historical total claimed per surveyor's report)</t>
    </r>
  </si>
  <si>
    <r>
      <t>Add</t>
    </r>
    <r>
      <rPr>
        <sz val="10"/>
        <rFont val="Arial"/>
        <family val="2"/>
      </rPr>
      <t>:  Building Write Off (Historical total claimed per surveyor's report)</t>
    </r>
  </si>
  <si>
    <t>Purchase price</t>
  </si>
  <si>
    <t>Stamp duty</t>
  </si>
  <si>
    <t>Legal costs</t>
  </si>
  <si>
    <t>Client 1</t>
  </si>
  <si>
    <t>Client 2</t>
  </si>
  <si>
    <t>SHARE of CAPITAL GAIN / (LOSS)</t>
  </si>
  <si>
    <t>Balance $</t>
  </si>
  <si>
    <t>Refinanced?</t>
  </si>
  <si>
    <t>TOTAL</t>
  </si>
  <si>
    <t>PROPERTY ADDRESS</t>
  </si>
  <si>
    <t>LOAN DETAILS</t>
  </si>
  <si>
    <t>Account Number</t>
  </si>
  <si>
    <t xml:space="preserve">SCHEDULE - PROPERTY LOAN DETAILS </t>
  </si>
  <si>
    <t>Yes</t>
  </si>
  <si>
    <t>No</t>
  </si>
  <si>
    <t>I/O (Interest Only)</t>
  </si>
  <si>
    <t>P&amp;I (Principal &amp; Interest)</t>
  </si>
  <si>
    <t>Financial Institution:</t>
  </si>
  <si>
    <t>Loan Type:</t>
  </si>
  <si>
    <t>Commencement Date:</t>
  </si>
  <si>
    <t>BSB:</t>
  </si>
  <si>
    <t>SCHEDULE - AMORTISATION OF BORROWING COSTS</t>
  </si>
  <si>
    <t>Fin.Year</t>
  </si>
  <si>
    <t>Amort. $</t>
  </si>
  <si>
    <t>RENTAL PROPERTY WORKSHEET</t>
  </si>
  <si>
    <t>CHECK SUM</t>
  </si>
  <si>
    <t>ADDRESS:</t>
  </si>
  <si>
    <t>OWNER(S):</t>
  </si>
  <si>
    <t>FIN.YEAR:</t>
  </si>
  <si>
    <t>W/P REF.</t>
  </si>
  <si>
    <t>ELITE</t>
  </si>
  <si>
    <t>SOURCE</t>
  </si>
  <si>
    <t>Agent Statement</t>
  </si>
  <si>
    <t>Tax invoices</t>
  </si>
  <si>
    <t>Depreciation Surveyor</t>
  </si>
  <si>
    <t>Others</t>
  </si>
  <si>
    <t>TOTALS</t>
  </si>
  <si>
    <t>W/P Ref</t>
  </si>
  <si>
    <t>Rental Income</t>
  </si>
  <si>
    <t>Other Income</t>
  </si>
  <si>
    <t>Advertising</t>
  </si>
  <si>
    <t>Body Corporate</t>
  </si>
  <si>
    <t>Borrowing Expenses</t>
  </si>
  <si>
    <t>Cleaning/Rubbish</t>
  </si>
  <si>
    <t>Council rates</t>
  </si>
  <si>
    <t>Capital allowances</t>
  </si>
  <si>
    <t>Gardening/Lawn mowing</t>
  </si>
  <si>
    <t xml:space="preserve">Insurances </t>
  </si>
  <si>
    <t>Interest</t>
  </si>
  <si>
    <t>Land tax</t>
  </si>
  <si>
    <t>Pest control</t>
  </si>
  <si>
    <t>Property agent fees</t>
  </si>
  <si>
    <t>Repairs &amp; Maintenance</t>
  </si>
  <si>
    <t>Capital works deductions</t>
  </si>
  <si>
    <t>Stationery, telephone &amp; postage</t>
  </si>
  <si>
    <t>Travels expenses</t>
  </si>
  <si>
    <t>Water charges</t>
  </si>
  <si>
    <t>Sundry rental expenses</t>
  </si>
  <si>
    <t>NET RENTAL INCOME</t>
  </si>
  <si>
    <t>RECONCILIATION TO ELITE RENTAL</t>
  </si>
  <si>
    <t>$</t>
  </si>
  <si>
    <t>Net income per agent statement</t>
  </si>
  <si>
    <t>(LESS):</t>
  </si>
  <si>
    <t>Borrowing costs</t>
  </si>
  <si>
    <t>Depreciation report - F&amp;F</t>
  </si>
  <si>
    <t>Depreciation report - Building w/off</t>
  </si>
  <si>
    <t>Depreciation (Excel)</t>
  </si>
  <si>
    <t>Depreciation (Elite)</t>
  </si>
  <si>
    <t>Insurance</t>
  </si>
  <si>
    <t>Travel</t>
  </si>
  <si>
    <t>Water</t>
  </si>
  <si>
    <t>R &amp; M</t>
  </si>
  <si>
    <t>Etc etc (Hide line if not req'd)</t>
  </si>
  <si>
    <t>Dissection of Sundry Expenses</t>
  </si>
  <si>
    <t>Dissection of R &amp; M</t>
  </si>
  <si>
    <t>OWNER(S)</t>
  </si>
  <si>
    <t>OWNERSHIP SHARE %</t>
  </si>
  <si>
    <t>SCHEDULE - CAPITAL GAIN / (LOSS)</t>
  </si>
  <si>
    <t>Details</t>
  </si>
  <si>
    <t>Depreciation
Elite/Excel</t>
  </si>
  <si>
    <t>ABN</t>
  </si>
  <si>
    <t>O'ship %</t>
  </si>
  <si>
    <t>Less: Selling costs</t>
  </si>
  <si>
    <t>Pro-Rata (Partial Rental)</t>
  </si>
  <si>
    <t>JAR JAR BINKS SUPERANNUATION FUND</t>
  </si>
  <si>
    <t>82 997 728 893</t>
  </si>
  <si>
    <t>2 MORDAUNT DRIVE, HILLSIDE VIC 3037</t>
  </si>
  <si>
    <t>20/11/2019</t>
  </si>
  <si>
    <t>LATROBE FINANCIAL</t>
  </si>
  <si>
    <t>40 135 471 1</t>
  </si>
  <si>
    <t>Land Titles Office Fees</t>
  </si>
  <si>
    <t>01/01/2020</t>
  </si>
  <si>
    <t>Plumbing</t>
  </si>
  <si>
    <t>Smoke Detectors</t>
  </si>
  <si>
    <t>Miscellanous</t>
  </si>
  <si>
    <t>Settlement Statement</t>
  </si>
  <si>
    <t>Adjustments (Per settlemtn statement)</t>
  </si>
  <si>
    <t>LaTrobe Loan</t>
  </si>
  <si>
    <t>Loan Service Fee</t>
  </si>
  <si>
    <t>Pexa Settlement Fee</t>
  </si>
  <si>
    <t>Loan Package Renewal Fee</t>
  </si>
  <si>
    <t>Loan Insurance Confirmation Fee</t>
  </si>
  <si>
    <r>
      <t>Less</t>
    </r>
    <r>
      <rPr>
        <sz val="10"/>
        <rFont val="Arial"/>
        <family val="2"/>
      </rPr>
      <t>:  Building Write Off (Historical total claimed per surveyor's report)</t>
    </r>
  </si>
  <si>
    <t>Adjusted Cost Base</t>
  </si>
  <si>
    <t>2022</t>
  </si>
  <si>
    <t>Marke Value as at 30 June 2022</t>
  </si>
  <si>
    <r>
      <t>Less</t>
    </r>
    <r>
      <rPr>
        <sz val="10"/>
        <rFont val="Arial"/>
        <family val="2"/>
      </rPr>
      <t>:  Depreciation (Historical total claimed per surveyor's report) **not entitled to claim under Div 40 refer to Page 9 BMT Reprt</t>
    </r>
  </si>
  <si>
    <t>Smoke Alarm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</si>
</sst>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d/mm/yy;@"/>
    <numFmt numFmtId="166" formatCode="d/mm/yyyy;@"/>
    <numFmt numFmtId="167" formatCode="_(* #,##0_);_(* \(#,##0\);_(* &quot;&quot;_);_(@_)"/>
    <numFmt numFmtId="168" formatCode="_(* #,##0.00_);_(* \(#,##0.00\);_(* &quot;&quot;??_);_(@_)"/>
    <numFmt numFmtId="169" formatCode="_-* #,##0_-;\-* #,##0_-;_-* &quot;-&quot;??_-;_-@_-"/>
    <numFmt numFmtId="170" formatCode="_-* #,##0_-;* \(#,##0\)_-;_-* &quot;-&quot;??_-;_-@_-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sz val="7"/>
      <color indexed="23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49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/>
    <xf numFmtId="164" fontId="0" fillId="3" borderId="0" xfId="1" applyNumberFormat="1" applyFont="1" applyFill="1"/>
    <xf numFmtId="164" fontId="1" fillId="3" borderId="0" xfId="1" applyNumberFormat="1" applyFill="1"/>
    <xf numFmtId="49" fontId="0" fillId="2" borderId="0" xfId="0" applyNumberFormat="1" applyFill="1"/>
    <xf numFmtId="14" fontId="0" fillId="2" borderId="0" xfId="0" applyNumberFormat="1" applyFill="1" applyAlignment="1">
      <alignment horizontal="left"/>
    </xf>
    <xf numFmtId="0" fontId="2" fillId="4" borderId="0" xfId="0" applyNumberFormat="1" applyFont="1" applyFill="1" applyAlignment="1">
      <alignment horizontal="left"/>
    </xf>
    <xf numFmtId="49" fontId="2" fillId="4" borderId="0" xfId="0" applyNumberFormat="1" applyFont="1" applyFill="1"/>
    <xf numFmtId="49" fontId="0" fillId="4" borderId="0" xfId="0" applyNumberFormat="1" applyFill="1"/>
    <xf numFmtId="0" fontId="0" fillId="4" borderId="0" xfId="0" applyFill="1"/>
    <xf numFmtId="165" fontId="2" fillId="4" borderId="0" xfId="0" applyNumberFormat="1" applyFont="1" applyFill="1" applyAlignment="1">
      <alignment horizontal="left"/>
    </xf>
    <xf numFmtId="165" fontId="2" fillId="4" borderId="0" xfId="0" applyNumberFormat="1" applyFont="1" applyFill="1"/>
    <xf numFmtId="43" fontId="0" fillId="4" borderId="0" xfId="1" applyFont="1" applyFill="1"/>
    <xf numFmtId="165" fontId="0" fillId="4" borderId="1" xfId="0" applyNumberFormat="1" applyFill="1" applyBorder="1" applyAlignment="1">
      <alignment horizontal="left"/>
    </xf>
    <xf numFmtId="49" fontId="0" fillId="4" borderId="1" xfId="0" applyNumberFormat="1" applyFill="1" applyBorder="1"/>
    <xf numFmtId="0" fontId="0" fillId="4" borderId="1" xfId="0" applyFill="1" applyBorder="1"/>
    <xf numFmtId="43" fontId="0" fillId="4" borderId="1" xfId="1" applyFont="1" applyFill="1" applyBorder="1"/>
    <xf numFmtId="43" fontId="0" fillId="4" borderId="0" xfId="1" applyFont="1" applyFill="1" applyAlignment="1">
      <alignment horizontal="right"/>
    </xf>
    <xf numFmtId="165" fontId="0" fillId="4" borderId="0" xfId="0" applyNumberFormat="1" applyFill="1" applyAlignment="1">
      <alignment horizontal="left"/>
    </xf>
    <xf numFmtId="165" fontId="2" fillId="4" borderId="0" xfId="0" applyNumberFormat="1" applyFont="1" applyFill="1" applyBorder="1" applyAlignment="1">
      <alignment horizontal="left"/>
    </xf>
    <xf numFmtId="49" fontId="2" fillId="4" borderId="0" xfId="0" applyNumberFormat="1" applyFont="1" applyFill="1" applyBorder="1"/>
    <xf numFmtId="49" fontId="2" fillId="4" borderId="0" xfId="0" applyNumberFormat="1" applyFont="1" applyFill="1" applyBorder="1" applyAlignment="1">
      <alignment horizontal="center"/>
    </xf>
    <xf numFmtId="40" fontId="2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left"/>
    </xf>
    <xf numFmtId="43" fontId="2" fillId="4" borderId="0" xfId="1" applyFont="1" applyFill="1" applyBorder="1"/>
    <xf numFmtId="164" fontId="2" fillId="4" borderId="0" xfId="0" applyNumberFormat="1" applyFont="1" applyFill="1" applyBorder="1"/>
    <xf numFmtId="164" fontId="2" fillId="4" borderId="0" xfId="0" applyNumberFormat="1" applyFont="1" applyFill="1"/>
    <xf numFmtId="0" fontId="2" fillId="4" borderId="0" xfId="0" applyFont="1" applyFill="1"/>
    <xf numFmtId="49" fontId="3" fillId="4" borderId="0" xfId="0" applyNumberFormat="1" applyFont="1" applyFill="1"/>
    <xf numFmtId="49" fontId="3" fillId="4" borderId="0" xfId="0" applyNumberFormat="1" applyFont="1" applyFill="1" applyBorder="1" applyAlignment="1">
      <alignment horizontal="left"/>
    </xf>
    <xf numFmtId="14" fontId="3" fillId="4" borderId="0" xfId="0" applyNumberFormat="1" applyFont="1" applyFill="1" applyBorder="1" applyAlignment="1">
      <alignment horizontal="left"/>
    </xf>
    <xf numFmtId="49" fontId="13" fillId="4" borderId="0" xfId="0" applyNumberFormat="1" applyFont="1" applyFill="1"/>
    <xf numFmtId="167" fontId="3" fillId="4" borderId="0" xfId="0" applyNumberFormat="1" applyFont="1" applyFill="1" applyBorder="1" applyAlignment="1">
      <alignment horizontal="left"/>
    </xf>
    <xf numFmtId="167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5" fillId="4" borderId="0" xfId="0" applyFont="1" applyFill="1" applyBorder="1"/>
    <xf numFmtId="0" fontId="0" fillId="4" borderId="0" xfId="0" applyFill="1" applyBorder="1"/>
    <xf numFmtId="168" fontId="0" fillId="4" borderId="0" xfId="0" applyNumberFormat="1" applyFill="1" applyBorder="1"/>
    <xf numFmtId="168" fontId="0" fillId="4" borderId="0" xfId="0" applyNumberFormat="1" applyFill="1" applyBorder="1" applyAlignment="1">
      <alignment horizontal="right"/>
    </xf>
    <xf numFmtId="169" fontId="0" fillId="4" borderId="0" xfId="1" applyNumberFormat="1" applyFont="1" applyFill="1" applyBorder="1" applyAlignment="1">
      <alignment horizontal="center"/>
    </xf>
    <xf numFmtId="168" fontId="0" fillId="4" borderId="0" xfId="1" applyNumberFormat="1" applyFont="1" applyFill="1" applyBorder="1" applyAlignment="1">
      <alignment horizontal="center"/>
    </xf>
    <xf numFmtId="0" fontId="2" fillId="4" borderId="0" xfId="0" applyFont="1" applyFill="1" applyBorder="1"/>
    <xf numFmtId="168" fontId="0" fillId="2" borderId="2" xfId="0" applyNumberFormat="1" applyFill="1" applyBorder="1"/>
    <xf numFmtId="0" fontId="15" fillId="4" borderId="0" xfId="0" applyFont="1" applyFill="1" applyBorder="1" applyAlignment="1">
      <alignment horizontal="left"/>
    </xf>
    <xf numFmtId="168" fontId="16" fillId="4" borderId="2" xfId="0" applyNumberFormat="1" applyFont="1" applyFill="1" applyBorder="1" applyAlignment="1">
      <alignment horizontal="center" vertical="justify"/>
    </xf>
    <xf numFmtId="168" fontId="15" fillId="4" borderId="0" xfId="1" applyNumberFormat="1" applyFont="1" applyFill="1" applyBorder="1" applyAlignment="1">
      <alignment horizontal="center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center" vertical="center"/>
    </xf>
    <xf numFmtId="168" fontId="16" fillId="5" borderId="3" xfId="0" applyNumberFormat="1" applyFont="1" applyFill="1" applyBorder="1" applyAlignment="1">
      <alignment horizontal="center" vertical="center"/>
    </xf>
    <xf numFmtId="168" fontId="15" fillId="4" borderId="0" xfId="0" applyNumberFormat="1" applyFont="1" applyFill="1" applyBorder="1" applyAlignment="1">
      <alignment horizontal="center" vertical="center"/>
    </xf>
    <xf numFmtId="168" fontId="15" fillId="4" borderId="0" xfId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8" fontId="2" fillId="4" borderId="0" xfId="1" applyNumberFormat="1" applyFont="1" applyFill="1" applyBorder="1" applyAlignment="1">
      <alignment horizontal="center"/>
    </xf>
    <xf numFmtId="169" fontId="2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/>
    <xf numFmtId="168" fontId="0" fillId="5" borderId="3" xfId="1" applyNumberFormat="1" applyFont="1" applyFill="1" applyBorder="1"/>
    <xf numFmtId="168" fontId="0" fillId="4" borderId="0" xfId="1" applyNumberFormat="1" applyFont="1" applyFill="1" applyBorder="1"/>
    <xf numFmtId="168" fontId="0" fillId="4" borderId="3" xfId="1" applyNumberFormat="1" applyFont="1" applyFill="1" applyBorder="1" applyAlignment="1">
      <alignment horizontal="center"/>
    </xf>
    <xf numFmtId="169" fontId="0" fillId="4" borderId="3" xfId="1" applyNumberFormat="1" applyFont="1" applyFill="1" applyBorder="1" applyAlignment="1">
      <alignment horizontal="center"/>
    </xf>
    <xf numFmtId="164" fontId="17" fillId="4" borderId="0" xfId="1" applyNumberFormat="1" applyFont="1" applyFill="1" applyBorder="1" applyAlignment="1"/>
    <xf numFmtId="0" fontId="17" fillId="4" borderId="0" xfId="0" applyFont="1" applyFill="1" applyBorder="1"/>
    <xf numFmtId="168" fontId="17" fillId="4" borderId="4" xfId="1" applyNumberFormat="1" applyFont="1" applyFill="1" applyBorder="1"/>
    <xf numFmtId="168" fontId="17" fillId="4" borderId="0" xfId="1" applyNumberFormat="1" applyFont="1" applyFill="1" applyBorder="1"/>
    <xf numFmtId="168" fontId="2" fillId="4" borderId="1" xfId="1" applyNumberFormat="1" applyFont="1" applyFill="1" applyBorder="1" applyAlignment="1">
      <alignment horizontal="center"/>
    </xf>
    <xf numFmtId="168" fontId="2" fillId="4" borderId="0" xfId="0" applyNumberFormat="1" applyFont="1" applyFill="1" applyBorder="1"/>
    <xf numFmtId="168" fontId="2" fillId="4" borderId="5" xfId="1" applyNumberFormat="1" applyFont="1" applyFill="1" applyBorder="1" applyAlignment="1">
      <alignment horizontal="center"/>
    </xf>
    <xf numFmtId="168" fontId="0" fillId="2" borderId="3" xfId="1" applyNumberFormat="1" applyFont="1" applyFill="1" applyBorder="1"/>
    <xf numFmtId="170" fontId="0" fillId="4" borderId="0" xfId="0" applyNumberFormat="1" applyFill="1" applyBorder="1"/>
    <xf numFmtId="170" fontId="0" fillId="4" borderId="0" xfId="1" applyNumberFormat="1" applyFont="1" applyFill="1" applyBorder="1" applyAlignment="1">
      <alignment horizontal="center"/>
    </xf>
    <xf numFmtId="168" fontId="0" fillId="2" borderId="3" xfId="0" applyNumberFormat="1" applyFill="1" applyBorder="1"/>
    <xf numFmtId="170" fontId="0" fillId="4" borderId="3" xfId="1" applyNumberFormat="1" applyFont="1" applyFill="1" applyBorder="1" applyAlignment="1">
      <alignment horizontal="center"/>
    </xf>
    <xf numFmtId="170" fontId="2" fillId="4" borderId="0" xfId="0" applyNumberFormat="1" applyFont="1" applyFill="1" applyBorder="1"/>
    <xf numFmtId="168" fontId="2" fillId="4" borderId="6" xfId="1" applyNumberFormat="1" applyFont="1" applyFill="1" applyBorder="1" applyAlignment="1">
      <alignment horizontal="center"/>
    </xf>
    <xf numFmtId="170" fontId="2" fillId="4" borderId="0" xfId="1" applyNumberFormat="1" applyFont="1" applyFill="1" applyBorder="1" applyAlignment="1">
      <alignment horizontal="center"/>
    </xf>
    <xf numFmtId="169" fontId="0" fillId="4" borderId="0" xfId="0" applyNumberFormat="1" applyFill="1" applyBorder="1"/>
    <xf numFmtId="167" fontId="14" fillId="2" borderId="2" xfId="0" applyNumberFormat="1" applyFont="1" applyFill="1" applyBorder="1"/>
    <xf numFmtId="167" fontId="0" fillId="4" borderId="0" xfId="0" applyNumberFormat="1" applyFill="1" applyBorder="1"/>
    <xf numFmtId="167" fontId="14" fillId="4" borderId="0" xfId="0" applyNumberFormat="1" applyFont="1" applyFill="1" applyBorder="1"/>
    <xf numFmtId="167" fontId="14" fillId="2" borderId="2" xfId="0" applyNumberFormat="1" applyFont="1" applyFill="1" applyBorder="1" applyAlignment="1">
      <alignment horizontal="left"/>
    </xf>
    <xf numFmtId="49" fontId="0" fillId="4" borderId="0" xfId="0" applyNumberFormat="1" applyFill="1" applyAlignment="1"/>
    <xf numFmtId="49" fontId="5" fillId="4" borderId="0" xfId="0" applyNumberFormat="1" applyFont="1" applyFill="1"/>
    <xf numFmtId="0" fontId="13" fillId="4" borderId="0" xfId="0" applyFont="1" applyFill="1"/>
    <xf numFmtId="0" fontId="3" fillId="4" borderId="0" xfId="0" applyFont="1" applyFill="1"/>
    <xf numFmtId="49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/>
    <xf numFmtId="49" fontId="0" fillId="4" borderId="0" xfId="0" applyNumberFormat="1" applyFill="1" applyBorder="1"/>
    <xf numFmtId="41" fontId="8" fillId="4" borderId="0" xfId="3" applyNumberFormat="1" applyFont="1" applyFill="1" applyBorder="1" applyAlignment="1" applyProtection="1">
      <alignment vertical="center"/>
      <protection hidden="1"/>
    </xf>
    <xf numFmtId="41" fontId="9" fillId="4" borderId="0" xfId="2" applyNumberFormat="1" applyFont="1" applyFill="1" applyBorder="1" applyAlignment="1" applyProtection="1">
      <alignment vertical="center"/>
      <protection hidden="1"/>
    </xf>
    <xf numFmtId="41" fontId="9" fillId="4" borderId="0" xfId="3" applyNumberFormat="1" applyFont="1" applyFill="1" applyBorder="1" applyAlignment="1" applyProtection="1">
      <alignment vertical="center"/>
      <protection hidden="1"/>
    </xf>
    <xf numFmtId="41" fontId="10" fillId="4" borderId="0" xfId="3" applyNumberFormat="1" applyFont="1" applyFill="1" applyBorder="1" applyAlignment="1" applyProtection="1">
      <alignment vertical="center"/>
      <protection hidden="1"/>
    </xf>
    <xf numFmtId="41" fontId="11" fillId="4" borderId="0" xfId="3" applyNumberFormat="1" applyFont="1" applyFill="1" applyBorder="1" applyAlignment="1" applyProtection="1">
      <alignment vertical="center"/>
      <protection hidden="1"/>
    </xf>
    <xf numFmtId="43" fontId="2" fillId="4" borderId="0" xfId="1" applyFont="1" applyFill="1"/>
    <xf numFmtId="165" fontId="5" fillId="4" borderId="0" xfId="0" applyNumberFormat="1" applyFont="1" applyFill="1" applyBorder="1" applyAlignment="1">
      <alignment horizontal="left"/>
    </xf>
    <xf numFmtId="49" fontId="5" fillId="4" borderId="0" xfId="0" applyNumberFormat="1" applyFont="1" applyFill="1" applyBorder="1"/>
    <xf numFmtId="49" fontId="5" fillId="4" borderId="0" xfId="0" applyNumberFormat="1" applyFont="1" applyFill="1" applyBorder="1" applyAlignment="1">
      <alignment horizontal="center"/>
    </xf>
    <xf numFmtId="0" fontId="5" fillId="4" borderId="0" xfId="0" applyFont="1" applyFill="1"/>
    <xf numFmtId="164" fontId="5" fillId="4" borderId="0" xfId="0" applyNumberFormat="1" applyFont="1" applyFill="1" applyBorder="1" applyAlignment="1">
      <alignment horizontal="right"/>
    </xf>
    <xf numFmtId="43" fontId="5" fillId="4" borderId="0" xfId="1" applyFont="1" applyFill="1"/>
    <xf numFmtId="49" fontId="6" fillId="4" borderId="0" xfId="0" applyNumberFormat="1" applyFont="1" applyFill="1"/>
    <xf numFmtId="165" fontId="6" fillId="4" borderId="0" xfId="0" applyNumberFormat="1" applyFont="1" applyFill="1" applyAlignment="1">
      <alignment horizontal="left"/>
    </xf>
    <xf numFmtId="43" fontId="1" fillId="4" borderId="0" xfId="1" applyFill="1"/>
    <xf numFmtId="9" fontId="0" fillId="4" borderId="0" xfId="4" applyFont="1" applyFill="1" applyAlignment="1">
      <alignment horizontal="left"/>
    </xf>
    <xf numFmtId="165" fontId="5" fillId="4" borderId="0" xfId="0" applyNumberFormat="1" applyFont="1" applyFill="1" applyAlignment="1">
      <alignment horizontal="left"/>
    </xf>
    <xf numFmtId="164" fontId="5" fillId="4" borderId="0" xfId="0" applyNumberFormat="1" applyFont="1" applyFill="1" applyBorder="1"/>
    <xf numFmtId="164" fontId="5" fillId="4" borderId="0" xfId="0" applyNumberFormat="1" applyFont="1" applyFill="1"/>
    <xf numFmtId="164" fontId="0" fillId="4" borderId="0" xfId="0" applyNumberFormat="1" applyFill="1" applyAlignment="1">
      <alignment horizontal="right"/>
    </xf>
    <xf numFmtId="164" fontId="0" fillId="4" borderId="1" xfId="1" applyNumberFormat="1" applyFont="1" applyFill="1" applyBorder="1"/>
    <xf numFmtId="164" fontId="0" fillId="4" borderId="0" xfId="1" applyNumberFormat="1" applyFont="1" applyFill="1"/>
    <xf numFmtId="164" fontId="2" fillId="4" borderId="0" xfId="1" applyNumberFormat="1" applyFont="1" applyFill="1" applyBorder="1"/>
    <xf numFmtId="164" fontId="5" fillId="4" borderId="0" xfId="1" applyNumberFormat="1" applyFont="1" applyFill="1" applyBorder="1" applyAlignment="1">
      <alignment horizontal="right"/>
    </xf>
    <xf numFmtId="164" fontId="2" fillId="4" borderId="7" xfId="1" applyNumberFormat="1" applyFont="1" applyFill="1" applyBorder="1"/>
    <xf numFmtId="164" fontId="0" fillId="4" borderId="0" xfId="1" applyNumberFormat="1" applyFont="1" applyFill="1" applyBorder="1"/>
    <xf numFmtId="164" fontId="0" fillId="4" borderId="7" xfId="1" applyNumberFormat="1" applyFont="1" applyFill="1" applyBorder="1"/>
    <xf numFmtId="164" fontId="0" fillId="4" borderId="2" xfId="1" applyNumberFormat="1" applyFont="1" applyFill="1" applyBorder="1"/>
    <xf numFmtId="164" fontId="3" fillId="4" borderId="0" xfId="1" applyNumberFormat="1" applyFont="1" applyFill="1" applyBorder="1"/>
    <xf numFmtId="164" fontId="2" fillId="4" borderId="6" xfId="1" applyNumberFormat="1" applyFont="1" applyFill="1" applyBorder="1"/>
    <xf numFmtId="165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/>
    <xf numFmtId="0" fontId="3" fillId="4" borderId="1" xfId="0" applyFont="1" applyFill="1" applyBorder="1"/>
    <xf numFmtId="165" fontId="3" fillId="4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center"/>
    </xf>
    <xf numFmtId="49" fontId="2" fillId="4" borderId="8" xfId="2" applyNumberFormat="1" applyFont="1" applyFill="1" applyBorder="1" applyAlignment="1" applyProtection="1">
      <alignment horizontal="center" vertical="center"/>
      <protection hidden="1"/>
    </xf>
    <xf numFmtId="41" fontId="3" fillId="4" borderId="9" xfId="2" applyNumberFormat="1" applyFont="1" applyFill="1" applyBorder="1" applyAlignment="1" applyProtection="1">
      <alignment vertical="center"/>
      <protection hidden="1"/>
    </xf>
    <xf numFmtId="41" fontId="18" fillId="4" borderId="9" xfId="3" applyNumberFormat="1" applyFont="1" applyFill="1" applyBorder="1" applyAlignment="1" applyProtection="1">
      <alignment vertical="center"/>
      <protection hidden="1"/>
    </xf>
    <xf numFmtId="41" fontId="18" fillId="4" borderId="10" xfId="3" applyNumberFormat="1" applyFont="1" applyFill="1" applyBorder="1" applyAlignment="1" applyProtection="1">
      <alignment vertical="center"/>
      <protection hidden="1"/>
    </xf>
    <xf numFmtId="49" fontId="19" fillId="4" borderId="11" xfId="3" applyNumberFormat="1" applyFont="1" applyFill="1" applyBorder="1" applyAlignment="1" applyProtection="1">
      <alignment horizontal="center" vertical="center"/>
      <protection hidden="1"/>
    </xf>
    <xf numFmtId="41" fontId="20" fillId="4" borderId="0" xfId="3" applyNumberFormat="1" applyFont="1" applyFill="1" applyBorder="1" applyAlignment="1" applyProtection="1">
      <alignment horizontal="center" vertical="center"/>
      <protection hidden="1"/>
    </xf>
    <xf numFmtId="41" fontId="20" fillId="4" borderId="0" xfId="3" applyNumberFormat="1" applyFont="1" applyFill="1" applyBorder="1" applyAlignment="1" applyProtection="1">
      <alignment vertical="center" wrapText="1"/>
      <protection hidden="1"/>
    </xf>
    <xf numFmtId="41" fontId="20" fillId="4" borderId="12" xfId="3" applyNumberFormat="1" applyFont="1" applyFill="1" applyBorder="1" applyAlignment="1" applyProtection="1">
      <alignment vertical="center" wrapText="1"/>
      <protection hidden="1"/>
    </xf>
    <xf numFmtId="49" fontId="19" fillId="4" borderId="13" xfId="3" applyNumberFormat="1" applyFont="1" applyFill="1" applyBorder="1" applyAlignment="1" applyProtection="1">
      <alignment horizontal="center" vertical="center"/>
      <protection hidden="1"/>
    </xf>
    <xf numFmtId="0" fontId="19" fillId="2" borderId="14" xfId="3" applyNumberFormat="1" applyFont="1" applyFill="1" applyBorder="1" applyAlignment="1" applyProtection="1">
      <alignment horizontal="center" vertical="center"/>
      <protection hidden="1"/>
    </xf>
    <xf numFmtId="41" fontId="19" fillId="2" borderId="15" xfId="3" applyNumberFormat="1" applyFont="1" applyFill="1" applyBorder="1" applyAlignment="1" applyProtection="1">
      <alignment vertical="center"/>
      <protection hidden="1"/>
    </xf>
    <xf numFmtId="41" fontId="19" fillId="4" borderId="16" xfId="3" applyNumberFormat="1" applyFont="1" applyFill="1" applyBorder="1" applyAlignment="1" applyProtection="1">
      <alignment vertical="center"/>
      <protection hidden="1"/>
    </xf>
    <xf numFmtId="41" fontId="19" fillId="4" borderId="17" xfId="3" applyNumberFormat="1" applyFont="1" applyFill="1" applyBorder="1" applyAlignment="1" applyProtection="1">
      <alignment vertical="center"/>
      <protection hidden="1"/>
    </xf>
    <xf numFmtId="41" fontId="19" fillId="2" borderId="14" xfId="3" applyNumberFormat="1" applyFont="1" applyFill="1" applyBorder="1" applyAlignment="1" applyProtection="1">
      <alignment vertical="center"/>
      <protection hidden="1"/>
    </xf>
    <xf numFmtId="41" fontId="19" fillId="4" borderId="12" xfId="3" applyNumberFormat="1" applyFont="1" applyFill="1" applyBorder="1" applyAlignment="1" applyProtection="1">
      <alignment vertical="center"/>
      <protection hidden="1"/>
    </xf>
    <xf numFmtId="0" fontId="19" fillId="4" borderId="0" xfId="3" applyNumberFormat="1" applyFont="1" applyFill="1" applyBorder="1" applyAlignment="1" applyProtection="1">
      <alignment horizontal="center" vertical="center"/>
      <protection hidden="1"/>
    </xf>
    <xf numFmtId="41" fontId="19" fillId="4" borderId="0" xfId="3" applyNumberFormat="1" applyFont="1" applyFill="1" applyBorder="1" applyAlignment="1" applyProtection="1">
      <alignment vertical="center"/>
      <protection hidden="1"/>
    </xf>
    <xf numFmtId="41" fontId="19" fillId="4" borderId="0" xfId="3" applyNumberFormat="1" applyFont="1" applyFill="1" applyBorder="1" applyAlignment="1" applyProtection="1">
      <alignment horizontal="center" vertical="center"/>
      <protection hidden="1"/>
    </xf>
    <xf numFmtId="41" fontId="21" fillId="4" borderId="0" xfId="3" applyNumberFormat="1" applyFont="1" applyFill="1" applyBorder="1" applyAlignment="1" applyProtection="1">
      <alignment vertical="center"/>
      <protection hidden="1"/>
    </xf>
    <xf numFmtId="41" fontId="21" fillId="4" borderId="18" xfId="3" applyNumberFormat="1" applyFont="1" applyFill="1" applyBorder="1" applyAlignment="1" applyProtection="1">
      <alignment vertical="center"/>
      <protection hidden="1"/>
    </xf>
    <xf numFmtId="41" fontId="21" fillId="4" borderId="12" xfId="3" applyNumberFormat="1" applyFont="1" applyFill="1" applyBorder="1" applyAlignment="1" applyProtection="1">
      <alignment vertical="center"/>
      <protection hidden="1"/>
    </xf>
    <xf numFmtId="49" fontId="3" fillId="4" borderId="19" xfId="3" applyNumberFormat="1" applyFont="1" applyFill="1" applyBorder="1" applyAlignment="1" applyProtection="1">
      <alignment horizontal="center" vertical="center"/>
      <protection hidden="1"/>
    </xf>
    <xf numFmtId="41" fontId="3" fillId="4" borderId="1" xfId="2" applyNumberFormat="1" applyFont="1" applyFill="1" applyBorder="1" applyAlignment="1" applyProtection="1">
      <alignment vertical="center"/>
      <protection hidden="1"/>
    </xf>
    <xf numFmtId="41" fontId="18" fillId="4" borderId="1" xfId="3" applyNumberFormat="1" applyFont="1" applyFill="1" applyBorder="1" applyAlignment="1" applyProtection="1">
      <alignment vertical="center"/>
      <protection hidden="1"/>
    </xf>
    <xf numFmtId="41" fontId="18" fillId="4" borderId="20" xfId="3" applyNumberFormat="1" applyFont="1" applyFill="1" applyBorder="1" applyAlignment="1" applyProtection="1">
      <alignment vertical="center"/>
      <protection hidden="1"/>
    </xf>
    <xf numFmtId="168" fontId="16" fillId="5" borderId="3" xfId="0" applyNumberFormat="1" applyFont="1" applyFill="1" applyBorder="1" applyAlignment="1">
      <alignment horizontal="center" vertical="center" wrapText="1"/>
    </xf>
    <xf numFmtId="168" fontId="0" fillId="5" borderId="22" xfId="1" applyNumberFormat="1" applyFont="1" applyFill="1" applyBorder="1"/>
    <xf numFmtId="168" fontId="15" fillId="3" borderId="21" xfId="0" applyNumberFormat="1" applyFont="1" applyFill="1" applyBorder="1" applyAlignment="1">
      <alignment horizontal="center" vertical="center" wrapText="1"/>
    </xf>
    <xf numFmtId="168" fontId="0" fillId="3" borderId="21" xfId="1" applyNumberFormat="1" applyFont="1" applyFill="1" applyBorder="1"/>
    <xf numFmtId="168" fontId="2" fillId="4" borderId="23" xfId="1" applyNumberFormat="1" applyFont="1" applyFill="1" applyBorder="1" applyAlignment="1">
      <alignment horizontal="center"/>
    </xf>
    <xf numFmtId="168" fontId="0" fillId="4" borderId="23" xfId="1" applyNumberFormat="1" applyFont="1" applyFill="1" applyBorder="1"/>
    <xf numFmtId="168" fontId="17" fillId="4" borderId="24" xfId="1" applyNumberFormat="1" applyFont="1" applyFill="1" applyBorder="1"/>
    <xf numFmtId="170" fontId="0" fillId="4" borderId="0" xfId="0" applyNumberFormat="1" applyFill="1" applyBorder="1"/>
    <xf numFmtId="164" fontId="2" fillId="4" borderId="7" xfId="1" applyNumberFormat="1" applyFont="1" applyFill="1" applyBorder="1"/>
    <xf numFmtId="49" fontId="1" fillId="2" borderId="0" xfId="0" applyNumberFormat="1" applyFont="1" applyFill="1"/>
    <xf numFmtId="9" fontId="0" fillId="6" borderId="0" xfId="4" applyFont="1" applyFill="1" applyAlignment="1">
      <alignment horizontal="center"/>
    </xf>
    <xf numFmtId="49" fontId="5" fillId="4" borderId="0" xfId="4" applyNumberFormat="1" applyFont="1" applyFill="1"/>
    <xf numFmtId="49" fontId="1" fillId="2" borderId="0" xfId="0" applyNumberFormat="1" applyFont="1" applyFill="1" applyAlignment="1">
      <alignment horizontal="left" vertical="center"/>
    </xf>
    <xf numFmtId="9" fontId="0" fillId="2" borderId="0" xfId="4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166" fontId="1" fillId="2" borderId="0" xfId="0" applyNumberFormat="1" applyFont="1" applyFill="1" applyAlignment="1">
      <alignment horizontal="left" vertical="center"/>
    </xf>
    <xf numFmtId="49" fontId="0" fillId="2" borderId="0" xfId="0" applyNumberFormat="1" applyFont="1" applyFill="1" applyAlignment="1">
      <alignment horizontal="left" vertical="center"/>
    </xf>
    <xf numFmtId="165" fontId="0" fillId="6" borderId="0" xfId="0" applyNumberFormat="1" applyFill="1" applyAlignment="1">
      <alignment horizontal="left"/>
    </xf>
    <xf numFmtId="169" fontId="15" fillId="4" borderId="0" xfId="1" applyNumberFormat="1" applyFont="1" applyFill="1" applyBorder="1" applyAlignment="1">
      <alignment horizontal="center" vertical="center" wrapText="1"/>
    </xf>
    <xf numFmtId="10" fontId="0" fillId="7" borderId="0" xfId="4" applyNumberFormat="1" applyFont="1" applyFill="1" applyBorder="1" applyAlignment="1">
      <alignment horizontal="center"/>
    </xf>
    <xf numFmtId="170" fontId="1" fillId="4" borderId="0" xfId="0" applyNumberFormat="1" applyFont="1" applyFill="1" applyBorder="1"/>
    <xf numFmtId="165" fontId="1" fillId="4" borderId="0" xfId="0" applyNumberFormat="1" applyFont="1" applyFill="1" applyAlignment="1">
      <alignment horizontal="left"/>
    </xf>
    <xf numFmtId="164" fontId="3" fillId="4" borderId="6" xfId="1" applyNumberFormat="1" applyFont="1" applyFill="1" applyBorder="1"/>
    <xf numFmtId="49" fontId="2" fillId="5" borderId="8" xfId="0" applyNumberFormat="1" applyFont="1" applyFill="1" applyBorder="1" applyAlignment="1">
      <alignment horizontal="center" wrapText="1"/>
    </xf>
    <xf numFmtId="49" fontId="0" fillId="5" borderId="9" xfId="0" applyNumberFormat="1" applyFill="1" applyBorder="1" applyAlignment="1">
      <alignment wrapText="1"/>
    </xf>
    <xf numFmtId="49" fontId="0" fillId="5" borderId="10" xfId="0" applyNumberFormat="1" applyFill="1" applyBorder="1" applyAlignment="1">
      <alignment wrapText="1"/>
    </xf>
    <xf numFmtId="49" fontId="0" fillId="5" borderId="19" xfId="0" applyNumberFormat="1" applyFill="1" applyBorder="1" applyAlignment="1">
      <alignment wrapText="1"/>
    </xf>
    <xf numFmtId="49" fontId="0" fillId="5" borderId="1" xfId="0" applyNumberFormat="1" applyFill="1" applyBorder="1" applyAlignment="1">
      <alignment wrapText="1"/>
    </xf>
    <xf numFmtId="49" fontId="0" fillId="5" borderId="20" xfId="0" applyNumberFormat="1" applyFill="1" applyBorder="1" applyAlignment="1">
      <alignment wrapText="1"/>
    </xf>
    <xf numFmtId="41" fontId="10" fillId="4" borderId="0" xfId="3" applyNumberFormat="1" applyFont="1" applyFill="1" applyBorder="1" applyAlignment="1" applyProtection="1">
      <alignment horizontal="center" vertical="center"/>
      <protection hidden="1"/>
    </xf>
    <xf numFmtId="168" fontId="16" fillId="5" borderId="7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GERMAINE P'SHIP RENTAL" xfId="2"/>
    <cellStyle name="Normal_SourceInfo" xfId="3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7"/>
  <sheetViews>
    <sheetView topLeftCell="A2" workbookViewId="0">
      <selection activeCell="F14" sqref="F14"/>
    </sheetView>
  </sheetViews>
  <sheetFormatPr defaultRowHeight="12.75" x14ac:dyDescent="0.2"/>
  <cols>
    <col min="1" max="3" width="9.140625" style="10"/>
    <col min="4" max="4" width="13.42578125" style="10" customWidth="1"/>
    <col min="5" max="5" width="10" style="10" customWidth="1"/>
    <col min="6" max="6" width="28.28515625" style="1" customWidth="1"/>
    <col min="7" max="7" width="10.140625" style="1" bestFit="1" customWidth="1"/>
    <col min="8" max="10" width="9.140625" style="10"/>
    <col min="11" max="12" width="0" style="10" hidden="1" customWidth="1"/>
    <col min="13" max="43" width="9.140625" style="10"/>
    <col min="44" max="16384" width="9.140625" style="1"/>
  </cols>
  <sheetData>
    <row r="1" spans="3:14" x14ac:dyDescent="0.2">
      <c r="F1" s="10"/>
      <c r="G1" s="10"/>
      <c r="K1" s="10" t="s">
        <v>36</v>
      </c>
      <c r="L1" s="10" t="s">
        <v>38</v>
      </c>
    </row>
    <row r="2" spans="3:14" x14ac:dyDescent="0.2">
      <c r="F2" s="10"/>
      <c r="G2" s="10"/>
      <c r="K2" s="10" t="s">
        <v>37</v>
      </c>
      <c r="L2" s="10" t="s">
        <v>39</v>
      </c>
    </row>
    <row r="3" spans="3:14" x14ac:dyDescent="0.2">
      <c r="F3" s="10"/>
      <c r="G3" s="10"/>
    </row>
    <row r="4" spans="3:14" ht="13.5" thickBot="1" x14ac:dyDescent="0.25">
      <c r="F4" s="10"/>
      <c r="G4" s="10"/>
    </row>
    <row r="5" spans="3:14" x14ac:dyDescent="0.2">
      <c r="C5" s="174" t="s">
        <v>6</v>
      </c>
      <c r="D5" s="175"/>
      <c r="E5" s="175"/>
      <c r="F5" s="175"/>
      <c r="G5" s="176"/>
      <c r="H5" s="86"/>
      <c r="I5" s="86"/>
      <c r="J5" s="86"/>
      <c r="K5" s="86"/>
      <c r="L5" s="86"/>
      <c r="M5" s="87"/>
    </row>
    <row r="6" spans="3:14" ht="13.5" thickBot="1" x14ac:dyDescent="0.25">
      <c r="C6" s="177"/>
      <c r="D6" s="178"/>
      <c r="E6" s="178"/>
      <c r="F6" s="178"/>
      <c r="G6" s="179"/>
    </row>
    <row r="7" spans="3:14" x14ac:dyDescent="0.2">
      <c r="C7" s="82"/>
      <c r="D7" s="82"/>
      <c r="E7" s="82"/>
      <c r="F7" s="82"/>
      <c r="G7" s="82"/>
    </row>
    <row r="8" spans="3:14" x14ac:dyDescent="0.2">
      <c r="F8" s="10"/>
      <c r="G8" s="10"/>
    </row>
    <row r="9" spans="3:14" x14ac:dyDescent="0.2">
      <c r="F9" s="10"/>
      <c r="G9" s="10"/>
      <c r="K9" s="88"/>
      <c r="L9" s="88"/>
      <c r="M9" s="88"/>
      <c r="N9" s="88"/>
    </row>
    <row r="10" spans="3:14" ht="12.75" customHeight="1" x14ac:dyDescent="0.2">
      <c r="C10" s="9" t="s">
        <v>98</v>
      </c>
      <c r="F10" s="162" t="s">
        <v>107</v>
      </c>
      <c r="G10" s="162"/>
      <c r="K10" s="89"/>
      <c r="L10" s="90"/>
      <c r="M10" s="90"/>
      <c r="N10" s="90"/>
    </row>
    <row r="11" spans="3:14" ht="12.75" customHeight="1" x14ac:dyDescent="0.2">
      <c r="C11" s="9" t="s">
        <v>99</v>
      </c>
      <c r="F11" s="163">
        <v>1</v>
      </c>
      <c r="G11" s="164"/>
      <c r="K11" s="89"/>
      <c r="L11" s="90"/>
      <c r="M11" s="90"/>
      <c r="N11" s="90"/>
    </row>
    <row r="12" spans="3:14" x14ac:dyDescent="0.2">
      <c r="C12" s="9" t="s">
        <v>103</v>
      </c>
      <c r="F12" s="162" t="s">
        <v>108</v>
      </c>
      <c r="G12" s="162"/>
      <c r="K12" s="91"/>
      <c r="L12" s="92"/>
      <c r="M12" s="180"/>
      <c r="N12" s="180"/>
    </row>
    <row r="13" spans="3:14" x14ac:dyDescent="0.2">
      <c r="C13" s="9" t="s">
        <v>7</v>
      </c>
      <c r="F13" s="162" t="s">
        <v>127</v>
      </c>
      <c r="G13" s="162"/>
      <c r="K13" s="91"/>
      <c r="L13" s="92"/>
      <c r="M13" s="92"/>
      <c r="N13" s="90"/>
    </row>
    <row r="14" spans="3:14" x14ac:dyDescent="0.2">
      <c r="C14" s="9"/>
      <c r="F14" s="162"/>
      <c r="G14" s="162"/>
      <c r="K14" s="91"/>
      <c r="L14" s="92"/>
      <c r="M14" s="92"/>
      <c r="N14" s="90"/>
    </row>
    <row r="15" spans="3:14" x14ac:dyDescent="0.2">
      <c r="C15" s="9" t="s">
        <v>32</v>
      </c>
      <c r="F15" s="162" t="s">
        <v>109</v>
      </c>
      <c r="G15" s="162"/>
      <c r="K15" s="91"/>
      <c r="L15" s="92"/>
      <c r="M15" s="92"/>
      <c r="N15" s="90"/>
    </row>
    <row r="16" spans="3:14" x14ac:dyDescent="0.2">
      <c r="C16" s="9"/>
      <c r="F16" s="162"/>
      <c r="G16" s="162"/>
      <c r="K16" s="91"/>
      <c r="L16" s="92"/>
      <c r="M16" s="92"/>
      <c r="N16" s="90"/>
    </row>
    <row r="17" spans="3:14" ht="13.5" x14ac:dyDescent="0.2">
      <c r="C17" s="9" t="s">
        <v>8</v>
      </c>
      <c r="F17" s="165" t="s">
        <v>110</v>
      </c>
      <c r="G17" s="166"/>
      <c r="K17" s="93"/>
      <c r="L17" s="92"/>
      <c r="M17" s="92"/>
      <c r="N17" s="90"/>
    </row>
    <row r="18" spans="3:14" x14ac:dyDescent="0.2">
      <c r="C18" s="9" t="s">
        <v>9</v>
      </c>
      <c r="F18" s="165" t="s">
        <v>114</v>
      </c>
      <c r="G18" s="166"/>
      <c r="K18" s="91"/>
      <c r="L18" s="92"/>
      <c r="M18" s="180"/>
      <c r="N18" s="180"/>
    </row>
    <row r="19" spans="3:14" x14ac:dyDescent="0.2">
      <c r="C19" s="9" t="s">
        <v>10</v>
      </c>
      <c r="F19" s="167"/>
      <c r="G19" s="166"/>
      <c r="K19" s="91"/>
      <c r="L19" s="92"/>
      <c r="M19" s="92"/>
      <c r="N19" s="90"/>
    </row>
    <row r="20" spans="3:14" x14ac:dyDescent="0.2">
      <c r="F20" s="10"/>
      <c r="G20" s="10"/>
      <c r="K20" s="91"/>
      <c r="L20" s="92"/>
      <c r="M20" s="92"/>
      <c r="N20" s="90"/>
    </row>
    <row r="21" spans="3:14" x14ac:dyDescent="0.2">
      <c r="F21" s="10"/>
      <c r="G21" s="10"/>
      <c r="K21" s="91"/>
      <c r="L21" s="92"/>
      <c r="M21" s="92"/>
      <c r="N21" s="90"/>
    </row>
    <row r="22" spans="3:14" x14ac:dyDescent="0.2">
      <c r="F22" s="10"/>
      <c r="G22" s="10"/>
      <c r="K22" s="88"/>
      <c r="L22" s="88"/>
      <c r="M22" s="88"/>
      <c r="N22" s="88"/>
    </row>
    <row r="23" spans="3:14" x14ac:dyDescent="0.2">
      <c r="F23" s="10"/>
      <c r="G23" s="10"/>
    </row>
    <row r="24" spans="3:14" x14ac:dyDescent="0.2">
      <c r="C24" s="83" t="s">
        <v>33</v>
      </c>
      <c r="F24" s="10"/>
      <c r="G24" s="10"/>
    </row>
    <row r="25" spans="3:14" x14ac:dyDescent="0.2">
      <c r="C25" s="10" t="s">
        <v>40</v>
      </c>
      <c r="D25" s="23"/>
      <c r="F25" s="159" t="s">
        <v>111</v>
      </c>
      <c r="G25" s="6"/>
    </row>
    <row r="26" spans="3:14" x14ac:dyDescent="0.2">
      <c r="C26" s="10" t="s">
        <v>41</v>
      </c>
      <c r="D26" s="23"/>
      <c r="F26" s="6"/>
      <c r="G26" s="6"/>
    </row>
    <row r="27" spans="3:14" x14ac:dyDescent="0.2">
      <c r="C27" s="10" t="s">
        <v>42</v>
      </c>
      <c r="D27" s="11"/>
      <c r="F27" s="7">
        <v>43818</v>
      </c>
      <c r="G27" s="6"/>
    </row>
    <row r="28" spans="3:14" x14ac:dyDescent="0.2">
      <c r="C28" s="10" t="s">
        <v>43</v>
      </c>
      <c r="F28" s="6"/>
      <c r="G28" s="6"/>
    </row>
    <row r="29" spans="3:14" x14ac:dyDescent="0.2">
      <c r="C29" s="10" t="s">
        <v>34</v>
      </c>
      <c r="F29" s="6" t="s">
        <v>112</v>
      </c>
      <c r="G29" s="6"/>
    </row>
    <row r="30" spans="3:14" x14ac:dyDescent="0.2">
      <c r="C30" s="10" t="s">
        <v>30</v>
      </c>
      <c r="D30" s="11"/>
      <c r="F30" s="6"/>
      <c r="G30" s="6"/>
    </row>
    <row r="31" spans="3:14" x14ac:dyDescent="0.2">
      <c r="C31" s="11"/>
      <c r="D31" s="11"/>
      <c r="F31" s="10"/>
      <c r="G31" s="10"/>
    </row>
    <row r="32" spans="3:14" x14ac:dyDescent="0.2">
      <c r="C32" s="84" t="str">
        <f>IF($F$30="Yes","If Refinanced:","")</f>
        <v/>
      </c>
      <c r="D32" s="11"/>
      <c r="F32" s="10"/>
      <c r="G32" s="10"/>
    </row>
    <row r="33" spans="3:7" x14ac:dyDescent="0.2">
      <c r="C33" s="85" t="str">
        <f>IF($F$30="Yes","   Refinance Date:","")</f>
        <v/>
      </c>
      <c r="F33" s="7"/>
      <c r="G33" s="6"/>
    </row>
    <row r="34" spans="3:7" x14ac:dyDescent="0.2">
      <c r="C34" s="85" t="str">
        <f>IF($F$30="Yes","   Financial Institution:","")</f>
        <v/>
      </c>
      <c r="F34" s="6"/>
      <c r="G34" s="6"/>
    </row>
    <row r="35" spans="3:7" x14ac:dyDescent="0.2">
      <c r="C35" s="85" t="str">
        <f>IF($F$30="Yes","   Loan Type:","")</f>
        <v/>
      </c>
      <c r="F35" s="6"/>
      <c r="G35" s="6"/>
    </row>
    <row r="36" spans="3:7" x14ac:dyDescent="0.2">
      <c r="C36" s="85" t="str">
        <f>IF($F$30="Yes","   BSB:","")</f>
        <v/>
      </c>
      <c r="F36" s="6"/>
      <c r="G36" s="6"/>
    </row>
    <row r="37" spans="3:7" x14ac:dyDescent="0.2">
      <c r="C37" s="85" t="str">
        <f>IF($F$30="Yes","   Account Number:","")</f>
        <v/>
      </c>
      <c r="F37" s="6"/>
      <c r="G37" s="6"/>
    </row>
    <row r="38" spans="3:7" x14ac:dyDescent="0.2">
      <c r="C38" s="11"/>
      <c r="F38" s="10"/>
      <c r="G38" s="10"/>
    </row>
    <row r="39" spans="3:7" x14ac:dyDescent="0.2">
      <c r="C39" s="11"/>
      <c r="F39" s="10"/>
      <c r="G39" s="10"/>
    </row>
    <row r="40" spans="3:7" x14ac:dyDescent="0.2">
      <c r="F40" s="10"/>
      <c r="G40" s="10"/>
    </row>
    <row r="41" spans="3:7" x14ac:dyDescent="0.2">
      <c r="F41" s="10"/>
      <c r="G41" s="10"/>
    </row>
    <row r="42" spans="3:7" x14ac:dyDescent="0.2">
      <c r="F42" s="10"/>
      <c r="G42" s="10"/>
    </row>
    <row r="43" spans="3:7" x14ac:dyDescent="0.2">
      <c r="F43" s="10"/>
      <c r="G43" s="10"/>
    </row>
    <row r="44" spans="3:7" x14ac:dyDescent="0.2">
      <c r="F44" s="10"/>
      <c r="G44" s="10"/>
    </row>
    <row r="45" spans="3:7" x14ac:dyDescent="0.2">
      <c r="F45" s="10"/>
      <c r="G45" s="10"/>
    </row>
    <row r="46" spans="3:7" x14ac:dyDescent="0.2">
      <c r="F46" s="10"/>
      <c r="G46" s="10"/>
    </row>
    <row r="47" spans="3:7" x14ac:dyDescent="0.2">
      <c r="F47" s="10"/>
      <c r="G47" s="10"/>
    </row>
    <row r="48" spans="3:7" x14ac:dyDescent="0.2">
      <c r="F48" s="10"/>
      <c r="G48" s="10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</sheetData>
  <mergeCells count="3">
    <mergeCell ref="C5:G6"/>
    <mergeCell ref="M12:N12"/>
    <mergeCell ref="M18:N18"/>
  </mergeCells>
  <phoneticPr fontId="4" type="noConversion"/>
  <dataValidations count="3">
    <dataValidation allowBlank="1" showInputMessage="1" showErrorMessage="1" prompt="Enter as TEXT only." sqref="F15 F17:F19"/>
    <dataValidation type="list" allowBlank="1" showInputMessage="1" showErrorMessage="1" sqref="F30">
      <formula1>$K$1:$K$2</formula1>
    </dataValidation>
    <dataValidation type="list" allowBlank="1" showInputMessage="1" showErrorMessage="1" sqref="F35 F26">
      <formula1>$L$1:$L$2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view="pageBreakPreview" zoomScaleNormal="100" zoomScaleSheetLayoutView="10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D39" sqref="D39"/>
    </sheetView>
  </sheetViews>
  <sheetFormatPr defaultRowHeight="12.75" x14ac:dyDescent="0.2"/>
  <cols>
    <col min="1" max="1" width="13.85546875" style="39" customWidth="1"/>
    <col min="2" max="2" width="21" style="39" customWidth="1"/>
    <col min="3" max="3" width="13.5703125" style="40" customWidth="1"/>
    <col min="4" max="4" width="13.42578125" style="40" customWidth="1"/>
    <col min="5" max="5" width="13.28515625" style="40" hidden="1" customWidth="1"/>
    <col min="6" max="6" width="14" style="40" customWidth="1"/>
    <col min="7" max="8" width="11.7109375" style="40" hidden="1" customWidth="1"/>
    <col min="9" max="9" width="10.85546875" style="40" hidden="1" customWidth="1"/>
    <col min="10" max="10" width="13.42578125" style="40" bestFit="1" customWidth="1"/>
    <col min="11" max="11" width="15.28515625" style="40" customWidth="1"/>
    <col min="12" max="12" width="15.28515625" style="40" hidden="1" customWidth="1"/>
    <col min="13" max="13" width="15" style="40" hidden="1" customWidth="1"/>
    <col min="14" max="14" width="9.140625" style="40"/>
    <col min="15" max="15" width="13.85546875" style="43" bestFit="1" customWidth="1"/>
    <col min="16" max="16" width="9.140625" style="39"/>
    <col min="17" max="17" width="14.42578125" style="42" bestFit="1" customWidth="1"/>
    <col min="18" max="16384" width="9.140625" style="39"/>
  </cols>
  <sheetData>
    <row r="1" spans="1:17" x14ac:dyDescent="0.2">
      <c r="A1" s="38" t="s">
        <v>47</v>
      </c>
      <c r="O1" s="41" t="s">
        <v>48</v>
      </c>
    </row>
    <row r="2" spans="1:17" x14ac:dyDescent="0.2">
      <c r="O2" s="43" t="b">
        <f>O41=Q41</f>
        <v>0</v>
      </c>
    </row>
    <row r="3" spans="1:17" x14ac:dyDescent="0.2">
      <c r="A3" s="44" t="s">
        <v>49</v>
      </c>
      <c r="B3" s="78" t="str">
        <f>SourceInfo!F15</f>
        <v>2 MORDAUNT DRIVE, HILLSIDE VIC 3037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Q3" s="170">
        <f>4/12</f>
        <v>0.33333333333333331</v>
      </c>
    </row>
    <row r="4" spans="1:17" ht="10.5" customHeight="1" x14ac:dyDescent="0.2">
      <c r="A4" s="44"/>
      <c r="B4" s="79"/>
    </row>
    <row r="5" spans="1:17" x14ac:dyDescent="0.2">
      <c r="A5" s="44" t="s">
        <v>50</v>
      </c>
      <c r="B5" s="78" t="str">
        <f>SourceInfo!F10</f>
        <v>JAR JAR BINKS SUPERANNUATION FUND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7" x14ac:dyDescent="0.2">
      <c r="A6" s="44"/>
      <c r="B6" s="80"/>
    </row>
    <row r="7" spans="1:17" x14ac:dyDescent="0.2">
      <c r="A7" s="44" t="s">
        <v>51</v>
      </c>
      <c r="B7" s="81" t="str">
        <f>SourceInfo!F13</f>
        <v>2022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10" spans="1:17" x14ac:dyDescent="0.2">
      <c r="A10" s="46" t="s">
        <v>52</v>
      </c>
      <c r="F10" s="47"/>
      <c r="G10" s="47"/>
      <c r="H10" s="47"/>
      <c r="I10" s="47"/>
      <c r="J10" s="47"/>
      <c r="K10" s="47"/>
      <c r="L10" s="47"/>
      <c r="M10" s="47"/>
      <c r="O10" s="48" t="s">
        <v>53</v>
      </c>
      <c r="P10" s="49"/>
      <c r="Q10" s="49"/>
    </row>
    <row r="11" spans="1:17" s="50" customFormat="1" ht="39.75" customHeight="1" x14ac:dyDescent="0.2">
      <c r="A11" s="50" t="s">
        <v>54</v>
      </c>
      <c r="C11" s="152" t="s">
        <v>55</v>
      </c>
      <c r="D11" s="150" t="s">
        <v>120</v>
      </c>
      <c r="E11" s="150" t="s">
        <v>118</v>
      </c>
      <c r="F11" s="181" t="s">
        <v>56</v>
      </c>
      <c r="G11" s="181"/>
      <c r="H11" s="181"/>
      <c r="I11" s="182"/>
      <c r="J11" s="150" t="s">
        <v>102</v>
      </c>
      <c r="K11" s="150" t="s">
        <v>57</v>
      </c>
      <c r="L11" s="51" t="s">
        <v>58</v>
      </c>
      <c r="M11" s="51" t="s">
        <v>58</v>
      </c>
      <c r="N11" s="52"/>
      <c r="O11" s="53" t="s">
        <v>59</v>
      </c>
      <c r="Q11" s="169" t="s">
        <v>106</v>
      </c>
    </row>
    <row r="12" spans="1:17" s="54" customFormat="1" x14ac:dyDescent="0.2">
      <c r="C12" s="55"/>
      <c r="D12" s="1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Q12" s="56"/>
    </row>
    <row r="13" spans="1:17" ht="15" customHeight="1" x14ac:dyDescent="0.2">
      <c r="A13" s="57" t="s">
        <v>61</v>
      </c>
      <c r="C13" s="153">
        <v>20994</v>
      </c>
      <c r="D13" s="58"/>
      <c r="E13" s="58"/>
      <c r="F13" s="151"/>
      <c r="G13" s="58"/>
      <c r="H13" s="58"/>
      <c r="I13" s="58"/>
      <c r="J13" s="58"/>
      <c r="K13" s="58"/>
      <c r="L13" s="58"/>
      <c r="M13" s="58"/>
      <c r="N13" s="59"/>
      <c r="O13" s="60">
        <f>SUM(B13:N13)</f>
        <v>20994</v>
      </c>
      <c r="Q13" s="61">
        <f>$Q$3*O13</f>
        <v>6998</v>
      </c>
    </row>
    <row r="14" spans="1:17" ht="15" customHeight="1" x14ac:dyDescent="0.2">
      <c r="A14" s="57" t="s">
        <v>62</v>
      </c>
      <c r="C14" s="153"/>
      <c r="D14" s="58"/>
      <c r="E14" s="58"/>
      <c r="F14" s="151"/>
      <c r="G14" s="58"/>
      <c r="H14" s="58"/>
      <c r="I14" s="58"/>
      <c r="J14" s="58"/>
      <c r="K14" s="58"/>
      <c r="L14" s="58"/>
      <c r="M14" s="58"/>
      <c r="N14" s="59"/>
      <c r="O14" s="60">
        <f>SUM(B14:N14)</f>
        <v>0</v>
      </c>
      <c r="Q14" s="61">
        <f>$Q$3*O14</f>
        <v>0</v>
      </c>
    </row>
    <row r="15" spans="1:17" ht="6" customHeight="1" x14ac:dyDescent="0.2">
      <c r="A15" s="57"/>
      <c r="C15" s="59"/>
      <c r="D15" s="155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7" s="63" customFormat="1" ht="13.5" customHeight="1" x14ac:dyDescent="0.15">
      <c r="A16" s="62"/>
      <c r="C16" s="64">
        <f>SUM(C13:C15)</f>
        <v>20994</v>
      </c>
      <c r="D16" s="156">
        <f t="shared" ref="D16:M16" si="0">SUM(D13:D15)</f>
        <v>0</v>
      </c>
      <c r="E16" s="64">
        <f t="shared" si="0"/>
        <v>0</v>
      </c>
      <c r="F16" s="64">
        <f t="shared" si="0"/>
        <v>0</v>
      </c>
      <c r="G16" s="64">
        <f t="shared" si="0"/>
        <v>0</v>
      </c>
      <c r="H16" s="64">
        <f t="shared" si="0"/>
        <v>0</v>
      </c>
      <c r="I16" s="64">
        <f t="shared" si="0"/>
        <v>0</v>
      </c>
      <c r="J16" s="64">
        <f t="shared" si="0"/>
        <v>0</v>
      </c>
      <c r="K16" s="64">
        <f t="shared" si="0"/>
        <v>0</v>
      </c>
      <c r="L16" s="64">
        <f t="shared" si="0"/>
        <v>0</v>
      </c>
      <c r="M16" s="64">
        <f t="shared" si="0"/>
        <v>0</v>
      </c>
      <c r="N16" s="65"/>
      <c r="O16" s="64">
        <f>SUM(O13:O15)</f>
        <v>20994</v>
      </c>
      <c r="Q16" s="64">
        <f>SUM(Q13:Q15)</f>
        <v>6998</v>
      </c>
    </row>
    <row r="17" spans="1:17" x14ac:dyDescent="0.2">
      <c r="A17" s="57"/>
      <c r="C17" s="59"/>
      <c r="D17" s="155"/>
      <c r="E17" s="59"/>
      <c r="F17" s="59"/>
      <c r="G17" s="59"/>
      <c r="H17" s="59"/>
      <c r="I17" s="59"/>
      <c r="J17" s="59"/>
      <c r="K17" s="59"/>
      <c r="L17" s="59"/>
      <c r="M17" s="59"/>
      <c r="N17" s="59"/>
      <c r="Q17" s="43"/>
    </row>
    <row r="18" spans="1:17" x14ac:dyDescent="0.2">
      <c r="A18" s="57"/>
      <c r="C18" s="59"/>
      <c r="D18" s="155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7" ht="15" customHeight="1" x14ac:dyDescent="0.2">
      <c r="A19" s="57" t="s">
        <v>63</v>
      </c>
      <c r="C19" s="153"/>
      <c r="D19" s="58"/>
      <c r="E19" s="58"/>
      <c r="F19" s="151"/>
      <c r="G19" s="58"/>
      <c r="H19" s="58"/>
      <c r="I19" s="58"/>
      <c r="J19" s="58"/>
      <c r="K19" s="58"/>
      <c r="L19" s="58"/>
      <c r="M19" s="58"/>
      <c r="N19" s="59"/>
      <c r="O19" s="60">
        <f t="shared" ref="O19:O37" si="1">SUM(B19:N19)</f>
        <v>0</v>
      </c>
      <c r="Q19" s="61">
        <f>$Q$3*O19</f>
        <v>0</v>
      </c>
    </row>
    <row r="20" spans="1:17" ht="15" customHeight="1" x14ac:dyDescent="0.2">
      <c r="A20" s="57" t="s">
        <v>64</v>
      </c>
      <c r="C20" s="153"/>
      <c r="D20" s="58"/>
      <c r="E20" s="58"/>
      <c r="F20" s="151"/>
      <c r="G20" s="58"/>
      <c r="H20" s="58"/>
      <c r="I20" s="58"/>
      <c r="J20" s="58"/>
      <c r="K20" s="58"/>
      <c r="L20" s="58"/>
      <c r="M20" s="58"/>
      <c r="N20" s="59"/>
      <c r="O20" s="60">
        <f t="shared" si="1"/>
        <v>0</v>
      </c>
      <c r="Q20" s="61">
        <f t="shared" ref="Q20:Q37" si="2">$Q$3*O20</f>
        <v>0</v>
      </c>
    </row>
    <row r="21" spans="1:17" ht="15" customHeight="1" x14ac:dyDescent="0.2">
      <c r="A21" s="57" t="s">
        <v>65</v>
      </c>
      <c r="C21" s="153"/>
      <c r="D21" s="58"/>
      <c r="E21" s="58"/>
      <c r="F21" s="151"/>
      <c r="G21" s="58"/>
      <c r="H21" s="58"/>
      <c r="I21" s="58"/>
      <c r="J21" s="58">
        <v>767.71</v>
      </c>
      <c r="K21" s="58"/>
      <c r="L21" s="58"/>
      <c r="M21" s="58"/>
      <c r="N21" s="59"/>
      <c r="O21" s="60">
        <f t="shared" si="1"/>
        <v>767.71</v>
      </c>
      <c r="Q21" s="61">
        <f t="shared" si="2"/>
        <v>255.90333333333334</v>
      </c>
    </row>
    <row r="22" spans="1:17" ht="15" customHeight="1" x14ac:dyDescent="0.2">
      <c r="A22" s="57" t="s">
        <v>66</v>
      </c>
      <c r="C22" s="153"/>
      <c r="D22" s="58"/>
      <c r="E22" s="58"/>
      <c r="F22" s="151"/>
      <c r="G22" s="58"/>
      <c r="H22" s="58"/>
      <c r="I22" s="58"/>
      <c r="J22" s="58"/>
      <c r="K22" s="58"/>
      <c r="L22" s="58"/>
      <c r="M22" s="58"/>
      <c r="N22" s="59"/>
      <c r="O22" s="60">
        <f t="shared" si="1"/>
        <v>0</v>
      </c>
      <c r="Q22" s="61">
        <f t="shared" si="2"/>
        <v>0</v>
      </c>
    </row>
    <row r="23" spans="1:17" ht="15" customHeight="1" x14ac:dyDescent="0.2">
      <c r="A23" s="57" t="s">
        <v>67</v>
      </c>
      <c r="C23" s="153"/>
      <c r="D23" s="58"/>
      <c r="E23" s="58"/>
      <c r="F23" s="151">
        <v>1628.58</v>
      </c>
      <c r="G23" s="58"/>
      <c r="H23" s="58"/>
      <c r="I23" s="58"/>
      <c r="J23" s="58"/>
      <c r="K23" s="58"/>
      <c r="L23" s="58"/>
      <c r="M23" s="58"/>
      <c r="N23" s="59"/>
      <c r="O23" s="60">
        <f t="shared" si="1"/>
        <v>1628.58</v>
      </c>
      <c r="Q23" s="61">
        <f t="shared" si="2"/>
        <v>542.8599999999999</v>
      </c>
    </row>
    <row r="24" spans="1:17" ht="15" customHeight="1" x14ac:dyDescent="0.2">
      <c r="A24" s="57" t="s">
        <v>68</v>
      </c>
      <c r="C24" s="153"/>
      <c r="D24" s="58"/>
      <c r="E24" s="58"/>
      <c r="F24" s="151"/>
      <c r="G24" s="58"/>
      <c r="H24" s="58"/>
      <c r="I24" s="58"/>
      <c r="J24" s="58"/>
      <c r="K24" s="58"/>
      <c r="L24" s="58"/>
      <c r="M24" s="58"/>
      <c r="N24" s="59"/>
      <c r="O24" s="60">
        <f t="shared" si="1"/>
        <v>0</v>
      </c>
      <c r="Q24" s="61">
        <f t="shared" si="2"/>
        <v>0</v>
      </c>
    </row>
    <row r="25" spans="1:17" ht="15" customHeight="1" x14ac:dyDescent="0.2">
      <c r="A25" s="57" t="s">
        <v>69</v>
      </c>
      <c r="C25" s="153"/>
      <c r="D25" s="58"/>
      <c r="E25" s="58"/>
      <c r="F25" s="151"/>
      <c r="G25" s="58"/>
      <c r="H25" s="58"/>
      <c r="I25" s="58"/>
      <c r="J25" s="58"/>
      <c r="K25" s="58"/>
      <c r="L25" s="58"/>
      <c r="M25" s="58"/>
      <c r="N25" s="59"/>
      <c r="O25" s="60">
        <f t="shared" si="1"/>
        <v>0</v>
      </c>
      <c r="Q25" s="61">
        <f t="shared" si="2"/>
        <v>0</v>
      </c>
    </row>
    <row r="26" spans="1:17" ht="15" customHeight="1" x14ac:dyDescent="0.2">
      <c r="A26" s="57" t="s">
        <v>70</v>
      </c>
      <c r="C26" s="153"/>
      <c r="D26" s="58"/>
      <c r="E26" s="58"/>
      <c r="F26" s="151">
        <f>329+659.81</f>
        <v>988.81</v>
      </c>
      <c r="G26" s="58"/>
      <c r="H26" s="58"/>
      <c r="I26" s="58"/>
      <c r="J26" s="58"/>
      <c r="K26" s="58"/>
      <c r="L26" s="58"/>
      <c r="M26" s="58"/>
      <c r="N26" s="59"/>
      <c r="O26" s="60">
        <f t="shared" si="1"/>
        <v>988.81</v>
      </c>
      <c r="Q26" s="61">
        <f t="shared" si="2"/>
        <v>329.6033333333333</v>
      </c>
    </row>
    <row r="27" spans="1:17" ht="15" customHeight="1" x14ac:dyDescent="0.2">
      <c r="A27" s="57" t="s">
        <v>71</v>
      </c>
      <c r="C27" s="153"/>
      <c r="D27" s="58">
        <v>17495.28</v>
      </c>
      <c r="E27" s="58"/>
      <c r="F27" s="151"/>
      <c r="G27" s="58"/>
      <c r="H27" s="58"/>
      <c r="I27" s="58"/>
      <c r="J27" s="58"/>
      <c r="K27" s="58"/>
      <c r="L27" s="58"/>
      <c r="M27" s="58"/>
      <c r="N27" s="59"/>
      <c r="O27" s="60">
        <f t="shared" si="1"/>
        <v>17495.28</v>
      </c>
      <c r="Q27" s="61">
        <f t="shared" si="2"/>
        <v>5831.7599999999993</v>
      </c>
    </row>
    <row r="28" spans="1:17" ht="15" customHeight="1" x14ac:dyDescent="0.2">
      <c r="A28" s="57" t="s">
        <v>72</v>
      </c>
      <c r="C28" s="153"/>
      <c r="D28" s="58"/>
      <c r="E28" s="58"/>
      <c r="F28" s="151">
        <v>1156</v>
      </c>
      <c r="G28" s="58"/>
      <c r="H28" s="58"/>
      <c r="I28" s="58"/>
      <c r="J28" s="58"/>
      <c r="K28" s="58"/>
      <c r="L28" s="58"/>
      <c r="M28" s="58"/>
      <c r="N28" s="59"/>
      <c r="O28" s="60">
        <f t="shared" si="1"/>
        <v>1156</v>
      </c>
      <c r="Q28" s="61">
        <f t="shared" si="2"/>
        <v>385.33333333333331</v>
      </c>
    </row>
    <row r="29" spans="1:17" ht="15" customHeight="1" x14ac:dyDescent="0.2">
      <c r="A29" s="57" t="s">
        <v>3</v>
      </c>
      <c r="C29" s="153"/>
      <c r="D29" s="58"/>
      <c r="E29" s="58"/>
      <c r="F29" s="151"/>
      <c r="G29" s="58"/>
      <c r="H29" s="58"/>
      <c r="I29" s="58"/>
      <c r="J29" s="58"/>
      <c r="K29" s="58"/>
      <c r="L29" s="58"/>
      <c r="M29" s="58"/>
      <c r="N29" s="59"/>
      <c r="O29" s="60">
        <f t="shared" si="1"/>
        <v>0</v>
      </c>
      <c r="Q29" s="61">
        <f t="shared" si="2"/>
        <v>0</v>
      </c>
    </row>
    <row r="30" spans="1:17" ht="15" customHeight="1" x14ac:dyDescent="0.2">
      <c r="A30" s="57" t="s">
        <v>73</v>
      </c>
      <c r="C30" s="153"/>
      <c r="D30" s="58"/>
      <c r="E30" s="58"/>
      <c r="F30" s="151"/>
      <c r="G30" s="58"/>
      <c r="H30" s="58"/>
      <c r="I30" s="58"/>
      <c r="J30" s="58"/>
      <c r="K30" s="58"/>
      <c r="L30" s="58"/>
      <c r="M30" s="58"/>
      <c r="N30" s="59"/>
      <c r="O30" s="60">
        <f t="shared" si="1"/>
        <v>0</v>
      </c>
      <c r="Q30" s="61">
        <f t="shared" si="2"/>
        <v>0</v>
      </c>
    </row>
    <row r="31" spans="1:17" ht="15" customHeight="1" x14ac:dyDescent="0.2">
      <c r="A31" s="57" t="s">
        <v>74</v>
      </c>
      <c r="C31" s="153">
        <v>1154.7</v>
      </c>
      <c r="D31" s="58"/>
      <c r="E31" s="58"/>
      <c r="F31" s="151"/>
      <c r="G31" s="58"/>
      <c r="H31" s="58"/>
      <c r="I31" s="58"/>
      <c r="J31" s="58"/>
      <c r="K31" s="58"/>
      <c r="L31" s="58"/>
      <c r="M31" s="58"/>
      <c r="N31" s="59"/>
      <c r="O31" s="60">
        <f t="shared" si="1"/>
        <v>1154.7</v>
      </c>
      <c r="Q31" s="61">
        <f t="shared" si="2"/>
        <v>384.9</v>
      </c>
    </row>
    <row r="32" spans="1:17" ht="15" customHeight="1" x14ac:dyDescent="0.2">
      <c r="A32" s="57" t="s">
        <v>75</v>
      </c>
      <c r="C32" s="153">
        <f>C86</f>
        <v>954.80000000000007</v>
      </c>
      <c r="D32" s="58"/>
      <c r="E32" s="58"/>
      <c r="F32" s="151"/>
      <c r="G32" s="58"/>
      <c r="H32" s="58"/>
      <c r="I32" s="58"/>
      <c r="J32" s="58"/>
      <c r="K32" s="58"/>
      <c r="L32" s="58"/>
      <c r="M32" s="58"/>
      <c r="N32" s="59"/>
      <c r="O32" s="60">
        <f t="shared" si="1"/>
        <v>954.80000000000007</v>
      </c>
      <c r="Q32" s="61">
        <f t="shared" si="2"/>
        <v>318.26666666666665</v>
      </c>
    </row>
    <row r="33" spans="1:17" ht="15" customHeight="1" x14ac:dyDescent="0.2">
      <c r="A33" s="57" t="s">
        <v>76</v>
      </c>
      <c r="C33" s="153"/>
      <c r="D33" s="58"/>
      <c r="E33" s="58"/>
      <c r="F33" s="151"/>
      <c r="G33" s="58"/>
      <c r="H33" s="58"/>
      <c r="I33" s="58"/>
      <c r="J33" s="58"/>
      <c r="K33" s="58">
        <v>3366</v>
      </c>
      <c r="L33" s="58"/>
      <c r="M33" s="58"/>
      <c r="N33" s="59"/>
      <c r="O33" s="60">
        <f t="shared" si="1"/>
        <v>3366</v>
      </c>
      <c r="Q33" s="61">
        <f t="shared" si="2"/>
        <v>1122</v>
      </c>
    </row>
    <row r="34" spans="1:17" ht="15" customHeight="1" x14ac:dyDescent="0.2">
      <c r="A34" s="57" t="s">
        <v>77</v>
      </c>
      <c r="C34" s="153">
        <v>6.5</v>
      </c>
      <c r="D34" s="58"/>
      <c r="E34" s="58"/>
      <c r="F34" s="151"/>
      <c r="G34" s="58"/>
      <c r="H34" s="58"/>
      <c r="I34" s="58"/>
      <c r="J34" s="58"/>
      <c r="K34" s="58"/>
      <c r="L34" s="58"/>
      <c r="M34" s="58"/>
      <c r="N34" s="59"/>
      <c r="O34" s="60">
        <f t="shared" si="1"/>
        <v>6.5</v>
      </c>
      <c r="Q34" s="61">
        <f t="shared" si="2"/>
        <v>2.1666666666666665</v>
      </c>
    </row>
    <row r="35" spans="1:17" ht="15" customHeight="1" x14ac:dyDescent="0.2">
      <c r="A35" s="57" t="s">
        <v>78</v>
      </c>
      <c r="C35" s="153"/>
      <c r="D35" s="58"/>
      <c r="E35" s="58"/>
      <c r="F35" s="151"/>
      <c r="G35" s="58"/>
      <c r="H35" s="58"/>
      <c r="I35" s="58"/>
      <c r="J35" s="58"/>
      <c r="K35" s="58"/>
      <c r="L35" s="58"/>
      <c r="M35" s="58"/>
      <c r="N35" s="59"/>
      <c r="O35" s="60">
        <f t="shared" si="1"/>
        <v>0</v>
      </c>
      <c r="Q35" s="61">
        <f t="shared" si="2"/>
        <v>0</v>
      </c>
    </row>
    <row r="36" spans="1:17" ht="15" customHeight="1" x14ac:dyDescent="0.2">
      <c r="A36" s="57" t="s">
        <v>79</v>
      </c>
      <c r="C36" s="153"/>
      <c r="D36" s="58"/>
      <c r="E36" s="58"/>
      <c r="F36" s="151">
        <f>214.12+267.84+133.92</f>
        <v>615.88</v>
      </c>
      <c r="G36" s="58"/>
      <c r="H36" s="58"/>
      <c r="I36" s="58"/>
      <c r="J36" s="58"/>
      <c r="K36" s="58"/>
      <c r="L36" s="58"/>
      <c r="M36" s="58"/>
      <c r="N36" s="59"/>
      <c r="O36" s="60">
        <f t="shared" si="1"/>
        <v>615.88</v>
      </c>
      <c r="Q36" s="61">
        <f t="shared" si="2"/>
        <v>205.29333333333332</v>
      </c>
    </row>
    <row r="37" spans="1:17" ht="15" customHeight="1" x14ac:dyDescent="0.2">
      <c r="A37" s="57" t="s">
        <v>80</v>
      </c>
      <c r="C37" s="153">
        <f>C74</f>
        <v>0</v>
      </c>
      <c r="D37" s="58">
        <f>D74</f>
        <v>505</v>
      </c>
      <c r="E37" s="58"/>
      <c r="F37" s="151"/>
      <c r="G37" s="58"/>
      <c r="H37" s="58"/>
      <c r="I37" s="58"/>
      <c r="J37" s="58"/>
      <c r="K37" s="58"/>
      <c r="L37" s="58"/>
      <c r="M37" s="58"/>
      <c r="N37" s="59"/>
      <c r="O37" s="60">
        <f t="shared" si="1"/>
        <v>505</v>
      </c>
      <c r="Q37" s="61">
        <f t="shared" si="2"/>
        <v>168.33333333333331</v>
      </c>
    </row>
    <row r="38" spans="1:17" ht="6" customHeight="1" x14ac:dyDescent="0.2"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7" s="63" customFormat="1" ht="12.75" customHeight="1" x14ac:dyDescent="0.15">
      <c r="C39" s="64">
        <f>SUM(C19:C38)</f>
        <v>2116</v>
      </c>
      <c r="D39" s="64">
        <f t="shared" ref="D39:J39" si="3">SUM(D19:D38)</f>
        <v>18000.28</v>
      </c>
      <c r="E39" s="64">
        <f t="shared" si="3"/>
        <v>0</v>
      </c>
      <c r="F39" s="64">
        <f t="shared" si="3"/>
        <v>4389.2699999999995</v>
      </c>
      <c r="G39" s="64">
        <f t="shared" si="3"/>
        <v>0</v>
      </c>
      <c r="H39" s="64">
        <f t="shared" si="3"/>
        <v>0</v>
      </c>
      <c r="I39" s="64">
        <f t="shared" si="3"/>
        <v>0</v>
      </c>
      <c r="J39" s="64">
        <f t="shared" si="3"/>
        <v>767.71</v>
      </c>
      <c r="K39" s="64">
        <f t="shared" ref="K39:M39" si="4">SUM(K19:K38)</f>
        <v>3366</v>
      </c>
      <c r="L39" s="64">
        <f t="shared" si="4"/>
        <v>0</v>
      </c>
      <c r="M39" s="64">
        <f t="shared" si="4"/>
        <v>0</v>
      </c>
      <c r="N39" s="65"/>
      <c r="O39" s="64">
        <f>SUM(O19:O38)</f>
        <v>28639.26</v>
      </c>
      <c r="Q39" s="64">
        <f>SUM(Q19:Q38)</f>
        <v>9546.4199999999983</v>
      </c>
    </row>
    <row r="40" spans="1:17" ht="15" customHeight="1" thickBot="1" x14ac:dyDescent="0.25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Q40" s="43"/>
    </row>
    <row r="41" spans="1:17" s="44" customFormat="1" ht="12" customHeight="1" thickBot="1" x14ac:dyDescent="0.25">
      <c r="A41" s="44" t="s">
        <v>81</v>
      </c>
      <c r="C41" s="66">
        <f>C16-C39</f>
        <v>18878</v>
      </c>
      <c r="D41" s="66">
        <f t="shared" ref="D41:J41" si="5">D16-D39</f>
        <v>-18000.28</v>
      </c>
      <c r="E41" s="66">
        <f t="shared" si="5"/>
        <v>0</v>
      </c>
      <c r="F41" s="66">
        <f t="shared" si="5"/>
        <v>-4389.2699999999995</v>
      </c>
      <c r="G41" s="66">
        <f t="shared" si="5"/>
        <v>0</v>
      </c>
      <c r="H41" s="66">
        <f t="shared" si="5"/>
        <v>0</v>
      </c>
      <c r="I41" s="66">
        <f t="shared" si="5"/>
        <v>0</v>
      </c>
      <c r="J41" s="66">
        <f t="shared" si="5"/>
        <v>-767.71</v>
      </c>
      <c r="K41" s="66">
        <f t="shared" ref="K41:M41" si="6">K16-K39</f>
        <v>-3366</v>
      </c>
      <c r="L41" s="66">
        <f t="shared" si="6"/>
        <v>0</v>
      </c>
      <c r="M41" s="66">
        <f t="shared" si="6"/>
        <v>0</v>
      </c>
      <c r="N41" s="67"/>
      <c r="O41" s="68">
        <f>O16-O39</f>
        <v>-7645.2599999999984</v>
      </c>
      <c r="Q41" s="68">
        <f>Q16-Q39</f>
        <v>-2548.4199999999983</v>
      </c>
    </row>
    <row r="42" spans="1:17" ht="12" customHeight="1" x14ac:dyDescent="0.2"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Q42" s="43"/>
    </row>
    <row r="43" spans="1:17" ht="12" customHeight="1" x14ac:dyDescent="0.2"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7" ht="12" hidden="1" customHeight="1" x14ac:dyDescent="0.2"/>
    <row r="45" spans="1:17" hidden="1" x14ac:dyDescent="0.2">
      <c r="A45" s="38" t="s">
        <v>82</v>
      </c>
    </row>
    <row r="46" spans="1:17" hidden="1" x14ac:dyDescent="0.2">
      <c r="F46" s="55" t="s">
        <v>83</v>
      </c>
      <c r="G46" s="55"/>
      <c r="H46" s="55"/>
      <c r="I46" s="55"/>
      <c r="J46" s="55"/>
      <c r="K46" s="55"/>
      <c r="L46" s="55"/>
      <c r="M46" s="55" t="s">
        <v>83</v>
      </c>
      <c r="N46" s="55"/>
      <c r="O46" s="55" t="s">
        <v>31</v>
      </c>
      <c r="Q46" s="56" t="s">
        <v>60</v>
      </c>
    </row>
    <row r="47" spans="1:17" ht="15" hidden="1" customHeight="1" x14ac:dyDescent="0.2">
      <c r="A47" s="39" t="s">
        <v>84</v>
      </c>
      <c r="F47" s="69"/>
      <c r="G47" s="69"/>
      <c r="H47" s="69"/>
      <c r="I47" s="69"/>
      <c r="J47" s="69"/>
      <c r="K47" s="69"/>
      <c r="L47" s="69"/>
      <c r="M47" s="69"/>
      <c r="N47" s="59"/>
      <c r="O47" s="60">
        <f>SUM(B47:N47)</f>
        <v>0</v>
      </c>
      <c r="Q47" s="61"/>
    </row>
    <row r="48" spans="1:17" s="70" customFormat="1" hidden="1" x14ac:dyDescent="0.2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3"/>
      <c r="Q48" s="71"/>
    </row>
    <row r="49" spans="1:17" s="70" customFormat="1" ht="15" hidden="1" customHeight="1" x14ac:dyDescent="0.2">
      <c r="A49" s="70" t="s">
        <v>85</v>
      </c>
      <c r="B49" s="70" t="s">
        <v>71</v>
      </c>
      <c r="C49" s="40"/>
      <c r="D49" s="40"/>
      <c r="E49" s="40"/>
      <c r="F49" s="72"/>
      <c r="G49" s="72"/>
      <c r="H49" s="72"/>
      <c r="I49" s="72"/>
      <c r="J49" s="72"/>
      <c r="K49" s="72"/>
      <c r="L49" s="72"/>
      <c r="M49" s="72"/>
      <c r="N49" s="40"/>
      <c r="O49" s="60">
        <f t="shared" ref="O49:O61" si="7">SUM(B49:N49)</f>
        <v>0</v>
      </c>
      <c r="Q49" s="73"/>
    </row>
    <row r="50" spans="1:17" s="70" customFormat="1" ht="15" hidden="1" customHeight="1" x14ac:dyDescent="0.2">
      <c r="B50" s="70" t="s">
        <v>86</v>
      </c>
      <c r="C50" s="40"/>
      <c r="D50" s="40"/>
      <c r="E50" s="40"/>
      <c r="F50" s="72"/>
      <c r="G50" s="72"/>
      <c r="H50" s="72"/>
      <c r="I50" s="72"/>
      <c r="J50" s="72"/>
      <c r="K50" s="72"/>
      <c r="L50" s="72"/>
      <c r="M50" s="72"/>
      <c r="N50" s="40"/>
      <c r="O50" s="60">
        <f t="shared" si="7"/>
        <v>0</v>
      </c>
      <c r="Q50" s="73"/>
    </row>
    <row r="51" spans="1:17" s="70" customFormat="1" ht="15" hidden="1" customHeight="1" x14ac:dyDescent="0.2">
      <c r="B51" s="70" t="s">
        <v>87</v>
      </c>
      <c r="C51" s="40"/>
      <c r="D51" s="40"/>
      <c r="E51" s="40"/>
      <c r="F51" s="72"/>
      <c r="G51" s="72"/>
      <c r="H51" s="72"/>
      <c r="I51" s="72"/>
      <c r="J51" s="72"/>
      <c r="K51" s="72"/>
      <c r="L51" s="72"/>
      <c r="M51" s="72"/>
      <c r="N51" s="40"/>
      <c r="O51" s="60">
        <f t="shared" si="7"/>
        <v>0</v>
      </c>
      <c r="Q51" s="73"/>
    </row>
    <row r="52" spans="1:17" s="70" customFormat="1" ht="15" hidden="1" customHeight="1" x14ac:dyDescent="0.2">
      <c r="B52" s="70" t="s">
        <v>88</v>
      </c>
      <c r="C52" s="40"/>
      <c r="D52" s="40"/>
      <c r="E52" s="40"/>
      <c r="F52" s="72"/>
      <c r="G52" s="72"/>
      <c r="H52" s="72"/>
      <c r="I52" s="72"/>
      <c r="J52" s="72"/>
      <c r="K52" s="72"/>
      <c r="L52" s="72"/>
      <c r="M52" s="72"/>
      <c r="N52" s="40"/>
      <c r="O52" s="60">
        <f t="shared" si="7"/>
        <v>0</v>
      </c>
      <c r="Q52" s="73"/>
    </row>
    <row r="53" spans="1:17" s="70" customFormat="1" ht="15" hidden="1" customHeight="1" x14ac:dyDescent="0.2">
      <c r="B53" s="70" t="s">
        <v>89</v>
      </c>
      <c r="C53" s="40"/>
      <c r="D53" s="40"/>
      <c r="E53" s="40"/>
      <c r="F53" s="72"/>
      <c r="G53" s="72"/>
      <c r="H53" s="72"/>
      <c r="I53" s="72"/>
      <c r="J53" s="72"/>
      <c r="K53" s="72"/>
      <c r="L53" s="72"/>
      <c r="M53" s="72"/>
      <c r="N53" s="40"/>
      <c r="O53" s="60">
        <f t="shared" si="7"/>
        <v>0</v>
      </c>
      <c r="Q53" s="73"/>
    </row>
    <row r="54" spans="1:17" s="70" customFormat="1" ht="15" hidden="1" customHeight="1" x14ac:dyDescent="0.2">
      <c r="B54" s="70" t="s">
        <v>90</v>
      </c>
      <c r="C54" s="40"/>
      <c r="D54" s="40"/>
      <c r="E54" s="40"/>
      <c r="F54" s="72"/>
      <c r="G54" s="72"/>
      <c r="H54" s="72"/>
      <c r="I54" s="72"/>
      <c r="J54" s="72"/>
      <c r="K54" s="72"/>
      <c r="L54" s="72"/>
      <c r="M54" s="72"/>
      <c r="N54" s="40"/>
      <c r="O54" s="60">
        <f t="shared" si="7"/>
        <v>0</v>
      </c>
      <c r="Q54" s="73"/>
    </row>
    <row r="55" spans="1:17" s="70" customFormat="1" ht="15" hidden="1" customHeight="1" x14ac:dyDescent="0.2">
      <c r="B55" s="70" t="s">
        <v>91</v>
      </c>
      <c r="C55" s="40"/>
      <c r="D55" s="40"/>
      <c r="E55" s="40"/>
      <c r="F55" s="72"/>
      <c r="G55" s="72"/>
      <c r="H55" s="72"/>
      <c r="I55" s="72"/>
      <c r="J55" s="72"/>
      <c r="K55" s="72"/>
      <c r="L55" s="72"/>
      <c r="M55" s="72"/>
      <c r="N55" s="40"/>
      <c r="O55" s="60">
        <f t="shared" si="7"/>
        <v>0</v>
      </c>
      <c r="Q55" s="73"/>
    </row>
    <row r="56" spans="1:17" s="70" customFormat="1" ht="15" hidden="1" customHeight="1" x14ac:dyDescent="0.2">
      <c r="B56" s="70" t="s">
        <v>67</v>
      </c>
      <c r="C56" s="40"/>
      <c r="D56" s="40"/>
      <c r="E56" s="40"/>
      <c r="F56" s="72"/>
      <c r="G56" s="72"/>
      <c r="H56" s="72"/>
      <c r="I56" s="72"/>
      <c r="J56" s="72"/>
      <c r="K56" s="72"/>
      <c r="L56" s="72"/>
      <c r="M56" s="72"/>
      <c r="N56" s="40"/>
      <c r="O56" s="60">
        <f t="shared" si="7"/>
        <v>0</v>
      </c>
      <c r="Q56" s="73"/>
    </row>
    <row r="57" spans="1:17" s="70" customFormat="1" ht="15" hidden="1" customHeight="1" x14ac:dyDescent="0.2">
      <c r="B57" s="70" t="s">
        <v>72</v>
      </c>
      <c r="C57" s="40"/>
      <c r="D57" s="40"/>
      <c r="E57" s="40"/>
      <c r="F57" s="72"/>
      <c r="G57" s="72"/>
      <c r="H57" s="72"/>
      <c r="I57" s="72"/>
      <c r="J57" s="72"/>
      <c r="K57" s="72"/>
      <c r="L57" s="72"/>
      <c r="M57" s="72"/>
      <c r="N57" s="40"/>
      <c r="O57" s="60">
        <f t="shared" si="7"/>
        <v>0</v>
      </c>
      <c r="Q57" s="73"/>
    </row>
    <row r="58" spans="1:17" s="70" customFormat="1" ht="15" hidden="1" customHeight="1" x14ac:dyDescent="0.2">
      <c r="B58" s="70" t="s">
        <v>92</v>
      </c>
      <c r="C58" s="40"/>
      <c r="D58" s="40"/>
      <c r="E58" s="40"/>
      <c r="F58" s="72"/>
      <c r="G58" s="72"/>
      <c r="H58" s="72"/>
      <c r="I58" s="72"/>
      <c r="J58" s="72"/>
      <c r="K58" s="72"/>
      <c r="L58" s="72"/>
      <c r="M58" s="72"/>
      <c r="N58" s="40"/>
      <c r="O58" s="60">
        <f t="shared" si="7"/>
        <v>0</v>
      </c>
      <c r="Q58" s="73"/>
    </row>
    <row r="59" spans="1:17" s="70" customFormat="1" ht="15" hidden="1" customHeight="1" x14ac:dyDescent="0.2">
      <c r="B59" s="70" t="s">
        <v>93</v>
      </c>
      <c r="C59" s="40"/>
      <c r="D59" s="40"/>
      <c r="E59" s="40"/>
      <c r="F59" s="72"/>
      <c r="G59" s="72"/>
      <c r="H59" s="72"/>
      <c r="I59" s="72"/>
      <c r="J59" s="72"/>
      <c r="K59" s="72"/>
      <c r="L59" s="72"/>
      <c r="M59" s="72"/>
      <c r="N59" s="40"/>
      <c r="O59" s="60">
        <f t="shared" si="7"/>
        <v>0</v>
      </c>
      <c r="Q59" s="73"/>
    </row>
    <row r="60" spans="1:17" s="70" customFormat="1" ht="15" hidden="1" customHeight="1" x14ac:dyDescent="0.2">
      <c r="B60" s="70" t="s">
        <v>94</v>
      </c>
      <c r="C60" s="40"/>
      <c r="D60" s="40"/>
      <c r="E60" s="40"/>
      <c r="F60" s="72"/>
      <c r="G60" s="72"/>
      <c r="H60" s="72"/>
      <c r="I60" s="72"/>
      <c r="J60" s="72"/>
      <c r="K60" s="72"/>
      <c r="L60" s="72"/>
      <c r="M60" s="72"/>
      <c r="N60" s="40"/>
      <c r="O60" s="60">
        <f t="shared" si="7"/>
        <v>0</v>
      </c>
      <c r="Q60" s="73"/>
    </row>
    <row r="61" spans="1:17" s="70" customFormat="1" ht="15" hidden="1" customHeight="1" x14ac:dyDescent="0.2">
      <c r="B61" s="70" t="s">
        <v>95</v>
      </c>
      <c r="C61" s="40"/>
      <c r="D61" s="40"/>
      <c r="E61" s="40"/>
      <c r="F61" s="72"/>
      <c r="G61" s="72"/>
      <c r="H61" s="72"/>
      <c r="I61" s="72"/>
      <c r="J61" s="72"/>
      <c r="K61" s="72"/>
      <c r="L61" s="72"/>
      <c r="M61" s="72"/>
      <c r="N61" s="40"/>
      <c r="O61" s="60">
        <f t="shared" si="7"/>
        <v>0</v>
      </c>
      <c r="Q61" s="73"/>
    </row>
    <row r="62" spans="1:17" s="70" customFormat="1" hidden="1" x14ac:dyDescent="0.2"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3"/>
      <c r="Q62" s="71"/>
    </row>
    <row r="63" spans="1:17" s="74" customFormat="1" ht="15" hidden="1" customHeight="1" thickBot="1" x14ac:dyDescent="0.25">
      <c r="A63" s="74" t="str">
        <f>IF(O63&gt;0,"ELITE RENTAL PROFIT","ELITE RENTAL LOSS")</f>
        <v>ELITE RENTAL LOSS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75">
        <f>O47-SUM(O48:O62)</f>
        <v>0</v>
      </c>
      <c r="Q63" s="76"/>
    </row>
    <row r="64" spans="1:17" s="70" customFormat="1" x14ac:dyDescent="0.2">
      <c r="A64" s="38" t="s">
        <v>96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7" s="70" customFormat="1" x14ac:dyDescent="0.2"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3"/>
      <c r="Q65" s="71"/>
    </row>
    <row r="66" spans="1:17" s="70" customFormat="1" hidden="1" x14ac:dyDescent="0.2">
      <c r="A66" s="157"/>
      <c r="C66" s="153"/>
      <c r="D66" s="151"/>
      <c r="E66" s="58"/>
      <c r="F66" s="58"/>
      <c r="G66" s="58"/>
      <c r="H66" s="58"/>
      <c r="I66" s="58"/>
      <c r="J66" s="58"/>
      <c r="K66" s="58"/>
      <c r="L66" s="58"/>
      <c r="M66" s="58"/>
      <c r="N66" s="40"/>
      <c r="O66" s="43"/>
      <c r="Q66" s="71"/>
    </row>
    <row r="67" spans="1:17" s="70" customFormat="1" x14ac:dyDescent="0.2">
      <c r="A67" s="157" t="s">
        <v>121</v>
      </c>
      <c r="C67" s="153"/>
      <c r="D67" s="151">
        <f>15*12</f>
        <v>180</v>
      </c>
      <c r="E67" s="58"/>
      <c r="F67" s="58"/>
      <c r="G67" s="58"/>
      <c r="H67" s="58"/>
      <c r="I67" s="58"/>
      <c r="J67" s="58"/>
      <c r="K67" s="58"/>
      <c r="L67" s="58"/>
      <c r="M67" s="58"/>
      <c r="N67" s="40"/>
      <c r="O67" s="43"/>
      <c r="Q67" s="71"/>
    </row>
    <row r="68" spans="1:17" s="157" customFormat="1" x14ac:dyDescent="0.2">
      <c r="A68" s="157" t="s">
        <v>123</v>
      </c>
      <c r="C68" s="153"/>
      <c r="D68" s="151">
        <v>300</v>
      </c>
      <c r="E68" s="58"/>
      <c r="F68" s="58"/>
      <c r="G68" s="58"/>
      <c r="H68" s="58"/>
      <c r="I68" s="58"/>
      <c r="J68" s="58"/>
      <c r="K68" s="58"/>
      <c r="L68" s="58"/>
      <c r="M68" s="58"/>
      <c r="N68" s="40"/>
      <c r="O68" s="43"/>
      <c r="Q68" s="71"/>
    </row>
    <row r="69" spans="1:17" s="157" customFormat="1" x14ac:dyDescent="0.2">
      <c r="A69" s="157" t="s">
        <v>124</v>
      </c>
      <c r="C69" s="153"/>
      <c r="D69" s="151">
        <v>25</v>
      </c>
      <c r="E69" s="58"/>
      <c r="F69" s="58"/>
      <c r="G69" s="58"/>
      <c r="H69" s="58"/>
      <c r="I69" s="58"/>
      <c r="J69" s="58"/>
      <c r="K69" s="58"/>
      <c r="L69" s="58"/>
      <c r="M69" s="58"/>
      <c r="N69" s="40"/>
      <c r="O69" s="43"/>
      <c r="Q69" s="71"/>
    </row>
    <row r="70" spans="1:17" s="70" customFormat="1" hidden="1" x14ac:dyDescent="0.2">
      <c r="C70" s="153"/>
      <c r="D70" s="151"/>
      <c r="E70" s="58"/>
      <c r="F70" s="58"/>
      <c r="G70" s="58"/>
      <c r="H70" s="58"/>
      <c r="I70" s="58"/>
      <c r="J70" s="58"/>
      <c r="K70" s="58"/>
      <c r="L70" s="58"/>
      <c r="M70" s="58"/>
      <c r="N70" s="40"/>
      <c r="O70" s="43"/>
      <c r="Q70" s="71"/>
    </row>
    <row r="71" spans="1:17" s="70" customFormat="1" hidden="1" x14ac:dyDescent="0.2">
      <c r="A71" s="70" t="s">
        <v>101</v>
      </c>
      <c r="C71" s="153"/>
      <c r="D71" s="151"/>
      <c r="E71" s="58"/>
      <c r="F71" s="58"/>
      <c r="G71" s="58"/>
      <c r="H71" s="58"/>
      <c r="I71" s="58"/>
      <c r="J71" s="58"/>
      <c r="K71" s="58"/>
      <c r="L71" s="58"/>
      <c r="M71" s="58"/>
      <c r="N71" s="40"/>
      <c r="O71" s="43"/>
      <c r="Q71" s="71"/>
    </row>
    <row r="72" spans="1:17" s="70" customFormat="1" hidden="1" x14ac:dyDescent="0.2">
      <c r="A72" s="70" t="s">
        <v>101</v>
      </c>
      <c r="C72" s="153"/>
      <c r="D72" s="151"/>
      <c r="E72" s="58"/>
      <c r="F72" s="58"/>
      <c r="G72" s="58"/>
      <c r="H72" s="58"/>
      <c r="I72" s="58"/>
      <c r="J72" s="58"/>
      <c r="K72" s="58"/>
      <c r="L72" s="58"/>
      <c r="M72" s="58"/>
      <c r="N72" s="40"/>
      <c r="O72" s="43"/>
      <c r="Q72" s="71"/>
    </row>
    <row r="73" spans="1:17" s="70" customFormat="1" x14ac:dyDescent="0.2"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0"/>
      <c r="O73" s="43"/>
      <c r="Q73" s="71"/>
    </row>
    <row r="74" spans="1:17" s="70" customFormat="1" ht="13.5" thickBot="1" x14ac:dyDescent="0.25">
      <c r="C74" s="75">
        <f>SUM(C65:C73)</f>
        <v>0</v>
      </c>
      <c r="D74" s="75">
        <f t="shared" ref="D74:E74" si="8">SUM(D65:D73)</f>
        <v>505</v>
      </c>
      <c r="E74" s="75">
        <f t="shared" si="8"/>
        <v>0</v>
      </c>
      <c r="F74" s="75">
        <f t="shared" ref="F74:M74" si="9">SUM(F65:F73)</f>
        <v>0</v>
      </c>
      <c r="G74" s="75"/>
      <c r="H74" s="75"/>
      <c r="I74" s="75">
        <f t="shared" si="9"/>
        <v>0</v>
      </c>
      <c r="J74" s="75"/>
      <c r="K74" s="75">
        <f t="shared" si="9"/>
        <v>0</v>
      </c>
      <c r="L74" s="75"/>
      <c r="M74" s="75">
        <f t="shared" si="9"/>
        <v>0</v>
      </c>
      <c r="N74" s="40"/>
      <c r="O74" s="43"/>
      <c r="Q74" s="71"/>
    </row>
    <row r="75" spans="1:17" s="70" customFormat="1" ht="13.5" thickTop="1" x14ac:dyDescent="0.2"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0"/>
      <c r="O75" s="43"/>
      <c r="Q75" s="71"/>
    </row>
    <row r="76" spans="1:17" s="70" customFormat="1" x14ac:dyDescent="0.2"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3"/>
      <c r="Q76" s="71"/>
    </row>
    <row r="77" spans="1:17" s="70" customFormat="1" x14ac:dyDescent="0.2">
      <c r="A77" s="38" t="s">
        <v>97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3"/>
      <c r="Q77" s="71"/>
    </row>
    <row r="78" spans="1:17" s="70" customFormat="1" x14ac:dyDescent="0.2"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3"/>
      <c r="Q78" s="71"/>
    </row>
    <row r="79" spans="1:17" s="70" customFormat="1" x14ac:dyDescent="0.2">
      <c r="A79" s="157" t="s">
        <v>115</v>
      </c>
      <c r="C79" s="153">
        <f>413*1.1</f>
        <v>454.3</v>
      </c>
      <c r="D79" s="151"/>
      <c r="E79" s="58"/>
      <c r="F79" s="58"/>
      <c r="G79" s="58"/>
      <c r="H79" s="58"/>
      <c r="I79" s="58"/>
      <c r="J79" s="58"/>
      <c r="K79" s="58"/>
      <c r="L79" s="58"/>
      <c r="M79" s="58"/>
      <c r="N79" s="40"/>
      <c r="O79" s="43"/>
      <c r="Q79" s="71"/>
    </row>
    <row r="80" spans="1:17" s="70" customFormat="1" hidden="1" x14ac:dyDescent="0.2">
      <c r="A80" s="157" t="s">
        <v>116</v>
      </c>
      <c r="C80" s="153"/>
      <c r="D80" s="151"/>
      <c r="E80" s="58"/>
      <c r="F80" s="58"/>
      <c r="G80" s="58"/>
      <c r="H80" s="58"/>
      <c r="I80" s="58"/>
      <c r="J80" s="58"/>
      <c r="K80" s="58"/>
      <c r="L80" s="58"/>
      <c r="M80" s="58"/>
      <c r="N80" s="40"/>
      <c r="O80" s="43"/>
      <c r="Q80" s="71"/>
    </row>
    <row r="81" spans="1:17" s="70" customFormat="1" x14ac:dyDescent="0.2">
      <c r="A81" s="157" t="s">
        <v>117</v>
      </c>
      <c r="C81" s="153">
        <f>365*1.1</f>
        <v>401.50000000000006</v>
      </c>
      <c r="D81" s="151"/>
      <c r="E81" s="58"/>
      <c r="F81" s="58"/>
      <c r="G81" s="58"/>
      <c r="H81" s="58"/>
      <c r="I81" s="58"/>
      <c r="J81" s="58"/>
      <c r="K81" s="58"/>
      <c r="L81" s="58"/>
      <c r="M81" s="58"/>
      <c r="N81" s="40"/>
      <c r="O81" s="43"/>
      <c r="Q81" s="71"/>
    </row>
    <row r="82" spans="1:17" s="70" customFormat="1" hidden="1" x14ac:dyDescent="0.2">
      <c r="A82" s="157" t="s">
        <v>101</v>
      </c>
      <c r="C82" s="153"/>
      <c r="D82" s="151"/>
      <c r="E82" s="58"/>
      <c r="F82" s="58"/>
      <c r="G82" s="58"/>
      <c r="H82" s="58"/>
      <c r="I82" s="58"/>
      <c r="J82" s="58"/>
      <c r="K82" s="58"/>
      <c r="L82" s="58"/>
      <c r="M82" s="58"/>
      <c r="N82" s="40"/>
      <c r="O82" s="43"/>
      <c r="Q82" s="71"/>
    </row>
    <row r="83" spans="1:17" s="70" customFormat="1" hidden="1" x14ac:dyDescent="0.2">
      <c r="A83" s="157" t="s">
        <v>101</v>
      </c>
      <c r="C83" s="153"/>
      <c r="D83" s="151"/>
      <c r="E83" s="58"/>
      <c r="F83" s="58"/>
      <c r="G83" s="58"/>
      <c r="H83" s="58"/>
      <c r="I83" s="58"/>
      <c r="J83" s="58"/>
      <c r="K83" s="58"/>
      <c r="L83" s="58"/>
      <c r="M83" s="58"/>
      <c r="N83" s="40"/>
      <c r="O83" s="43"/>
      <c r="Q83" s="71"/>
    </row>
    <row r="84" spans="1:17" s="70" customFormat="1" x14ac:dyDescent="0.2">
      <c r="A84" s="171" t="s">
        <v>130</v>
      </c>
      <c r="C84" s="153">
        <f>90*1.1</f>
        <v>99.000000000000014</v>
      </c>
      <c r="D84" s="151"/>
      <c r="E84" s="58"/>
      <c r="F84" s="58"/>
      <c r="G84" s="58"/>
      <c r="H84" s="58"/>
      <c r="I84" s="58"/>
      <c r="J84" s="58"/>
      <c r="K84" s="58"/>
      <c r="L84" s="58"/>
      <c r="M84" s="58"/>
      <c r="N84" s="40"/>
      <c r="O84" s="43"/>
      <c r="Q84" s="71"/>
    </row>
    <row r="85" spans="1:17" s="70" customFormat="1" x14ac:dyDescent="0.2"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0"/>
      <c r="O85" s="43"/>
      <c r="Q85" s="71"/>
    </row>
    <row r="86" spans="1:17" s="70" customFormat="1" ht="13.5" thickBot="1" x14ac:dyDescent="0.25">
      <c r="C86" s="75">
        <f t="shared" ref="C86:M86" si="10">SUM(C78:C85)</f>
        <v>954.80000000000007</v>
      </c>
      <c r="D86" s="75">
        <f t="shared" si="10"/>
        <v>0</v>
      </c>
      <c r="E86" s="75">
        <f t="shared" si="10"/>
        <v>0</v>
      </c>
      <c r="F86" s="75">
        <f t="shared" si="10"/>
        <v>0</v>
      </c>
      <c r="G86" s="75"/>
      <c r="H86" s="75"/>
      <c r="I86" s="75">
        <f t="shared" si="10"/>
        <v>0</v>
      </c>
      <c r="J86" s="75"/>
      <c r="K86" s="75">
        <f t="shared" si="10"/>
        <v>0</v>
      </c>
      <c r="L86" s="75"/>
      <c r="M86" s="75">
        <f t="shared" si="10"/>
        <v>0</v>
      </c>
      <c r="N86" s="40"/>
      <c r="O86" s="43"/>
      <c r="Q86" s="71"/>
    </row>
    <row r="87" spans="1:17" s="70" customFormat="1" ht="13.5" thickTop="1" x14ac:dyDescent="0.2"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3"/>
      <c r="Q87" s="71"/>
    </row>
    <row r="88" spans="1:17" s="77" customFormat="1" x14ac:dyDescent="0.2"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3"/>
      <c r="Q88" s="42"/>
    </row>
    <row r="89" spans="1:17" s="77" customFormat="1" x14ac:dyDescent="0.2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3"/>
      <c r="Q89" s="42"/>
    </row>
    <row r="90" spans="1:17" s="77" customFormat="1" x14ac:dyDescent="0.2"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3"/>
      <c r="Q90" s="42"/>
    </row>
    <row r="91" spans="1:17" s="77" customFormat="1" x14ac:dyDescent="0.2"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3"/>
      <c r="Q91" s="42"/>
    </row>
    <row r="92" spans="1:17" s="77" customFormat="1" x14ac:dyDescent="0.2"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3"/>
      <c r="Q92" s="42"/>
    </row>
    <row r="93" spans="1:17" s="77" customFormat="1" x14ac:dyDescent="0.2"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3"/>
      <c r="Q93" s="42"/>
    </row>
    <row r="94" spans="1:17" s="77" customFormat="1" x14ac:dyDescent="0.2">
      <c r="A94" s="88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3"/>
      <c r="Q94" s="42"/>
    </row>
    <row r="95" spans="1:17" s="77" customFormat="1" x14ac:dyDescent="0.2">
      <c r="A95" s="88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3"/>
      <c r="Q95" s="42"/>
    </row>
    <row r="96" spans="1:17" s="77" customFormat="1" x14ac:dyDescent="0.2">
      <c r="A96" s="88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3"/>
      <c r="Q96" s="42"/>
    </row>
    <row r="97" spans="1:17" s="77" customFormat="1" x14ac:dyDescent="0.2">
      <c r="A97" s="88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3"/>
      <c r="Q97" s="42"/>
    </row>
    <row r="98" spans="1:17" s="77" customFormat="1" x14ac:dyDescent="0.2">
      <c r="A98" s="88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3"/>
      <c r="Q98" s="42"/>
    </row>
    <row r="99" spans="1:17" s="77" customFormat="1" x14ac:dyDescent="0.2">
      <c r="A99" s="88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3"/>
      <c r="Q99" s="42"/>
    </row>
    <row r="100" spans="1:17" x14ac:dyDescent="0.2">
      <c r="A100" s="88"/>
    </row>
    <row r="101" spans="1:17" x14ac:dyDescent="0.2">
      <c r="A101" s="88"/>
    </row>
    <row r="102" spans="1:17" x14ac:dyDescent="0.2">
      <c r="A102" s="88"/>
    </row>
    <row r="103" spans="1:17" x14ac:dyDescent="0.2">
      <c r="A103" s="88"/>
    </row>
    <row r="104" spans="1:17" x14ac:dyDescent="0.2">
      <c r="A104" s="88"/>
    </row>
    <row r="105" spans="1:17" x14ac:dyDescent="0.2">
      <c r="A105" s="88"/>
    </row>
    <row r="106" spans="1:17" x14ac:dyDescent="0.2">
      <c r="A106" s="88"/>
    </row>
    <row r="107" spans="1:17" x14ac:dyDescent="0.2">
      <c r="A107" s="88"/>
    </row>
    <row r="108" spans="1:17" x14ac:dyDescent="0.2">
      <c r="A108" s="88"/>
    </row>
  </sheetData>
  <mergeCells count="1">
    <mergeCell ref="F11:I11"/>
  </mergeCells>
  <phoneticPr fontId="12" type="noConversion"/>
  <pageMargins left="0.75" right="0.32" top="1" bottom="1" header="0.5" footer="0.5"/>
  <pageSetup paperSize="9" scale="7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topLeftCell="A22" zoomScaleNormal="100" workbookViewId="0">
      <selection activeCell="A3" sqref="A3"/>
    </sheetView>
  </sheetViews>
  <sheetFormatPr defaultRowHeight="12.75" x14ac:dyDescent="0.2"/>
  <cols>
    <col min="1" max="5" width="9.140625" style="11"/>
    <col min="6" max="6" width="12.28515625" style="11" customWidth="1"/>
    <col min="7" max="16384" width="9.140625" style="11"/>
  </cols>
  <sheetData>
    <row r="1" spans="1:14" ht="12.75" customHeight="1" x14ac:dyDescent="0.2">
      <c r="A1" s="35" t="str">
        <f>SourceInfo!F10</f>
        <v>JAR JAR BINKS SUPERANNUATION FUND</v>
      </c>
      <c r="B1" s="9"/>
      <c r="C1" s="9"/>
      <c r="D1" s="10"/>
    </row>
    <row r="2" spans="1:14" ht="12.75" customHeight="1" x14ac:dyDescent="0.2">
      <c r="A2" s="12" t="str">
        <f>CONCATENATE("ABN: ",SourceInfo!F12)</f>
        <v>ABN: 82 997 728 893</v>
      </c>
      <c r="B2" s="13"/>
      <c r="C2" s="9"/>
      <c r="D2" s="10"/>
    </row>
    <row r="3" spans="1:14" x14ac:dyDescent="0.2">
      <c r="A3" s="8" t="str">
        <f>CONCATENATE("FINANCIAL YEAR ENDED 30 JUNE ",SourceInfo!F13)</f>
        <v>FINANCIAL YEAR ENDED 30 JUNE 2022</v>
      </c>
      <c r="B3" s="9"/>
      <c r="C3" s="9"/>
      <c r="D3" s="10"/>
      <c r="G3" s="14"/>
      <c r="H3" s="14"/>
      <c r="I3" s="14"/>
    </row>
    <row r="4" spans="1:14" ht="13.5" thickBot="1" x14ac:dyDescent="0.25">
      <c r="A4" s="15"/>
      <c r="B4" s="16"/>
      <c r="C4" s="16"/>
      <c r="D4" s="16"/>
      <c r="E4" s="17"/>
      <c r="F4" s="17"/>
      <c r="G4" s="18"/>
      <c r="H4" s="18"/>
      <c r="I4" s="18"/>
    </row>
    <row r="5" spans="1:14" x14ac:dyDescent="0.2">
      <c r="A5" s="12"/>
      <c r="B5" s="9"/>
      <c r="C5" s="9"/>
      <c r="D5" s="10"/>
      <c r="G5" s="14"/>
      <c r="H5" s="14"/>
      <c r="I5" s="14"/>
    </row>
    <row r="6" spans="1:14" x14ac:dyDescent="0.2">
      <c r="A6" s="12" t="str">
        <f>CONCATENATE("ADDRESS: ",SourceInfo!F15)</f>
        <v>ADDRESS: 2 MORDAUNT DRIVE, HILLSIDE VIC 3037</v>
      </c>
      <c r="B6" s="13"/>
      <c r="C6" s="13"/>
      <c r="D6" s="10"/>
      <c r="G6" s="14"/>
      <c r="H6" s="14"/>
      <c r="I6" s="19"/>
    </row>
    <row r="7" spans="1:14" ht="13.5" thickBot="1" x14ac:dyDescent="0.25">
      <c r="A7" s="15"/>
      <c r="B7" s="16"/>
      <c r="C7" s="16"/>
      <c r="D7" s="16"/>
      <c r="E7" s="17"/>
      <c r="F7" s="17"/>
      <c r="G7" s="18"/>
      <c r="H7" s="18"/>
      <c r="I7" s="18"/>
    </row>
    <row r="8" spans="1:14" x14ac:dyDescent="0.2">
      <c r="A8" s="20"/>
      <c r="B8" s="10"/>
      <c r="C8" s="10"/>
      <c r="D8" s="10"/>
      <c r="G8" s="14"/>
      <c r="H8" s="14"/>
      <c r="I8" s="14"/>
    </row>
    <row r="9" spans="1:14" s="29" customFormat="1" x14ac:dyDescent="0.2">
      <c r="A9" s="21" t="s">
        <v>35</v>
      </c>
      <c r="B9" s="22"/>
      <c r="C9" s="23"/>
      <c r="D9" s="23"/>
      <c r="E9" s="24"/>
      <c r="F9" s="25"/>
      <c r="G9" s="26"/>
      <c r="H9" s="26"/>
      <c r="I9" s="26"/>
      <c r="J9" s="27"/>
      <c r="K9" s="27"/>
      <c r="L9" s="27"/>
      <c r="M9" s="28"/>
      <c r="N9" s="28"/>
    </row>
    <row r="10" spans="1:14" s="29" customFormat="1" x14ac:dyDescent="0.2">
      <c r="A10" s="21"/>
      <c r="B10" s="22"/>
      <c r="C10" s="23"/>
      <c r="D10" s="23"/>
      <c r="E10" s="24"/>
      <c r="F10" s="25"/>
      <c r="G10" s="26"/>
      <c r="H10" s="26"/>
      <c r="I10" s="26"/>
      <c r="J10" s="27"/>
      <c r="K10" s="27"/>
      <c r="L10" s="27"/>
      <c r="M10" s="28"/>
      <c r="N10" s="28"/>
    </row>
    <row r="11" spans="1:14" s="29" customFormat="1" x14ac:dyDescent="0.2">
      <c r="A11" s="21"/>
      <c r="C11" s="23"/>
      <c r="D11" s="23"/>
      <c r="E11" s="24"/>
      <c r="F11" s="25"/>
      <c r="G11" s="26"/>
      <c r="H11" s="26"/>
      <c r="I11" s="26"/>
      <c r="J11" s="27"/>
      <c r="K11" s="27"/>
      <c r="L11" s="27"/>
      <c r="M11" s="28"/>
      <c r="N11" s="28"/>
    </row>
    <row r="12" spans="1:14" s="29" customFormat="1" x14ac:dyDescent="0.2">
      <c r="A12" s="21"/>
      <c r="C12" s="23"/>
      <c r="D12" s="23"/>
      <c r="E12" s="24"/>
      <c r="F12" s="25"/>
      <c r="G12" s="26"/>
      <c r="H12" s="26"/>
      <c r="I12" s="26"/>
      <c r="J12" s="27"/>
      <c r="K12" s="27"/>
      <c r="L12" s="27"/>
      <c r="M12" s="28"/>
      <c r="N12" s="28"/>
    </row>
    <row r="13" spans="1:14" s="29" customFormat="1" x14ac:dyDescent="0.2">
      <c r="A13" s="21"/>
      <c r="B13" s="30" t="str">
        <f>SourceInfo!C25</f>
        <v>Financial Institution:</v>
      </c>
      <c r="D13" s="23"/>
      <c r="F13" s="34" t="str">
        <f>SourceInfo!F25</f>
        <v>LATROBE FINANCIAL</v>
      </c>
      <c r="G13" s="26"/>
      <c r="H13" s="26"/>
      <c r="I13" s="26"/>
      <c r="J13" s="27"/>
      <c r="K13" s="27"/>
      <c r="L13" s="27"/>
      <c r="M13" s="28"/>
      <c r="N13" s="28"/>
    </row>
    <row r="14" spans="1:14" s="29" customFormat="1" x14ac:dyDescent="0.2">
      <c r="A14" s="21"/>
      <c r="B14" s="30" t="str">
        <f>SourceInfo!C26</f>
        <v>Loan Type:</v>
      </c>
      <c r="D14" s="23"/>
      <c r="F14" s="34">
        <f>SourceInfo!F26</f>
        <v>0</v>
      </c>
      <c r="G14" s="26"/>
      <c r="H14" s="26"/>
      <c r="I14" s="26"/>
      <c r="J14" s="27"/>
      <c r="K14" s="27"/>
      <c r="L14" s="27"/>
      <c r="M14" s="28"/>
      <c r="N14" s="28"/>
    </row>
    <row r="15" spans="1:14" s="29" customFormat="1" x14ac:dyDescent="0.2">
      <c r="A15" s="21"/>
      <c r="B15" s="30" t="str">
        <f>SourceInfo!C27</f>
        <v>Commencement Date:</v>
      </c>
      <c r="D15" s="23"/>
      <c r="F15" s="32">
        <f>IF(SourceInfo!F27&gt;0,SourceInfo!F27,"")</f>
        <v>43818</v>
      </c>
      <c r="G15" s="26"/>
      <c r="H15" s="26"/>
      <c r="I15" s="26"/>
      <c r="J15" s="27"/>
      <c r="K15" s="27"/>
      <c r="L15" s="27"/>
      <c r="M15" s="28"/>
      <c r="N15" s="28"/>
    </row>
    <row r="16" spans="1:14" x14ac:dyDescent="0.2">
      <c r="B16" s="30" t="str">
        <f>SourceInfo!C28</f>
        <v>BSB:</v>
      </c>
      <c r="D16" s="10"/>
      <c r="F16" s="34">
        <f>SourceInfo!F28</f>
        <v>0</v>
      </c>
    </row>
    <row r="17" spans="2:6" x14ac:dyDescent="0.2">
      <c r="B17" s="30" t="str">
        <f>SourceInfo!C29</f>
        <v>Account Number</v>
      </c>
      <c r="D17" s="10"/>
      <c r="F17" s="34" t="str">
        <f>SourceInfo!F29</f>
        <v>40 135 471 1</v>
      </c>
    </row>
    <row r="18" spans="2:6" x14ac:dyDescent="0.2">
      <c r="B18" s="30" t="str">
        <f>SourceInfo!C30</f>
        <v>Refinanced?</v>
      </c>
      <c r="D18" s="10"/>
      <c r="F18" s="34">
        <f>SourceInfo!F30</f>
        <v>0</v>
      </c>
    </row>
    <row r="19" spans="2:6" x14ac:dyDescent="0.2">
      <c r="B19" s="30"/>
      <c r="D19" s="10"/>
      <c r="F19" s="31"/>
    </row>
    <row r="20" spans="2:6" x14ac:dyDescent="0.2">
      <c r="B20" s="30"/>
      <c r="D20" s="10"/>
      <c r="F20" s="31"/>
    </row>
    <row r="21" spans="2:6" x14ac:dyDescent="0.2">
      <c r="B21" s="33"/>
      <c r="D21" s="10"/>
      <c r="F21" s="34">
        <f>SourceInfo!F32</f>
        <v>0</v>
      </c>
    </row>
    <row r="22" spans="2:6" x14ac:dyDescent="0.2">
      <c r="B22" s="30" t="str">
        <f>SourceInfo!C33</f>
        <v/>
      </c>
      <c r="D22" s="10"/>
      <c r="F22" s="14"/>
    </row>
    <row r="23" spans="2:6" x14ac:dyDescent="0.2">
      <c r="B23" s="30" t="str">
        <f>SourceInfo!C34</f>
        <v/>
      </c>
      <c r="D23" s="10"/>
      <c r="F23" s="14"/>
    </row>
    <row r="24" spans="2:6" x14ac:dyDescent="0.2">
      <c r="B24" s="30" t="str">
        <f>SourceInfo!C35</f>
        <v/>
      </c>
      <c r="D24" s="10"/>
      <c r="F24" s="14"/>
    </row>
    <row r="25" spans="2:6" x14ac:dyDescent="0.2">
      <c r="B25" s="30" t="str">
        <f>SourceInfo!C36</f>
        <v/>
      </c>
      <c r="D25" s="10"/>
      <c r="F25" s="14"/>
    </row>
    <row r="26" spans="2:6" x14ac:dyDescent="0.2">
      <c r="B26" s="30" t="str">
        <f>SourceInfo!C37</f>
        <v/>
      </c>
      <c r="D26" s="10"/>
      <c r="E26" s="10"/>
      <c r="F26" s="14"/>
    </row>
    <row r="27" spans="2:6" x14ac:dyDescent="0.2">
      <c r="B27" s="30"/>
      <c r="D27" s="10"/>
      <c r="E27" s="10"/>
      <c r="F27" s="14"/>
    </row>
    <row r="28" spans="2:6" x14ac:dyDescent="0.2">
      <c r="B28" s="30"/>
      <c r="D28" s="10"/>
      <c r="E28" s="10"/>
      <c r="F28" s="14"/>
    </row>
    <row r="29" spans="2:6" x14ac:dyDescent="0.2">
      <c r="F29" s="14"/>
    </row>
    <row r="30" spans="2:6" x14ac:dyDescent="0.2">
      <c r="F30" s="14"/>
    </row>
    <row r="31" spans="2:6" x14ac:dyDescent="0.2">
      <c r="F31" s="14"/>
    </row>
    <row r="32" spans="2:6" x14ac:dyDescent="0.2">
      <c r="F32" s="14"/>
    </row>
    <row r="33" spans="6:6" x14ac:dyDescent="0.2">
      <c r="F33" s="14"/>
    </row>
    <row r="34" spans="6:6" x14ac:dyDescent="0.2">
      <c r="F34" s="14"/>
    </row>
    <row r="35" spans="6:6" x14ac:dyDescent="0.2">
      <c r="F35" s="14"/>
    </row>
    <row r="36" spans="6:6" x14ac:dyDescent="0.2">
      <c r="F36" s="14"/>
    </row>
    <row r="37" spans="6:6" x14ac:dyDescent="0.2">
      <c r="F37" s="14"/>
    </row>
    <row r="38" spans="6:6" x14ac:dyDescent="0.2">
      <c r="F38" s="14"/>
    </row>
  </sheetData>
  <phoneticPr fontId="12" type="noConversion"/>
  <pageMargins left="0.8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6"/>
  <sheetViews>
    <sheetView view="pageBreakPreview" topLeftCell="A10" zoomScaleNormal="100" zoomScaleSheetLayoutView="75" workbookViewId="0">
      <selection activeCell="D33" sqref="D33"/>
    </sheetView>
  </sheetViews>
  <sheetFormatPr defaultRowHeight="12.75" x14ac:dyDescent="0.2"/>
  <cols>
    <col min="1" max="1" width="26.5703125" style="20" customWidth="1"/>
    <col min="2" max="2" width="14.85546875" style="10" customWidth="1"/>
    <col min="3" max="3" width="8" style="10" customWidth="1"/>
    <col min="4" max="4" width="9.140625" style="10"/>
    <col min="5" max="6" width="9.140625" style="11"/>
    <col min="7" max="8" width="8.140625" style="14" customWidth="1"/>
    <col min="9" max="9" width="5.7109375" style="14" customWidth="1"/>
    <col min="10" max="10" width="11.7109375" style="2" customWidth="1"/>
    <col min="11" max="35" width="9.140625" style="11"/>
  </cols>
  <sheetData>
    <row r="1" spans="1:15" ht="12.75" customHeight="1" x14ac:dyDescent="0.2">
      <c r="A1" s="35" t="str">
        <f>SourceInfo!F10</f>
        <v>JAR JAR BINKS SUPERANNUATION FUND</v>
      </c>
      <c r="B1" s="9"/>
      <c r="C1" s="9"/>
      <c r="G1" s="11"/>
      <c r="H1" s="11"/>
      <c r="I1" s="11"/>
      <c r="J1" s="108" t="str">
        <f>CONCATENATE("Contract date of purchase: ",SourceInfo!F17)</f>
        <v>Contract date of purchase: 20/11/2019</v>
      </c>
    </row>
    <row r="2" spans="1:15" ht="12.75" customHeight="1" x14ac:dyDescent="0.2">
      <c r="A2" s="12" t="str">
        <f>CONCATENATE("ABN: ",SourceInfo!F12)</f>
        <v>ABN: 82 997 728 893</v>
      </c>
      <c r="B2" s="13"/>
      <c r="C2" s="9"/>
      <c r="G2" s="11"/>
      <c r="H2" s="11"/>
      <c r="I2" s="11"/>
      <c r="J2" s="108" t="str">
        <f>CONCATENATE("First available for rent: ",SourceInfo!F18)</f>
        <v>First available for rent: 01/01/2020</v>
      </c>
    </row>
    <row r="3" spans="1:15" x14ac:dyDescent="0.2">
      <c r="A3" s="8" t="str">
        <f>CONCATENATE("FINANCIAL YEAR ENDED 30 JUNE ",SourceInfo!F13)</f>
        <v>FINANCIAL YEAR ENDED 30 JUNE 2022</v>
      </c>
      <c r="B3" s="9"/>
      <c r="C3" s="9"/>
      <c r="J3" s="108" t="str">
        <f>CONCATENATE("Contract date of disposal: ",SourceInfo!F19)</f>
        <v xml:space="preserve">Contract date of disposal: </v>
      </c>
    </row>
    <row r="4" spans="1:15" ht="13.5" thickBot="1" x14ac:dyDescent="0.25">
      <c r="A4" s="15"/>
      <c r="B4" s="16"/>
      <c r="C4" s="16"/>
      <c r="D4" s="16"/>
      <c r="E4" s="17"/>
      <c r="F4" s="17"/>
      <c r="G4" s="18"/>
      <c r="H4" s="18"/>
      <c r="I4" s="18"/>
      <c r="J4" s="109"/>
    </row>
    <row r="5" spans="1:15" x14ac:dyDescent="0.2">
      <c r="A5" s="12"/>
      <c r="B5" s="9"/>
      <c r="C5" s="9"/>
      <c r="J5" s="110"/>
    </row>
    <row r="6" spans="1:15" x14ac:dyDescent="0.2">
      <c r="A6" s="12" t="str">
        <f>CONCATENATE("ADDRESS: ",SourceInfo!F15)</f>
        <v>ADDRESS: 2 MORDAUNT DRIVE, HILLSIDE VIC 3037</v>
      </c>
      <c r="B6" s="13"/>
      <c r="C6" s="13"/>
      <c r="I6" s="19"/>
      <c r="J6" s="110"/>
    </row>
    <row r="7" spans="1:15" ht="13.5" thickBot="1" x14ac:dyDescent="0.25">
      <c r="A7" s="15"/>
      <c r="B7" s="16"/>
      <c r="C7" s="16"/>
      <c r="D7" s="16"/>
      <c r="E7" s="17"/>
      <c r="F7" s="17"/>
      <c r="G7" s="18"/>
      <c r="H7" s="18"/>
      <c r="I7" s="18"/>
      <c r="J7" s="109"/>
    </row>
    <row r="8" spans="1:15" x14ac:dyDescent="0.2">
      <c r="J8" s="110"/>
    </row>
    <row r="9" spans="1:15" s="29" customFormat="1" x14ac:dyDescent="0.2">
      <c r="A9" s="21" t="s">
        <v>11</v>
      </c>
      <c r="B9" s="22"/>
      <c r="C9" s="23"/>
      <c r="D9" s="23"/>
      <c r="E9" s="24"/>
      <c r="F9" s="25"/>
      <c r="G9" s="26"/>
      <c r="H9" s="26"/>
      <c r="I9" s="26"/>
      <c r="J9" s="111"/>
      <c r="K9" s="27"/>
      <c r="L9" s="27"/>
      <c r="M9" s="27"/>
      <c r="N9" s="28"/>
      <c r="O9" s="28"/>
    </row>
    <row r="10" spans="1:15" s="29" customFormat="1" x14ac:dyDescent="0.2">
      <c r="A10" s="21"/>
      <c r="B10" s="22"/>
      <c r="C10" s="23"/>
      <c r="D10" s="23"/>
      <c r="F10" s="25"/>
      <c r="G10" s="94"/>
      <c r="H10" s="94"/>
      <c r="I10" s="94"/>
      <c r="J10" s="28"/>
      <c r="K10" s="27"/>
      <c r="L10" s="27"/>
      <c r="M10" s="27"/>
      <c r="N10" s="28"/>
      <c r="O10" s="28"/>
    </row>
    <row r="11" spans="1:15" s="98" customFormat="1" x14ac:dyDescent="0.2">
      <c r="A11" s="95" t="s">
        <v>0</v>
      </c>
      <c r="B11" s="96" t="s">
        <v>1</v>
      </c>
      <c r="C11" s="97"/>
      <c r="D11" s="97"/>
      <c r="F11" s="99"/>
      <c r="G11" s="100"/>
      <c r="H11" s="100"/>
      <c r="I11" s="100"/>
      <c r="J11" s="112" t="s">
        <v>2</v>
      </c>
      <c r="K11" s="106"/>
      <c r="L11" s="106"/>
      <c r="M11" s="106"/>
      <c r="N11" s="107"/>
      <c r="O11" s="107"/>
    </row>
    <row r="12" spans="1:15" x14ac:dyDescent="0.2">
      <c r="A12" s="20" t="str">
        <f>SourceInfo!F17</f>
        <v>20/11/2019</v>
      </c>
      <c r="B12" s="10" t="s">
        <v>23</v>
      </c>
      <c r="J12" s="3">
        <v>495000</v>
      </c>
    </row>
    <row r="13" spans="1:15" x14ac:dyDescent="0.2">
      <c r="B13" s="10" t="s">
        <v>24</v>
      </c>
      <c r="J13" s="3">
        <v>24770</v>
      </c>
    </row>
    <row r="14" spans="1:15" x14ac:dyDescent="0.2">
      <c r="B14" s="10" t="s">
        <v>113</v>
      </c>
      <c r="J14" s="3">
        <f>1672</f>
        <v>1672</v>
      </c>
    </row>
    <row r="15" spans="1:15" x14ac:dyDescent="0.2">
      <c r="B15" s="10" t="s">
        <v>122</v>
      </c>
      <c r="J15" s="3">
        <v>114.07</v>
      </c>
    </row>
    <row r="16" spans="1:15" x14ac:dyDescent="0.2">
      <c r="B16" s="10" t="s">
        <v>25</v>
      </c>
      <c r="J16" s="3">
        <v>1200</v>
      </c>
    </row>
    <row r="17" spans="1:15" x14ac:dyDescent="0.2">
      <c r="B17" s="10" t="s">
        <v>119</v>
      </c>
      <c r="J17" s="3">
        <v>120</v>
      </c>
    </row>
    <row r="18" spans="1:15" x14ac:dyDescent="0.2">
      <c r="J18" s="110"/>
    </row>
    <row r="19" spans="1:15" s="29" customFormat="1" x14ac:dyDescent="0.2">
      <c r="A19" s="12"/>
      <c r="B19" s="9" t="s">
        <v>13</v>
      </c>
      <c r="C19" s="9"/>
      <c r="D19" s="9"/>
      <c r="G19" s="94"/>
      <c r="H19" s="94"/>
      <c r="I19" s="94"/>
      <c r="J19" s="158">
        <f>SUM(J12:J17)</f>
        <v>522876.07</v>
      </c>
    </row>
    <row r="20" spans="1:15" x14ac:dyDescent="0.2">
      <c r="J20" s="110"/>
    </row>
    <row r="21" spans="1:15" x14ac:dyDescent="0.2">
      <c r="J21" s="110"/>
    </row>
    <row r="22" spans="1:15" x14ac:dyDescent="0.2">
      <c r="J22" s="110"/>
    </row>
    <row r="23" spans="1:15" s="29" customFormat="1" x14ac:dyDescent="0.2">
      <c r="A23" s="21" t="s">
        <v>12</v>
      </c>
      <c r="B23" s="22"/>
      <c r="C23" s="23"/>
      <c r="D23" s="23"/>
      <c r="E23" s="24"/>
      <c r="F23" s="25"/>
      <c r="G23" s="26"/>
      <c r="H23" s="26"/>
      <c r="I23" s="26"/>
      <c r="J23" s="111"/>
      <c r="K23" s="27"/>
      <c r="L23" s="27"/>
      <c r="M23" s="27"/>
      <c r="N23" s="28"/>
      <c r="O23" s="28"/>
    </row>
    <row r="24" spans="1:15" s="29" customFormat="1" x14ac:dyDescent="0.2">
      <c r="A24" s="21"/>
      <c r="B24" s="22"/>
      <c r="C24" s="23"/>
      <c r="D24" s="23"/>
      <c r="F24" s="25"/>
      <c r="G24" s="94"/>
      <c r="H24" s="94"/>
      <c r="I24" s="94"/>
      <c r="J24" s="28"/>
      <c r="K24" s="27"/>
      <c r="L24" s="27"/>
      <c r="M24" s="27"/>
      <c r="N24" s="28"/>
      <c r="O24" s="28"/>
    </row>
    <row r="25" spans="1:15" s="98" customFormat="1" x14ac:dyDescent="0.2">
      <c r="A25" s="95" t="s">
        <v>0</v>
      </c>
      <c r="B25" s="96" t="s">
        <v>1</v>
      </c>
      <c r="C25" s="97"/>
      <c r="D25" s="97"/>
      <c r="F25" s="99"/>
      <c r="G25" s="100"/>
      <c r="H25" s="100"/>
      <c r="I25" s="100"/>
      <c r="J25" s="112" t="s">
        <v>2</v>
      </c>
      <c r="K25" s="106"/>
      <c r="L25" s="106"/>
      <c r="M25" s="106"/>
      <c r="N25" s="107"/>
      <c r="O25" s="107"/>
    </row>
    <row r="26" spans="1:15" x14ac:dyDescent="0.2">
      <c r="A26" s="20">
        <f>SourceInfo!F19</f>
        <v>0</v>
      </c>
      <c r="B26" s="10" t="s">
        <v>4</v>
      </c>
      <c r="J26" s="3"/>
    </row>
    <row r="27" spans="1:15" x14ac:dyDescent="0.2">
      <c r="B27" s="10" t="s">
        <v>105</v>
      </c>
      <c r="D27" s="10" t="s">
        <v>3</v>
      </c>
      <c r="E27" s="10"/>
      <c r="G27" s="11"/>
      <c r="H27" s="11"/>
      <c r="J27" s="3"/>
    </row>
    <row r="28" spans="1:15" x14ac:dyDescent="0.2">
      <c r="D28" s="10" t="s">
        <v>16</v>
      </c>
      <c r="E28" s="10"/>
      <c r="G28" s="11"/>
      <c r="H28" s="11"/>
      <c r="J28" s="3"/>
    </row>
    <row r="29" spans="1:15" x14ac:dyDescent="0.2">
      <c r="B29" s="10" t="s">
        <v>17</v>
      </c>
      <c r="J29" s="3"/>
    </row>
    <row r="30" spans="1:15" x14ac:dyDescent="0.2">
      <c r="J30" s="3"/>
    </row>
    <row r="31" spans="1:15" x14ac:dyDescent="0.2">
      <c r="B31" s="101" t="s">
        <v>19</v>
      </c>
      <c r="J31" s="4"/>
    </row>
    <row r="32" spans="1:15" x14ac:dyDescent="0.2">
      <c r="B32" s="10" t="s">
        <v>20</v>
      </c>
      <c r="J32" s="110"/>
    </row>
    <row r="33" spans="1:10" x14ac:dyDescent="0.2">
      <c r="J33" s="114"/>
    </row>
    <row r="34" spans="1:10" s="29" customFormat="1" x14ac:dyDescent="0.2">
      <c r="A34" s="12"/>
      <c r="B34" s="9" t="s">
        <v>14</v>
      </c>
      <c r="C34" s="9"/>
      <c r="D34" s="9"/>
      <c r="G34" s="94"/>
      <c r="H34" s="94"/>
      <c r="I34" s="94"/>
      <c r="J34" s="113">
        <f>SUM(J26:J31)</f>
        <v>0</v>
      </c>
    </row>
    <row r="35" spans="1:10" x14ac:dyDescent="0.2">
      <c r="J35" s="110"/>
    </row>
    <row r="36" spans="1:10" x14ac:dyDescent="0.2">
      <c r="J36" s="110"/>
    </row>
    <row r="37" spans="1:10" x14ac:dyDescent="0.2">
      <c r="J37" s="110"/>
    </row>
    <row r="38" spans="1:10" x14ac:dyDescent="0.2">
      <c r="A38" s="12" t="s">
        <v>100</v>
      </c>
      <c r="J38" s="110"/>
    </row>
    <row r="39" spans="1:10" x14ac:dyDescent="0.2">
      <c r="J39" s="110"/>
    </row>
    <row r="40" spans="1:10" x14ac:dyDescent="0.2">
      <c r="A40" s="20" t="s">
        <v>5</v>
      </c>
      <c r="J40" s="110">
        <f>-J19</f>
        <v>-522876.07</v>
      </c>
    </row>
    <row r="41" spans="1:10" x14ac:dyDescent="0.2">
      <c r="A41" s="20" t="s">
        <v>15</v>
      </c>
      <c r="J41" s="110">
        <f>J34</f>
        <v>0</v>
      </c>
    </row>
    <row r="42" spans="1:10" x14ac:dyDescent="0.2">
      <c r="A42" s="20" t="str">
        <f>IF(J42&gt;0,"Nominal Capital Gain","Nominal Capital Loss")</f>
        <v>Nominal Capital Loss</v>
      </c>
      <c r="J42" s="115">
        <f>SUM(J39:J41)</f>
        <v>-522876.07</v>
      </c>
    </row>
    <row r="43" spans="1:10" x14ac:dyDescent="0.2">
      <c r="J43" s="114"/>
    </row>
    <row r="44" spans="1:10" x14ac:dyDescent="0.2">
      <c r="A44" s="102" t="s">
        <v>21</v>
      </c>
      <c r="G44" s="11"/>
      <c r="H44" s="103"/>
      <c r="I44" s="103"/>
      <c r="J44" s="5">
        <v>5121</v>
      </c>
    </row>
    <row r="45" spans="1:10" x14ac:dyDescent="0.2">
      <c r="A45" s="102" t="s">
        <v>22</v>
      </c>
      <c r="G45" s="11"/>
      <c r="H45" s="103"/>
      <c r="I45" s="103"/>
      <c r="J45" s="5">
        <f>1793+3366</f>
        <v>5159</v>
      </c>
    </row>
    <row r="46" spans="1:10" x14ac:dyDescent="0.2">
      <c r="J46" s="116"/>
    </row>
    <row r="47" spans="1:10" x14ac:dyDescent="0.2">
      <c r="J47" s="110"/>
    </row>
    <row r="48" spans="1:10" x14ac:dyDescent="0.2">
      <c r="A48" s="20" t="str">
        <f>IF(J48&gt;0,"Gross Capital Gain","Gross Capital Loss")</f>
        <v>Gross Capital Loss</v>
      </c>
      <c r="J48" s="117">
        <f>J42+J44+J45</f>
        <v>-512596.07</v>
      </c>
    </row>
    <row r="49" spans="1:10" x14ac:dyDescent="0.2">
      <c r="J49" s="110"/>
    </row>
    <row r="50" spans="1:10" x14ac:dyDescent="0.2">
      <c r="A50" s="20" t="s">
        <v>18</v>
      </c>
      <c r="B50" s="104">
        <v>0.5</v>
      </c>
      <c r="J50" s="110">
        <f>IF(AND(SourceInfo!F19-SourceInfo!F17&gt;365,J48&gt;0),-CGT!J48/2,0)</f>
        <v>0</v>
      </c>
    </row>
    <row r="51" spans="1:10" x14ac:dyDescent="0.2">
      <c r="J51" s="116"/>
    </row>
    <row r="52" spans="1:10" x14ac:dyDescent="0.2">
      <c r="J52" s="110"/>
    </row>
    <row r="53" spans="1:10" s="29" customFormat="1" ht="13.5" thickBot="1" x14ac:dyDescent="0.25">
      <c r="A53" s="12" t="str">
        <f>IF(J53&gt;0,"Taxable Capital Gain","Net Capital Loss")</f>
        <v>Net Capital Loss</v>
      </c>
      <c r="B53" s="9"/>
      <c r="C53" s="9"/>
      <c r="D53" s="9"/>
      <c r="G53" s="94"/>
      <c r="H53" s="94"/>
      <c r="I53" s="94"/>
      <c r="J53" s="118">
        <f>SUM(J47:J52)</f>
        <v>-512596.07</v>
      </c>
    </row>
    <row r="54" spans="1:10" ht="13.5" thickTop="1" x14ac:dyDescent="0.2">
      <c r="J54" s="110"/>
    </row>
    <row r="55" spans="1:10" x14ac:dyDescent="0.2">
      <c r="J55" s="110"/>
    </row>
    <row r="56" spans="1:10" x14ac:dyDescent="0.2">
      <c r="J56" s="110"/>
    </row>
    <row r="57" spans="1:10" x14ac:dyDescent="0.2">
      <c r="A57" s="105" t="s">
        <v>28</v>
      </c>
      <c r="C57" s="161" t="s">
        <v>104</v>
      </c>
      <c r="J57" s="110"/>
    </row>
    <row r="58" spans="1:10" x14ac:dyDescent="0.2">
      <c r="C58" s="37"/>
      <c r="J58" s="110"/>
    </row>
    <row r="59" spans="1:10" x14ac:dyDescent="0.2">
      <c r="A59" s="168" t="s">
        <v>26</v>
      </c>
      <c r="C59" s="160"/>
      <c r="J59" s="110">
        <f>$J$53*C59</f>
        <v>0</v>
      </c>
    </row>
    <row r="60" spans="1:10" x14ac:dyDescent="0.2">
      <c r="A60" s="168" t="s">
        <v>27</v>
      </c>
      <c r="C60" s="160"/>
      <c r="J60" s="110">
        <f>$J$53*C60</f>
        <v>0</v>
      </c>
    </row>
    <row r="61" spans="1:10" x14ac:dyDescent="0.2">
      <c r="C61" s="37"/>
      <c r="J61" s="116"/>
    </row>
    <row r="62" spans="1:10" x14ac:dyDescent="0.2">
      <c r="C62" s="37"/>
      <c r="J62" s="110"/>
    </row>
    <row r="63" spans="1:10" s="29" customFormat="1" ht="13.5" thickBot="1" x14ac:dyDescent="0.25">
      <c r="A63" s="12" t="str">
        <f>IF(J63&gt;0,"TOTAL GAIN","TOTAL (LOSS)")</f>
        <v>TOTAL (LOSS)</v>
      </c>
      <c r="B63" s="9"/>
      <c r="C63" s="36"/>
      <c r="D63" s="9"/>
      <c r="G63" s="94"/>
      <c r="H63" s="94"/>
      <c r="I63" s="94"/>
      <c r="J63" s="118">
        <f>SUM(J57:J62)</f>
        <v>0</v>
      </c>
    </row>
    <row r="64" spans="1:10" ht="13.5" thickTop="1" x14ac:dyDescent="0.2">
      <c r="J64" s="110"/>
    </row>
    <row r="65" spans="10:10" x14ac:dyDescent="0.2">
      <c r="J65" s="110"/>
    </row>
    <row r="66" spans="10:10" x14ac:dyDescent="0.2">
      <c r="J66" s="110"/>
    </row>
    <row r="67" spans="10:10" x14ac:dyDescent="0.2">
      <c r="J67" s="110"/>
    </row>
    <row r="68" spans="10:10" x14ac:dyDescent="0.2">
      <c r="J68" s="110"/>
    </row>
    <row r="69" spans="10:10" x14ac:dyDescent="0.2">
      <c r="J69" s="110"/>
    </row>
    <row r="70" spans="10:10" x14ac:dyDescent="0.2">
      <c r="J70" s="110"/>
    </row>
    <row r="71" spans="10:10" x14ac:dyDescent="0.2">
      <c r="J71" s="110"/>
    </row>
    <row r="72" spans="10:10" x14ac:dyDescent="0.2">
      <c r="J72" s="110"/>
    </row>
    <row r="73" spans="10:10" x14ac:dyDescent="0.2">
      <c r="J73" s="110"/>
    </row>
    <row r="74" spans="10:10" x14ac:dyDescent="0.2">
      <c r="J74" s="110"/>
    </row>
    <row r="75" spans="10:10" x14ac:dyDescent="0.2">
      <c r="J75" s="110"/>
    </row>
    <row r="76" spans="10:10" x14ac:dyDescent="0.2">
      <c r="J76" s="110"/>
    </row>
    <row r="77" spans="10:10" x14ac:dyDescent="0.2">
      <c r="J77" s="110"/>
    </row>
    <row r="78" spans="10:10" x14ac:dyDescent="0.2">
      <c r="J78" s="110"/>
    </row>
    <row r="79" spans="10:10" x14ac:dyDescent="0.2">
      <c r="J79" s="110"/>
    </row>
    <row r="80" spans="10:10" x14ac:dyDescent="0.2">
      <c r="J80" s="110"/>
    </row>
    <row r="81" spans="10:10" x14ac:dyDescent="0.2">
      <c r="J81" s="110"/>
    </row>
    <row r="82" spans="10:10" x14ac:dyDescent="0.2">
      <c r="J82" s="110"/>
    </row>
    <row r="83" spans="10:10" x14ac:dyDescent="0.2">
      <c r="J83" s="110"/>
    </row>
    <row r="84" spans="10:10" x14ac:dyDescent="0.2">
      <c r="J84" s="110"/>
    </row>
    <row r="85" spans="10:10" x14ac:dyDescent="0.2">
      <c r="J85" s="110"/>
    </row>
    <row r="86" spans="10:10" x14ac:dyDescent="0.2">
      <c r="J86" s="110"/>
    </row>
    <row r="87" spans="10:10" x14ac:dyDescent="0.2">
      <c r="J87" s="110"/>
    </row>
    <row r="88" spans="10:10" x14ac:dyDescent="0.2">
      <c r="J88" s="110"/>
    </row>
    <row r="89" spans="10:10" x14ac:dyDescent="0.2">
      <c r="J89" s="110"/>
    </row>
    <row r="90" spans="10:10" x14ac:dyDescent="0.2">
      <c r="J90" s="110"/>
    </row>
    <row r="91" spans="10:10" x14ac:dyDescent="0.2">
      <c r="J91" s="110"/>
    </row>
    <row r="92" spans="10:10" x14ac:dyDescent="0.2">
      <c r="J92" s="110"/>
    </row>
    <row r="93" spans="10:10" x14ac:dyDescent="0.2">
      <c r="J93" s="110"/>
    </row>
    <row r="94" spans="10:10" x14ac:dyDescent="0.2">
      <c r="J94" s="110"/>
    </row>
    <row r="95" spans="10:10" x14ac:dyDescent="0.2">
      <c r="J95" s="110"/>
    </row>
    <row r="96" spans="10:10" x14ac:dyDescent="0.2">
      <c r="J96" s="110"/>
    </row>
    <row r="97" spans="10:10" x14ac:dyDescent="0.2">
      <c r="J97" s="110"/>
    </row>
    <row r="98" spans="10:10" x14ac:dyDescent="0.2">
      <c r="J98" s="110"/>
    </row>
    <row r="99" spans="10:10" x14ac:dyDescent="0.2">
      <c r="J99" s="110"/>
    </row>
    <row r="100" spans="10:10" x14ac:dyDescent="0.2">
      <c r="J100" s="110"/>
    </row>
    <row r="101" spans="10:10" x14ac:dyDescent="0.2">
      <c r="J101" s="110"/>
    </row>
    <row r="102" spans="10:10" x14ac:dyDescent="0.2">
      <c r="J102" s="110"/>
    </row>
    <row r="103" spans="10:10" x14ac:dyDescent="0.2">
      <c r="J103" s="110"/>
    </row>
    <row r="104" spans="10:10" x14ac:dyDescent="0.2">
      <c r="J104" s="110"/>
    </row>
    <row r="105" spans="10:10" x14ac:dyDescent="0.2">
      <c r="J105" s="110"/>
    </row>
    <row r="106" spans="10:10" x14ac:dyDescent="0.2">
      <c r="J106" s="110"/>
    </row>
    <row r="107" spans="10:10" x14ac:dyDescent="0.2">
      <c r="J107" s="110"/>
    </row>
    <row r="108" spans="10:10" x14ac:dyDescent="0.2">
      <c r="J108" s="110"/>
    </row>
    <row r="109" spans="10:10" x14ac:dyDescent="0.2">
      <c r="J109" s="110"/>
    </row>
    <row r="110" spans="10:10" x14ac:dyDescent="0.2">
      <c r="J110" s="110"/>
    </row>
    <row r="111" spans="10:10" x14ac:dyDescent="0.2">
      <c r="J111" s="110"/>
    </row>
    <row r="112" spans="10:10" x14ac:dyDescent="0.2">
      <c r="J112" s="110"/>
    </row>
    <row r="113" spans="10:10" x14ac:dyDescent="0.2">
      <c r="J113" s="110"/>
    </row>
    <row r="114" spans="10:10" x14ac:dyDescent="0.2">
      <c r="J114" s="110"/>
    </row>
    <row r="115" spans="10:10" x14ac:dyDescent="0.2">
      <c r="J115" s="110"/>
    </row>
    <row r="116" spans="10:10" x14ac:dyDescent="0.2">
      <c r="J116" s="110"/>
    </row>
    <row r="117" spans="10:10" x14ac:dyDescent="0.2">
      <c r="J117" s="110"/>
    </row>
    <row r="118" spans="10:10" x14ac:dyDescent="0.2">
      <c r="J118" s="110"/>
    </row>
    <row r="119" spans="10:10" x14ac:dyDescent="0.2">
      <c r="J119" s="110"/>
    </row>
    <row r="120" spans="10:10" x14ac:dyDescent="0.2">
      <c r="J120" s="110"/>
    </row>
    <row r="121" spans="10:10" x14ac:dyDescent="0.2">
      <c r="J121" s="110"/>
    </row>
    <row r="122" spans="10:10" x14ac:dyDescent="0.2">
      <c r="J122" s="110"/>
    </row>
    <row r="123" spans="10:10" x14ac:dyDescent="0.2">
      <c r="J123" s="110"/>
    </row>
    <row r="124" spans="10:10" x14ac:dyDescent="0.2">
      <c r="J124" s="110"/>
    </row>
    <row r="125" spans="10:10" x14ac:dyDescent="0.2">
      <c r="J125" s="110"/>
    </row>
    <row r="126" spans="10:10" x14ac:dyDescent="0.2">
      <c r="J126" s="110"/>
    </row>
    <row r="127" spans="10:10" x14ac:dyDescent="0.2">
      <c r="J127" s="110"/>
    </row>
    <row r="128" spans="10:10" x14ac:dyDescent="0.2">
      <c r="J128" s="110"/>
    </row>
    <row r="129" spans="10:10" x14ac:dyDescent="0.2">
      <c r="J129" s="110"/>
    </row>
    <row r="130" spans="10:10" x14ac:dyDescent="0.2">
      <c r="J130" s="110"/>
    </row>
    <row r="131" spans="10:10" x14ac:dyDescent="0.2">
      <c r="J131" s="110"/>
    </row>
    <row r="132" spans="10:10" x14ac:dyDescent="0.2">
      <c r="J132" s="110"/>
    </row>
    <row r="133" spans="10:10" x14ac:dyDescent="0.2">
      <c r="J133" s="110"/>
    </row>
    <row r="134" spans="10:10" x14ac:dyDescent="0.2">
      <c r="J134" s="110"/>
    </row>
    <row r="135" spans="10:10" x14ac:dyDescent="0.2">
      <c r="J135" s="110"/>
    </row>
    <row r="136" spans="10:10" x14ac:dyDescent="0.2">
      <c r="J136" s="110"/>
    </row>
  </sheetData>
  <phoneticPr fontId="4" type="noConversion"/>
  <pageMargins left="0.75" right="0.75" top="1" bottom="1" header="0.5" footer="0.5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4"/>
  <sheetViews>
    <sheetView view="pageBreakPreview" zoomScaleNormal="100" zoomScaleSheetLayoutView="75" workbookViewId="0">
      <selection activeCell="A45" sqref="A45"/>
    </sheetView>
  </sheetViews>
  <sheetFormatPr defaultRowHeight="12.75" x14ac:dyDescent="0.2"/>
  <cols>
    <col min="1" max="1" width="26.5703125" style="20" customWidth="1"/>
    <col min="2" max="2" width="14.85546875" style="10" customWidth="1"/>
    <col min="3" max="3" width="8" style="10" customWidth="1"/>
    <col min="4" max="4" width="9.140625" style="10"/>
    <col min="5" max="6" width="9.140625" style="11"/>
    <col min="7" max="8" width="8.140625" style="14" customWidth="1"/>
    <col min="9" max="9" width="5.7109375" style="14" customWidth="1"/>
    <col min="10" max="10" width="11.7109375" style="2" customWidth="1"/>
    <col min="11" max="35" width="9.140625" style="11"/>
  </cols>
  <sheetData>
    <row r="1" spans="1:15" ht="12.75" customHeight="1" x14ac:dyDescent="0.2">
      <c r="A1" s="35" t="str">
        <f>SourceInfo!F10</f>
        <v>JAR JAR BINKS SUPERANNUATION FUND</v>
      </c>
      <c r="B1" s="9"/>
      <c r="C1" s="9"/>
      <c r="G1" s="11"/>
      <c r="H1" s="11"/>
      <c r="I1" s="11"/>
      <c r="J1" s="108" t="str">
        <f>CONCATENATE("Contract date of purchase: ",SourceInfo!F17)</f>
        <v>Contract date of purchase: 20/11/2019</v>
      </c>
    </row>
    <row r="2" spans="1:15" ht="12.75" customHeight="1" x14ac:dyDescent="0.2">
      <c r="A2" s="12" t="str">
        <f>CONCATENATE("ABN: ",SourceInfo!F12)</f>
        <v>ABN: 82 997 728 893</v>
      </c>
      <c r="B2" s="13"/>
      <c r="C2" s="9"/>
      <c r="G2" s="11"/>
      <c r="H2" s="11"/>
      <c r="I2" s="11"/>
      <c r="J2" s="108" t="str">
        <f>CONCATENATE("First available for rent: ",SourceInfo!F18)</f>
        <v>First available for rent: 01/01/2020</v>
      </c>
    </row>
    <row r="3" spans="1:15" x14ac:dyDescent="0.2">
      <c r="A3" s="8" t="str">
        <f>CONCATENATE("FINANCIAL YEAR ENDED 30 JUNE ",SourceInfo!F13)</f>
        <v>FINANCIAL YEAR ENDED 30 JUNE 2022</v>
      </c>
      <c r="B3" s="9"/>
      <c r="C3" s="9"/>
      <c r="J3" s="108" t="str">
        <f>CONCATENATE("Contract date of disposal: ",SourceInfo!F19)</f>
        <v xml:space="preserve">Contract date of disposal: </v>
      </c>
    </row>
    <row r="4" spans="1:15" ht="13.5" thickBot="1" x14ac:dyDescent="0.25">
      <c r="A4" s="15"/>
      <c r="B4" s="16"/>
      <c r="C4" s="16"/>
      <c r="D4" s="16"/>
      <c r="E4" s="17"/>
      <c r="F4" s="17"/>
      <c r="G4" s="18"/>
      <c r="H4" s="18"/>
      <c r="I4" s="18"/>
      <c r="J4" s="109"/>
    </row>
    <row r="5" spans="1:15" x14ac:dyDescent="0.2">
      <c r="A5" s="12"/>
      <c r="B5" s="9"/>
      <c r="C5" s="9"/>
      <c r="J5" s="110"/>
    </row>
    <row r="6" spans="1:15" x14ac:dyDescent="0.2">
      <c r="A6" s="12" t="str">
        <f>CONCATENATE("ADDRESS: ",SourceInfo!F15)</f>
        <v>ADDRESS: 2 MORDAUNT DRIVE, HILLSIDE VIC 3037</v>
      </c>
      <c r="B6" s="13"/>
      <c r="C6" s="13"/>
      <c r="I6" s="19"/>
      <c r="J6" s="110"/>
    </row>
    <row r="7" spans="1:15" ht="13.5" thickBot="1" x14ac:dyDescent="0.25">
      <c r="A7" s="15"/>
      <c r="B7" s="16"/>
      <c r="C7" s="16"/>
      <c r="D7" s="16"/>
      <c r="E7" s="17"/>
      <c r="F7" s="17"/>
      <c r="G7" s="18"/>
      <c r="H7" s="18"/>
      <c r="I7" s="18"/>
      <c r="J7" s="109"/>
    </row>
    <row r="8" spans="1:15" x14ac:dyDescent="0.2">
      <c r="J8" s="110"/>
    </row>
    <row r="9" spans="1:15" s="29" customFormat="1" x14ac:dyDescent="0.2">
      <c r="A9" s="21" t="s">
        <v>11</v>
      </c>
      <c r="B9" s="22"/>
      <c r="C9" s="23"/>
      <c r="D9" s="23"/>
      <c r="E9" s="24"/>
      <c r="F9" s="25"/>
      <c r="G9" s="26"/>
      <c r="H9" s="26"/>
      <c r="I9" s="26"/>
      <c r="J9" s="111"/>
      <c r="K9" s="27"/>
      <c r="L9" s="27"/>
      <c r="M9" s="27"/>
      <c r="N9" s="28"/>
      <c r="O9" s="28"/>
    </row>
    <row r="10" spans="1:15" s="29" customFormat="1" x14ac:dyDescent="0.2">
      <c r="A10" s="21"/>
      <c r="B10" s="22"/>
      <c r="C10" s="23"/>
      <c r="D10" s="23"/>
      <c r="F10" s="25"/>
      <c r="G10" s="94"/>
      <c r="H10" s="94"/>
      <c r="I10" s="94"/>
      <c r="J10" s="28"/>
      <c r="K10" s="27"/>
      <c r="L10" s="27"/>
      <c r="M10" s="27"/>
      <c r="N10" s="28"/>
      <c r="O10" s="28"/>
    </row>
    <row r="11" spans="1:15" s="98" customFormat="1" x14ac:dyDescent="0.2">
      <c r="A11" s="95" t="s">
        <v>0</v>
      </c>
      <c r="B11" s="96" t="s">
        <v>1</v>
      </c>
      <c r="C11" s="97"/>
      <c r="D11" s="97"/>
      <c r="F11" s="99"/>
      <c r="G11" s="100"/>
      <c r="H11" s="100"/>
      <c r="I11" s="100"/>
      <c r="J11" s="112" t="s">
        <v>2</v>
      </c>
      <c r="K11" s="106"/>
      <c r="L11" s="106"/>
      <c r="M11" s="106"/>
      <c r="N11" s="107"/>
      <c r="O11" s="107"/>
    </row>
    <row r="12" spans="1:15" x14ac:dyDescent="0.2">
      <c r="A12" s="20" t="str">
        <f>SourceInfo!F17</f>
        <v>20/11/2019</v>
      </c>
      <c r="B12" s="10" t="s">
        <v>23</v>
      </c>
      <c r="J12" s="3">
        <v>495000</v>
      </c>
    </row>
    <row r="13" spans="1:15" x14ac:dyDescent="0.2">
      <c r="B13" s="10" t="s">
        <v>24</v>
      </c>
      <c r="J13" s="3">
        <v>24770</v>
      </c>
    </row>
    <row r="14" spans="1:15" x14ac:dyDescent="0.2">
      <c r="B14" s="10" t="s">
        <v>113</v>
      </c>
      <c r="J14" s="3">
        <f>1672</f>
        <v>1672</v>
      </c>
    </row>
    <row r="15" spans="1:15" x14ac:dyDescent="0.2">
      <c r="B15" s="10" t="s">
        <v>122</v>
      </c>
      <c r="J15" s="3">
        <v>114.07</v>
      </c>
    </row>
    <row r="16" spans="1:15" x14ac:dyDescent="0.2">
      <c r="B16" s="10" t="s">
        <v>25</v>
      </c>
      <c r="J16" s="3">
        <v>1200</v>
      </c>
    </row>
    <row r="17" spans="1:15" x14ac:dyDescent="0.2">
      <c r="B17" s="10" t="s">
        <v>119</v>
      </c>
      <c r="J17" s="3">
        <v>120</v>
      </c>
    </row>
    <row r="18" spans="1:15" x14ac:dyDescent="0.2">
      <c r="J18" s="110"/>
    </row>
    <row r="19" spans="1:15" s="29" customFormat="1" x14ac:dyDescent="0.2">
      <c r="A19" s="12"/>
      <c r="B19" s="9" t="s">
        <v>13</v>
      </c>
      <c r="C19" s="9"/>
      <c r="D19" s="9"/>
      <c r="G19" s="94"/>
      <c r="H19" s="94"/>
      <c r="I19" s="94"/>
      <c r="J19" s="158">
        <f>SUM(J12:J17)</f>
        <v>522876.07</v>
      </c>
    </row>
    <row r="20" spans="1:15" x14ac:dyDescent="0.2">
      <c r="J20" s="110"/>
    </row>
    <row r="21" spans="1:15" hidden="1" x14ac:dyDescent="0.2">
      <c r="J21" s="110"/>
    </row>
    <row r="22" spans="1:15" hidden="1" x14ac:dyDescent="0.2">
      <c r="J22" s="110"/>
    </row>
    <row r="23" spans="1:15" s="29" customFormat="1" hidden="1" x14ac:dyDescent="0.2">
      <c r="A23" s="21" t="s">
        <v>12</v>
      </c>
      <c r="B23" s="22"/>
      <c r="C23" s="23"/>
      <c r="D23" s="23"/>
      <c r="E23" s="24"/>
      <c r="F23" s="25"/>
      <c r="G23" s="26"/>
      <c r="H23" s="26"/>
      <c r="I23" s="26"/>
      <c r="J23" s="111"/>
      <c r="K23" s="27"/>
      <c r="L23" s="27"/>
      <c r="M23" s="27"/>
      <c r="N23" s="28"/>
      <c r="O23" s="28"/>
    </row>
    <row r="24" spans="1:15" s="29" customFormat="1" hidden="1" x14ac:dyDescent="0.2">
      <c r="A24" s="21"/>
      <c r="B24" s="22"/>
      <c r="C24" s="23"/>
      <c r="D24" s="23"/>
      <c r="F24" s="25"/>
      <c r="G24" s="94"/>
      <c r="H24" s="94"/>
      <c r="I24" s="94"/>
      <c r="J24" s="28"/>
      <c r="K24" s="27"/>
      <c r="L24" s="27"/>
      <c r="M24" s="27"/>
      <c r="N24" s="28"/>
      <c r="O24" s="28"/>
    </row>
    <row r="25" spans="1:15" s="98" customFormat="1" hidden="1" x14ac:dyDescent="0.2">
      <c r="A25" s="95" t="s">
        <v>0</v>
      </c>
      <c r="B25" s="96" t="s">
        <v>1</v>
      </c>
      <c r="C25" s="97"/>
      <c r="D25" s="97"/>
      <c r="F25" s="99"/>
      <c r="G25" s="100"/>
      <c r="H25" s="100"/>
      <c r="I25" s="100"/>
      <c r="J25" s="112" t="s">
        <v>2</v>
      </c>
      <c r="K25" s="106"/>
      <c r="L25" s="106"/>
      <c r="M25" s="106"/>
      <c r="N25" s="107"/>
      <c r="O25" s="107"/>
    </row>
    <row r="26" spans="1:15" hidden="1" x14ac:dyDescent="0.2">
      <c r="A26" s="20">
        <f>SourceInfo!F19</f>
        <v>0</v>
      </c>
      <c r="B26" s="10" t="s">
        <v>4</v>
      </c>
      <c r="J26" s="3"/>
    </row>
    <row r="27" spans="1:15" hidden="1" x14ac:dyDescent="0.2">
      <c r="B27" s="10" t="s">
        <v>105</v>
      </c>
      <c r="D27" s="10" t="s">
        <v>3</v>
      </c>
      <c r="E27" s="10"/>
      <c r="G27" s="11"/>
      <c r="H27" s="11"/>
      <c r="J27" s="3"/>
    </row>
    <row r="28" spans="1:15" hidden="1" x14ac:dyDescent="0.2">
      <c r="D28" s="10" t="s">
        <v>16</v>
      </c>
      <c r="E28" s="10"/>
      <c r="G28" s="11"/>
      <c r="H28" s="11"/>
      <c r="J28" s="3"/>
    </row>
    <row r="29" spans="1:15" hidden="1" x14ac:dyDescent="0.2">
      <c r="B29" s="10" t="s">
        <v>17</v>
      </c>
      <c r="J29" s="3"/>
    </row>
    <row r="30" spans="1:15" hidden="1" x14ac:dyDescent="0.2">
      <c r="J30" s="3"/>
    </row>
    <row r="31" spans="1:15" hidden="1" x14ac:dyDescent="0.2">
      <c r="B31" s="101" t="s">
        <v>19</v>
      </c>
      <c r="J31" s="4"/>
    </row>
    <row r="32" spans="1:15" hidden="1" x14ac:dyDescent="0.2">
      <c r="B32" s="10" t="s">
        <v>20</v>
      </c>
      <c r="J32" s="110"/>
    </row>
    <row r="33" spans="1:10" hidden="1" x14ac:dyDescent="0.2">
      <c r="J33" s="114"/>
    </row>
    <row r="34" spans="1:10" s="29" customFormat="1" hidden="1" x14ac:dyDescent="0.2">
      <c r="A34" s="12"/>
      <c r="B34" s="9" t="s">
        <v>14</v>
      </c>
      <c r="C34" s="9"/>
      <c r="D34" s="9"/>
      <c r="G34" s="94"/>
      <c r="H34" s="94"/>
      <c r="I34" s="94"/>
      <c r="J34" s="158">
        <f>SUM(J26:J31)</f>
        <v>0</v>
      </c>
    </row>
    <row r="35" spans="1:10" hidden="1" x14ac:dyDescent="0.2">
      <c r="J35" s="110"/>
    </row>
    <row r="36" spans="1:10" hidden="1" x14ac:dyDescent="0.2">
      <c r="J36" s="110"/>
    </row>
    <row r="37" spans="1:10" hidden="1" x14ac:dyDescent="0.2">
      <c r="J37" s="110"/>
    </row>
    <row r="38" spans="1:10" hidden="1" x14ac:dyDescent="0.2">
      <c r="A38" s="12" t="s">
        <v>100</v>
      </c>
      <c r="J38" s="110"/>
    </row>
    <row r="39" spans="1:10" hidden="1" x14ac:dyDescent="0.2">
      <c r="J39" s="110"/>
    </row>
    <row r="40" spans="1:10" hidden="1" x14ac:dyDescent="0.2">
      <c r="A40" s="20" t="s">
        <v>5</v>
      </c>
      <c r="J40" s="110">
        <f>-J19</f>
        <v>-522876.07</v>
      </c>
    </row>
    <row r="41" spans="1:10" hidden="1" x14ac:dyDescent="0.2">
      <c r="A41" s="20" t="s">
        <v>15</v>
      </c>
      <c r="J41" s="110">
        <f>J34</f>
        <v>0</v>
      </c>
    </row>
    <row r="42" spans="1:10" hidden="1" x14ac:dyDescent="0.2">
      <c r="A42" s="20" t="str">
        <f>IF(J42&gt;0,"Nominal Capital Gain","Nominal Capital Loss")</f>
        <v>Nominal Capital Loss</v>
      </c>
      <c r="J42" s="115">
        <f>SUM(J39:J41)</f>
        <v>-522876.07</v>
      </c>
    </row>
    <row r="43" spans="1:10" hidden="1" x14ac:dyDescent="0.2">
      <c r="J43" s="114"/>
    </row>
    <row r="44" spans="1:10" x14ac:dyDescent="0.2">
      <c r="A44" s="102" t="s">
        <v>129</v>
      </c>
      <c r="G44" s="11"/>
      <c r="H44" s="103"/>
      <c r="I44" s="103"/>
      <c r="J44" s="5">
        <v>0</v>
      </c>
    </row>
    <row r="45" spans="1:10" x14ac:dyDescent="0.2">
      <c r="A45" s="102" t="s">
        <v>125</v>
      </c>
      <c r="G45" s="11"/>
      <c r="H45" s="103"/>
      <c r="I45" s="103"/>
      <c r="J45" s="5">
        <f>1793+3366+3366</f>
        <v>8525</v>
      </c>
    </row>
    <row r="46" spans="1:10" x14ac:dyDescent="0.2">
      <c r="J46" s="116"/>
    </row>
    <row r="47" spans="1:10" x14ac:dyDescent="0.2">
      <c r="J47" s="110"/>
    </row>
    <row r="48" spans="1:10" ht="13.5" thickBot="1" x14ac:dyDescent="0.25">
      <c r="A48" s="20" t="s">
        <v>126</v>
      </c>
      <c r="J48" s="173">
        <f>J19-J44-J45</f>
        <v>514351.07</v>
      </c>
    </row>
    <row r="49" spans="1:10" hidden="1" x14ac:dyDescent="0.2">
      <c r="J49" s="110"/>
    </row>
    <row r="50" spans="1:10" hidden="1" x14ac:dyDescent="0.2">
      <c r="A50" s="20" t="s">
        <v>18</v>
      </c>
      <c r="B50" s="104">
        <v>0.5</v>
      </c>
      <c r="J50" s="110">
        <f>IF(AND(SourceInfo!F19-SourceInfo!F17&gt;365,J48&gt;0),-CostBase!J48/2,0)</f>
        <v>0</v>
      </c>
    </row>
    <row r="51" spans="1:10" hidden="1" x14ac:dyDescent="0.2">
      <c r="J51" s="116"/>
    </row>
    <row r="52" spans="1:10" hidden="1" x14ac:dyDescent="0.2">
      <c r="J52" s="110"/>
    </row>
    <row r="53" spans="1:10" s="29" customFormat="1" ht="13.5" hidden="1" thickBot="1" x14ac:dyDescent="0.25">
      <c r="A53" s="12" t="str">
        <f>IF(J53&gt;0,"Taxable Capital Gain","Net Capital Loss")</f>
        <v>Taxable Capital Gain</v>
      </c>
      <c r="B53" s="9"/>
      <c r="C53" s="9"/>
      <c r="D53" s="9"/>
      <c r="G53" s="94"/>
      <c r="H53" s="94"/>
      <c r="I53" s="94"/>
      <c r="J53" s="118">
        <f>SUM(J47:J52)</f>
        <v>514351.07</v>
      </c>
    </row>
    <row r="54" spans="1:10" ht="13.5" hidden="1" thickTop="1" x14ac:dyDescent="0.2">
      <c r="J54" s="110"/>
    </row>
    <row r="55" spans="1:10" hidden="1" x14ac:dyDescent="0.2">
      <c r="J55" s="110"/>
    </row>
    <row r="56" spans="1:10" hidden="1" x14ac:dyDescent="0.2">
      <c r="J56" s="110"/>
    </row>
    <row r="57" spans="1:10" hidden="1" x14ac:dyDescent="0.2">
      <c r="A57" s="105" t="s">
        <v>28</v>
      </c>
      <c r="C57" s="161" t="s">
        <v>104</v>
      </c>
      <c r="J57" s="110"/>
    </row>
    <row r="58" spans="1:10" hidden="1" x14ac:dyDescent="0.2">
      <c r="C58" s="37"/>
      <c r="J58" s="110"/>
    </row>
    <row r="59" spans="1:10" hidden="1" x14ac:dyDescent="0.2">
      <c r="A59" s="168" t="s">
        <v>26</v>
      </c>
      <c r="C59" s="160"/>
      <c r="J59" s="110">
        <f>$J$53*C59</f>
        <v>0</v>
      </c>
    </row>
    <row r="60" spans="1:10" hidden="1" x14ac:dyDescent="0.2">
      <c r="A60" s="168" t="s">
        <v>27</v>
      </c>
      <c r="C60" s="160"/>
      <c r="J60" s="110">
        <f>$J$53*C60</f>
        <v>0</v>
      </c>
    </row>
    <row r="61" spans="1:10" hidden="1" x14ac:dyDescent="0.2">
      <c r="C61" s="37"/>
      <c r="J61" s="116"/>
    </row>
    <row r="62" spans="1:10" hidden="1" x14ac:dyDescent="0.2">
      <c r="C62" s="37"/>
      <c r="J62" s="110"/>
    </row>
    <row r="63" spans="1:10" s="29" customFormat="1" ht="13.5" hidden="1" thickBot="1" x14ac:dyDescent="0.25">
      <c r="A63" s="12" t="str">
        <f>IF(J63&gt;0,"TOTAL GAIN","TOTAL (LOSS)")</f>
        <v>TOTAL (LOSS)</v>
      </c>
      <c r="B63" s="9"/>
      <c r="C63" s="36"/>
      <c r="D63" s="9"/>
      <c r="G63" s="94"/>
      <c r="H63" s="94"/>
      <c r="I63" s="94"/>
      <c r="J63" s="118">
        <f>SUM(J57:J62)</f>
        <v>0</v>
      </c>
    </row>
    <row r="64" spans="1:10" ht="13.5" hidden="1" thickTop="1" x14ac:dyDescent="0.2">
      <c r="J64" s="110"/>
    </row>
    <row r="65" spans="1:10" hidden="1" x14ac:dyDescent="0.2">
      <c r="J65" s="110"/>
    </row>
    <row r="66" spans="1:10" hidden="1" x14ac:dyDescent="0.2">
      <c r="J66" s="110"/>
    </row>
    <row r="67" spans="1:10" hidden="1" x14ac:dyDescent="0.2">
      <c r="J67" s="110"/>
    </row>
    <row r="68" spans="1:10" hidden="1" x14ac:dyDescent="0.2">
      <c r="J68" s="110"/>
    </row>
    <row r="69" spans="1:10" hidden="1" x14ac:dyDescent="0.2">
      <c r="J69" s="110"/>
    </row>
    <row r="70" spans="1:10" ht="13.5" thickTop="1" x14ac:dyDescent="0.2">
      <c r="J70" s="110"/>
    </row>
    <row r="71" spans="1:10" s="11" customFormat="1" x14ac:dyDescent="0.2">
      <c r="A71" s="172" t="s">
        <v>128</v>
      </c>
      <c r="B71" s="10"/>
      <c r="C71" s="10"/>
      <c r="D71" s="10"/>
      <c r="G71" s="14"/>
      <c r="H71" s="14"/>
      <c r="I71" s="14"/>
      <c r="J71" s="110">
        <v>610000</v>
      </c>
    </row>
    <row r="72" spans="1:10" s="11" customFormat="1" x14ac:dyDescent="0.2">
      <c r="A72" s="20"/>
      <c r="B72" s="10"/>
      <c r="C72" s="10"/>
      <c r="D72" s="10"/>
      <c r="G72" s="14"/>
      <c r="H72" s="14"/>
      <c r="I72" s="14"/>
      <c r="J72" s="110"/>
    </row>
    <row r="73" spans="1:10" s="11" customFormat="1" x14ac:dyDescent="0.2">
      <c r="A73" s="172"/>
      <c r="B73" s="10"/>
      <c r="C73" s="10"/>
      <c r="D73" s="10"/>
      <c r="G73" s="14"/>
      <c r="H73" s="14"/>
      <c r="I73" s="14"/>
      <c r="J73" s="110"/>
    </row>
    <row r="74" spans="1:10" s="11" customFormat="1" x14ac:dyDescent="0.2">
      <c r="A74" s="20"/>
      <c r="B74" s="10"/>
      <c r="C74" s="10"/>
      <c r="D74" s="10"/>
      <c r="G74" s="14"/>
      <c r="H74" s="14"/>
      <c r="I74" s="14"/>
      <c r="J74" s="110"/>
    </row>
    <row r="75" spans="1:10" s="11" customFormat="1" x14ac:dyDescent="0.2">
      <c r="A75" s="20"/>
      <c r="B75" s="10"/>
      <c r="C75" s="10"/>
      <c r="D75" s="10"/>
      <c r="G75" s="14"/>
      <c r="H75" s="14"/>
      <c r="I75" s="14"/>
      <c r="J75" s="110"/>
    </row>
    <row r="76" spans="1:10" s="11" customFormat="1" x14ac:dyDescent="0.2">
      <c r="A76" s="20"/>
      <c r="B76" s="10"/>
      <c r="C76" s="10"/>
      <c r="D76" s="10"/>
      <c r="G76" s="14"/>
      <c r="H76" s="14"/>
      <c r="I76" s="14"/>
      <c r="J76" s="110"/>
    </row>
    <row r="77" spans="1:10" s="11" customFormat="1" x14ac:dyDescent="0.2">
      <c r="A77" s="20"/>
      <c r="B77" s="10"/>
      <c r="C77" s="10"/>
      <c r="D77" s="10"/>
      <c r="G77" s="14"/>
      <c r="H77" s="14"/>
      <c r="I77" s="14"/>
      <c r="J77" s="110"/>
    </row>
    <row r="78" spans="1:10" s="11" customFormat="1" x14ac:dyDescent="0.2">
      <c r="A78" s="20"/>
      <c r="B78" s="10"/>
      <c r="C78" s="10"/>
      <c r="D78" s="10"/>
      <c r="G78" s="14"/>
      <c r="H78" s="14"/>
      <c r="I78" s="14"/>
      <c r="J78" s="110"/>
    </row>
    <row r="79" spans="1:10" s="11" customFormat="1" x14ac:dyDescent="0.2">
      <c r="A79" s="20"/>
      <c r="B79" s="10"/>
      <c r="C79" s="10"/>
      <c r="D79" s="10"/>
      <c r="G79" s="14"/>
      <c r="H79" s="14"/>
      <c r="I79" s="14"/>
      <c r="J79" s="110"/>
    </row>
    <row r="80" spans="1:10" s="11" customFormat="1" x14ac:dyDescent="0.2">
      <c r="A80" s="20"/>
      <c r="B80" s="10"/>
      <c r="C80" s="10"/>
      <c r="D80" s="10"/>
      <c r="G80" s="14"/>
      <c r="H80" s="14"/>
      <c r="I80" s="14"/>
      <c r="J80" s="110"/>
    </row>
    <row r="81" spans="1:10" s="11" customFormat="1" x14ac:dyDescent="0.2">
      <c r="A81" s="20"/>
      <c r="B81" s="10"/>
      <c r="C81" s="10"/>
      <c r="D81" s="10"/>
      <c r="G81" s="14"/>
      <c r="H81" s="14"/>
      <c r="I81" s="14"/>
      <c r="J81" s="110"/>
    </row>
    <row r="82" spans="1:10" s="11" customFormat="1" x14ac:dyDescent="0.2">
      <c r="A82" s="20"/>
      <c r="B82" s="10"/>
      <c r="C82" s="10"/>
      <c r="D82" s="10"/>
      <c r="G82" s="14"/>
      <c r="H82" s="14"/>
      <c r="I82" s="14"/>
      <c r="J82" s="110"/>
    </row>
    <row r="83" spans="1:10" s="11" customFormat="1" x14ac:dyDescent="0.2">
      <c r="A83" s="20"/>
      <c r="B83" s="10"/>
      <c r="C83" s="10"/>
      <c r="D83" s="10"/>
      <c r="G83" s="14"/>
      <c r="H83" s="14"/>
      <c r="I83" s="14"/>
      <c r="J83" s="110"/>
    </row>
    <row r="84" spans="1:10" s="11" customFormat="1" x14ac:dyDescent="0.2">
      <c r="A84" s="20"/>
      <c r="B84" s="10"/>
      <c r="C84" s="10"/>
      <c r="D84" s="10"/>
      <c r="G84" s="14"/>
      <c r="H84" s="14"/>
      <c r="I84" s="14"/>
      <c r="J84" s="110"/>
    </row>
    <row r="85" spans="1:10" s="11" customFormat="1" x14ac:dyDescent="0.2">
      <c r="A85" s="20"/>
      <c r="B85" s="10"/>
      <c r="C85" s="10"/>
      <c r="D85" s="10"/>
      <c r="G85" s="14"/>
      <c r="H85" s="14"/>
      <c r="I85" s="14"/>
      <c r="J85" s="110"/>
    </row>
    <row r="86" spans="1:10" s="11" customFormat="1" x14ac:dyDescent="0.2">
      <c r="A86" s="20"/>
      <c r="B86" s="10"/>
      <c r="C86" s="10"/>
      <c r="D86" s="10"/>
      <c r="G86" s="14"/>
      <c r="H86" s="14"/>
      <c r="I86" s="14"/>
      <c r="J86" s="110"/>
    </row>
    <row r="87" spans="1:10" s="11" customFormat="1" x14ac:dyDescent="0.2">
      <c r="A87" s="20"/>
      <c r="B87" s="10"/>
      <c r="C87" s="10"/>
      <c r="D87" s="10"/>
      <c r="G87" s="14"/>
      <c r="H87" s="14"/>
      <c r="I87" s="14"/>
      <c r="J87" s="110"/>
    </row>
    <row r="88" spans="1:10" s="11" customFormat="1" x14ac:dyDescent="0.2">
      <c r="A88" s="20"/>
      <c r="B88" s="10"/>
      <c r="C88" s="10"/>
      <c r="D88" s="10"/>
      <c r="G88" s="14"/>
      <c r="H88" s="14"/>
      <c r="I88" s="14"/>
      <c r="J88" s="110"/>
    </row>
    <row r="89" spans="1:10" s="11" customFormat="1" x14ac:dyDescent="0.2">
      <c r="A89" s="20"/>
      <c r="B89" s="10"/>
      <c r="C89" s="10"/>
      <c r="D89" s="10"/>
      <c r="G89" s="14"/>
      <c r="H89" s="14"/>
      <c r="I89" s="14"/>
      <c r="J89" s="110"/>
    </row>
    <row r="90" spans="1:10" s="11" customFormat="1" x14ac:dyDescent="0.2">
      <c r="A90" s="20"/>
      <c r="B90" s="10"/>
      <c r="C90" s="10"/>
      <c r="D90" s="10"/>
      <c r="G90" s="14"/>
      <c r="H90" s="14"/>
      <c r="I90" s="14"/>
      <c r="J90" s="110"/>
    </row>
    <row r="91" spans="1:10" s="11" customFormat="1" x14ac:dyDescent="0.2">
      <c r="A91" s="20"/>
      <c r="B91" s="10"/>
      <c r="C91" s="10"/>
      <c r="D91" s="10"/>
      <c r="G91" s="14"/>
      <c r="H91" s="14"/>
      <c r="I91" s="14"/>
      <c r="J91" s="110"/>
    </row>
    <row r="92" spans="1:10" s="11" customFormat="1" x14ac:dyDescent="0.2">
      <c r="A92" s="20"/>
      <c r="B92" s="10"/>
      <c r="C92" s="10"/>
      <c r="D92" s="10"/>
      <c r="G92" s="14"/>
      <c r="H92" s="14"/>
      <c r="I92" s="14"/>
      <c r="J92" s="110"/>
    </row>
    <row r="93" spans="1:10" s="11" customFormat="1" x14ac:dyDescent="0.2">
      <c r="A93" s="20"/>
      <c r="B93" s="10"/>
      <c r="C93" s="10"/>
      <c r="D93" s="10"/>
      <c r="G93" s="14"/>
      <c r="H93" s="14"/>
      <c r="I93" s="14"/>
      <c r="J93" s="110"/>
    </row>
    <row r="94" spans="1:10" s="11" customFormat="1" x14ac:dyDescent="0.2">
      <c r="A94" s="20"/>
      <c r="B94" s="10"/>
      <c r="C94" s="10"/>
      <c r="D94" s="10"/>
      <c r="G94" s="14"/>
      <c r="H94" s="14"/>
      <c r="I94" s="14"/>
      <c r="J94" s="110"/>
    </row>
    <row r="95" spans="1:10" s="11" customFormat="1" x14ac:dyDescent="0.2">
      <c r="A95" s="20"/>
      <c r="B95" s="10"/>
      <c r="C95" s="10"/>
      <c r="D95" s="10"/>
      <c r="G95" s="14"/>
      <c r="H95" s="14"/>
      <c r="I95" s="14"/>
      <c r="J95" s="110"/>
    </row>
    <row r="96" spans="1:10" s="11" customFormat="1" x14ac:dyDescent="0.2">
      <c r="A96" s="20"/>
      <c r="B96" s="10"/>
      <c r="C96" s="10"/>
      <c r="D96" s="10"/>
      <c r="G96" s="14"/>
      <c r="H96" s="14"/>
      <c r="I96" s="14"/>
      <c r="J96" s="110"/>
    </row>
    <row r="97" spans="1:10" s="11" customFormat="1" x14ac:dyDescent="0.2">
      <c r="A97" s="20"/>
      <c r="B97" s="10"/>
      <c r="C97" s="10"/>
      <c r="D97" s="10"/>
      <c r="G97" s="14"/>
      <c r="H97" s="14"/>
      <c r="I97" s="14"/>
      <c r="J97" s="110"/>
    </row>
    <row r="98" spans="1:10" s="11" customFormat="1" x14ac:dyDescent="0.2">
      <c r="A98" s="20"/>
      <c r="B98" s="10"/>
      <c r="C98" s="10"/>
      <c r="D98" s="10"/>
      <c r="G98" s="14"/>
      <c r="H98" s="14"/>
      <c r="I98" s="14"/>
      <c r="J98" s="110"/>
    </row>
    <row r="99" spans="1:10" s="11" customFormat="1" x14ac:dyDescent="0.2">
      <c r="A99" s="20"/>
      <c r="B99" s="10"/>
      <c r="C99" s="10"/>
      <c r="D99" s="10"/>
      <c r="G99" s="14"/>
      <c r="H99" s="14"/>
      <c r="I99" s="14"/>
      <c r="J99" s="110"/>
    </row>
    <row r="100" spans="1:10" s="11" customFormat="1" x14ac:dyDescent="0.2">
      <c r="A100" s="20"/>
      <c r="B100" s="10"/>
      <c r="C100" s="10"/>
      <c r="D100" s="10"/>
      <c r="G100" s="14"/>
      <c r="H100" s="14"/>
      <c r="I100" s="14"/>
      <c r="J100" s="110"/>
    </row>
    <row r="101" spans="1:10" s="11" customFormat="1" x14ac:dyDescent="0.2">
      <c r="A101" s="20"/>
      <c r="B101" s="10"/>
      <c r="C101" s="10"/>
      <c r="D101" s="10"/>
      <c r="G101" s="14"/>
      <c r="H101" s="14"/>
      <c r="I101" s="14"/>
      <c r="J101" s="110"/>
    </row>
    <row r="102" spans="1:10" s="11" customFormat="1" x14ac:dyDescent="0.2">
      <c r="A102" s="20"/>
      <c r="B102" s="10"/>
      <c r="C102" s="10"/>
      <c r="D102" s="10"/>
      <c r="G102" s="14"/>
      <c r="H102" s="14"/>
      <c r="I102" s="14"/>
      <c r="J102" s="110"/>
    </row>
    <row r="103" spans="1:10" s="11" customFormat="1" x14ac:dyDescent="0.2">
      <c r="A103" s="20"/>
      <c r="B103" s="10"/>
      <c r="C103" s="10"/>
      <c r="D103" s="10"/>
      <c r="G103" s="14"/>
      <c r="H103" s="14"/>
      <c r="I103" s="14"/>
      <c r="J103" s="110"/>
    </row>
    <row r="104" spans="1:10" s="11" customFormat="1" x14ac:dyDescent="0.2">
      <c r="A104" s="20"/>
      <c r="B104" s="10"/>
      <c r="C104" s="10"/>
      <c r="D104" s="10"/>
      <c r="G104" s="14"/>
      <c r="H104" s="14"/>
      <c r="I104" s="14"/>
      <c r="J104" s="110"/>
    </row>
    <row r="105" spans="1:10" s="11" customFormat="1" x14ac:dyDescent="0.2">
      <c r="A105" s="20"/>
      <c r="B105" s="10"/>
      <c r="C105" s="10"/>
      <c r="D105" s="10"/>
      <c r="G105" s="14"/>
      <c r="H105" s="14"/>
      <c r="I105" s="14"/>
      <c r="J105" s="110"/>
    </row>
    <row r="106" spans="1:10" s="11" customFormat="1" x14ac:dyDescent="0.2">
      <c r="A106" s="20"/>
      <c r="B106" s="10"/>
      <c r="C106" s="10"/>
      <c r="D106" s="10"/>
      <c r="G106" s="14"/>
      <c r="H106" s="14"/>
      <c r="I106" s="14"/>
      <c r="J106" s="110"/>
    </row>
    <row r="107" spans="1:10" s="11" customFormat="1" x14ac:dyDescent="0.2">
      <c r="A107" s="20"/>
      <c r="B107" s="10"/>
      <c r="C107" s="10"/>
      <c r="D107" s="10"/>
      <c r="G107" s="14"/>
      <c r="H107" s="14"/>
      <c r="I107" s="14"/>
      <c r="J107" s="110"/>
    </row>
    <row r="108" spans="1:10" s="11" customFormat="1" x14ac:dyDescent="0.2">
      <c r="A108" s="20"/>
      <c r="B108" s="10"/>
      <c r="C108" s="10"/>
      <c r="D108" s="10"/>
      <c r="G108" s="14"/>
      <c r="H108" s="14"/>
      <c r="I108" s="14"/>
      <c r="J108" s="110"/>
    </row>
    <row r="109" spans="1:10" s="11" customFormat="1" x14ac:dyDescent="0.2">
      <c r="A109" s="20"/>
      <c r="B109" s="10"/>
      <c r="C109" s="10"/>
      <c r="D109" s="10"/>
      <c r="G109" s="14"/>
      <c r="H109" s="14"/>
      <c r="I109" s="14"/>
      <c r="J109" s="110"/>
    </row>
    <row r="110" spans="1:10" s="11" customFormat="1" x14ac:dyDescent="0.2">
      <c r="A110" s="20"/>
      <c r="B110" s="10"/>
      <c r="C110" s="10"/>
      <c r="D110" s="10"/>
      <c r="G110" s="14"/>
      <c r="H110" s="14"/>
      <c r="I110" s="14"/>
      <c r="J110" s="110"/>
    </row>
    <row r="111" spans="1:10" s="11" customFormat="1" x14ac:dyDescent="0.2">
      <c r="A111" s="20"/>
      <c r="B111" s="10"/>
      <c r="C111" s="10"/>
      <c r="D111" s="10"/>
      <c r="G111" s="14"/>
      <c r="H111" s="14"/>
      <c r="I111" s="14"/>
      <c r="J111" s="110"/>
    </row>
    <row r="112" spans="1:10" s="11" customFormat="1" x14ac:dyDescent="0.2">
      <c r="A112" s="20"/>
      <c r="B112" s="10"/>
      <c r="C112" s="10"/>
      <c r="D112" s="10"/>
      <c r="G112" s="14"/>
      <c r="H112" s="14"/>
      <c r="I112" s="14"/>
      <c r="J112" s="110"/>
    </row>
    <row r="113" spans="1:10" s="11" customFormat="1" x14ac:dyDescent="0.2">
      <c r="A113" s="20"/>
      <c r="B113" s="10"/>
      <c r="C113" s="10"/>
      <c r="D113" s="10"/>
      <c r="G113" s="14"/>
      <c r="H113" s="14"/>
      <c r="I113" s="14"/>
      <c r="J113" s="110"/>
    </row>
    <row r="114" spans="1:10" s="11" customFormat="1" x14ac:dyDescent="0.2">
      <c r="A114" s="20"/>
      <c r="B114" s="10"/>
      <c r="C114" s="10"/>
      <c r="D114" s="10"/>
      <c r="G114" s="14"/>
      <c r="H114" s="14"/>
      <c r="I114" s="14"/>
      <c r="J114" s="110"/>
    </row>
    <row r="115" spans="1:10" s="11" customFormat="1" x14ac:dyDescent="0.2">
      <c r="A115" s="20"/>
      <c r="B115" s="10"/>
      <c r="C115" s="10"/>
      <c r="D115" s="10"/>
      <c r="G115" s="14"/>
      <c r="H115" s="14"/>
      <c r="I115" s="14"/>
      <c r="J115" s="110"/>
    </row>
    <row r="116" spans="1:10" s="11" customFormat="1" x14ac:dyDescent="0.2">
      <c r="A116" s="20"/>
      <c r="B116" s="10"/>
      <c r="C116" s="10"/>
      <c r="D116" s="10"/>
      <c r="G116" s="14"/>
      <c r="H116" s="14"/>
      <c r="I116" s="14"/>
      <c r="J116" s="110"/>
    </row>
    <row r="117" spans="1:10" s="11" customFormat="1" x14ac:dyDescent="0.2">
      <c r="A117" s="20"/>
      <c r="B117" s="10"/>
      <c r="C117" s="10"/>
      <c r="D117" s="10"/>
      <c r="G117" s="14"/>
      <c r="H117" s="14"/>
      <c r="I117" s="14"/>
      <c r="J117" s="110"/>
    </row>
    <row r="118" spans="1:10" s="11" customFormat="1" x14ac:dyDescent="0.2">
      <c r="A118" s="20"/>
      <c r="B118" s="10"/>
      <c r="C118" s="10"/>
      <c r="D118" s="10"/>
      <c r="G118" s="14"/>
      <c r="H118" s="14"/>
      <c r="I118" s="14"/>
      <c r="J118" s="110"/>
    </row>
    <row r="119" spans="1:10" s="11" customFormat="1" x14ac:dyDescent="0.2">
      <c r="A119" s="20"/>
      <c r="B119" s="10"/>
      <c r="C119" s="10"/>
      <c r="D119" s="10"/>
      <c r="G119" s="14"/>
      <c r="H119" s="14"/>
      <c r="I119" s="14"/>
      <c r="J119" s="110"/>
    </row>
    <row r="120" spans="1:10" s="11" customFormat="1" x14ac:dyDescent="0.2">
      <c r="A120" s="20"/>
      <c r="B120" s="10"/>
      <c r="C120" s="10"/>
      <c r="D120" s="10"/>
      <c r="G120" s="14"/>
      <c r="H120" s="14"/>
      <c r="I120" s="14"/>
      <c r="J120" s="110"/>
    </row>
    <row r="121" spans="1:10" s="11" customFormat="1" x14ac:dyDescent="0.2">
      <c r="A121" s="20"/>
      <c r="B121" s="10"/>
      <c r="C121" s="10"/>
      <c r="D121" s="10"/>
      <c r="G121" s="14"/>
      <c r="H121" s="14"/>
      <c r="I121" s="14"/>
      <c r="J121" s="110"/>
    </row>
    <row r="122" spans="1:10" s="11" customFormat="1" x14ac:dyDescent="0.2">
      <c r="A122" s="20"/>
      <c r="B122" s="10"/>
      <c r="C122" s="10"/>
      <c r="D122" s="10"/>
      <c r="G122" s="14"/>
      <c r="H122" s="14"/>
      <c r="I122" s="14"/>
      <c r="J122" s="110"/>
    </row>
    <row r="123" spans="1:10" s="11" customFormat="1" x14ac:dyDescent="0.2">
      <c r="A123" s="20"/>
      <c r="B123" s="10"/>
      <c r="C123" s="10"/>
      <c r="D123" s="10"/>
      <c r="G123" s="14"/>
      <c r="H123" s="14"/>
      <c r="I123" s="14"/>
      <c r="J123" s="110"/>
    </row>
    <row r="124" spans="1:10" s="11" customFormat="1" x14ac:dyDescent="0.2">
      <c r="A124" s="20"/>
      <c r="B124" s="10"/>
      <c r="C124" s="10"/>
      <c r="D124" s="10"/>
      <c r="G124" s="14"/>
      <c r="H124" s="14"/>
      <c r="I124" s="14"/>
      <c r="J124" s="110"/>
    </row>
    <row r="125" spans="1:10" s="11" customFormat="1" x14ac:dyDescent="0.2">
      <c r="A125" s="20"/>
      <c r="B125" s="10"/>
      <c r="C125" s="10"/>
      <c r="D125" s="10"/>
      <c r="G125" s="14"/>
      <c r="H125" s="14"/>
      <c r="I125" s="14"/>
      <c r="J125" s="110"/>
    </row>
    <row r="126" spans="1:10" s="11" customFormat="1" x14ac:dyDescent="0.2">
      <c r="A126" s="20"/>
      <c r="B126" s="10"/>
      <c r="C126" s="10"/>
      <c r="D126" s="10"/>
      <c r="G126" s="14"/>
      <c r="H126" s="14"/>
      <c r="I126" s="14"/>
      <c r="J126" s="110"/>
    </row>
    <row r="127" spans="1:10" s="11" customFormat="1" x14ac:dyDescent="0.2">
      <c r="A127" s="20"/>
      <c r="B127" s="10"/>
      <c r="C127" s="10"/>
      <c r="D127" s="10"/>
      <c r="G127" s="14"/>
      <c r="H127" s="14"/>
      <c r="I127" s="14"/>
      <c r="J127" s="110"/>
    </row>
    <row r="128" spans="1:10" s="11" customFormat="1" x14ac:dyDescent="0.2">
      <c r="A128" s="20"/>
      <c r="B128" s="10"/>
      <c r="C128" s="10"/>
      <c r="D128" s="10"/>
      <c r="G128" s="14"/>
      <c r="H128" s="14"/>
      <c r="I128" s="14"/>
      <c r="J128" s="110"/>
    </row>
    <row r="129" spans="1:10" s="11" customFormat="1" x14ac:dyDescent="0.2">
      <c r="A129" s="20"/>
      <c r="B129" s="10"/>
      <c r="C129" s="10"/>
      <c r="D129" s="10"/>
      <c r="G129" s="14"/>
      <c r="H129" s="14"/>
      <c r="I129" s="14"/>
      <c r="J129" s="110"/>
    </row>
    <row r="130" spans="1:10" s="11" customFormat="1" x14ac:dyDescent="0.2">
      <c r="A130" s="20"/>
      <c r="B130" s="10"/>
      <c r="C130" s="10"/>
      <c r="D130" s="10"/>
      <c r="G130" s="14"/>
      <c r="H130" s="14"/>
      <c r="I130" s="14"/>
      <c r="J130" s="110"/>
    </row>
    <row r="131" spans="1:10" s="11" customFormat="1" x14ac:dyDescent="0.2">
      <c r="A131" s="20"/>
      <c r="B131" s="10"/>
      <c r="C131" s="10"/>
      <c r="D131" s="10"/>
      <c r="G131" s="14"/>
      <c r="H131" s="14"/>
      <c r="I131" s="14"/>
      <c r="J131" s="110"/>
    </row>
    <row r="132" spans="1:10" s="11" customFormat="1" x14ac:dyDescent="0.2">
      <c r="A132" s="20"/>
      <c r="B132" s="10"/>
      <c r="C132" s="10"/>
      <c r="D132" s="10"/>
      <c r="G132" s="14"/>
      <c r="H132" s="14"/>
      <c r="I132" s="14"/>
      <c r="J132" s="110"/>
    </row>
    <row r="133" spans="1:10" s="11" customFormat="1" x14ac:dyDescent="0.2">
      <c r="A133" s="20"/>
      <c r="B133" s="10"/>
      <c r="C133" s="10"/>
      <c r="D133" s="10"/>
      <c r="G133" s="14"/>
      <c r="H133" s="14"/>
      <c r="I133" s="14"/>
      <c r="J133" s="110"/>
    </row>
    <row r="134" spans="1:10" s="11" customFormat="1" x14ac:dyDescent="0.2">
      <c r="A134" s="20"/>
      <c r="B134" s="10"/>
      <c r="C134" s="10"/>
      <c r="D134" s="10"/>
      <c r="G134" s="14"/>
      <c r="H134" s="14"/>
      <c r="I134" s="14"/>
      <c r="J134" s="110"/>
    </row>
  </sheetData>
  <pageMargins left="0.75" right="0.75" top="1" bottom="1" header="0.5" footer="0.5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topLeftCell="A4" zoomScaleNormal="100" workbookViewId="0">
      <selection activeCell="A3" sqref="A3"/>
    </sheetView>
  </sheetViews>
  <sheetFormatPr defaultRowHeight="12.75" x14ac:dyDescent="0.2"/>
  <cols>
    <col min="1" max="1" width="9.140625" style="85"/>
    <col min="2" max="2" width="9.140625" style="124"/>
    <col min="3" max="16384" width="9.140625" style="85"/>
  </cols>
  <sheetData>
    <row r="1" spans="1:11" ht="12.75" customHeight="1" x14ac:dyDescent="0.2">
      <c r="A1" s="35" t="str">
        <f>SourceInfo!F10</f>
        <v>JAR JAR BINKS SUPERANNUATION FUND</v>
      </c>
      <c r="B1" s="36"/>
      <c r="C1" s="9"/>
      <c r="D1" s="30"/>
    </row>
    <row r="2" spans="1:11" ht="12.75" customHeight="1" x14ac:dyDescent="0.2">
      <c r="A2" s="12" t="str">
        <f>CONCATENATE("ABN: ",SourceInfo!F12)</f>
        <v>ABN: 82 997 728 893</v>
      </c>
      <c r="B2" s="36"/>
      <c r="C2" s="9"/>
      <c r="D2" s="30"/>
    </row>
    <row r="3" spans="1:11" x14ac:dyDescent="0.2">
      <c r="A3" s="8" t="str">
        <f>CONCATENATE("FINANCIAL YEAR ENDED 30 JUNE ",SourceInfo!F13)</f>
        <v>FINANCIAL YEAR ENDED 30 JUNE 2022</v>
      </c>
      <c r="B3" s="36"/>
      <c r="C3" s="9"/>
      <c r="D3" s="30"/>
    </row>
    <row r="4" spans="1:11" ht="13.5" thickBot="1" x14ac:dyDescent="0.25">
      <c r="A4" s="119"/>
      <c r="B4" s="120"/>
      <c r="C4" s="121"/>
      <c r="D4" s="121"/>
      <c r="E4" s="122"/>
      <c r="F4" s="122"/>
    </row>
    <row r="5" spans="1:11" x14ac:dyDescent="0.2">
      <c r="A5" s="12"/>
      <c r="B5" s="36"/>
      <c r="C5" s="9"/>
      <c r="D5" s="30"/>
    </row>
    <row r="6" spans="1:11" x14ac:dyDescent="0.2">
      <c r="A6" s="12" t="str">
        <f>CONCATENATE("ADDRESS: ",SourceInfo!F15)</f>
        <v>ADDRESS: 2 MORDAUNT DRIVE, HILLSIDE VIC 3037</v>
      </c>
      <c r="B6" s="36"/>
      <c r="C6" s="13"/>
      <c r="D6" s="30"/>
    </row>
    <row r="7" spans="1:11" ht="13.5" thickBot="1" x14ac:dyDescent="0.25">
      <c r="A7" s="119"/>
      <c r="B7" s="120"/>
      <c r="C7" s="121"/>
      <c r="D7" s="121"/>
      <c r="E7" s="122"/>
      <c r="F7" s="122"/>
    </row>
    <row r="8" spans="1:11" x14ac:dyDescent="0.2">
      <c r="A8" s="123"/>
      <c r="C8" s="30"/>
      <c r="D8" s="30"/>
    </row>
    <row r="9" spans="1:11" s="29" customFormat="1" x14ac:dyDescent="0.2">
      <c r="A9" s="21" t="s">
        <v>44</v>
      </c>
      <c r="B9" s="23"/>
      <c r="C9" s="23"/>
      <c r="D9" s="23"/>
      <c r="E9" s="24"/>
      <c r="F9" s="25"/>
      <c r="G9" s="27"/>
      <c r="H9" s="27"/>
      <c r="I9" s="27"/>
      <c r="J9" s="28"/>
      <c r="K9" s="28"/>
    </row>
    <row r="10" spans="1:11" s="29" customFormat="1" x14ac:dyDescent="0.2">
      <c r="A10" s="21"/>
      <c r="B10" s="23"/>
      <c r="C10" s="23"/>
      <c r="D10" s="23"/>
      <c r="E10" s="24"/>
      <c r="F10" s="25"/>
      <c r="G10" s="27"/>
      <c r="H10" s="27"/>
      <c r="I10" s="27"/>
      <c r="J10" s="28"/>
      <c r="K10" s="28"/>
    </row>
    <row r="13" spans="1:11" ht="13.5" thickBot="1" x14ac:dyDescent="0.25"/>
    <row r="14" spans="1:11" ht="14.25" x14ac:dyDescent="0.2">
      <c r="B14" s="125"/>
      <c r="C14" s="126"/>
      <c r="D14" s="127"/>
      <c r="E14" s="128"/>
    </row>
    <row r="15" spans="1:11" ht="24" x14ac:dyDescent="0.2">
      <c r="B15" s="129"/>
      <c r="C15" s="130" t="s">
        <v>45</v>
      </c>
      <c r="D15" s="131" t="s">
        <v>46</v>
      </c>
      <c r="E15" s="132" t="s">
        <v>29</v>
      </c>
    </row>
    <row r="16" spans="1:11" x14ac:dyDescent="0.2">
      <c r="B16" s="129"/>
      <c r="C16" s="130"/>
      <c r="D16" s="131"/>
      <c r="E16" s="132"/>
    </row>
    <row r="17" spans="2:5" x14ac:dyDescent="0.2">
      <c r="B17" s="133">
        <v>1</v>
      </c>
      <c r="C17" s="134"/>
      <c r="D17" s="135"/>
      <c r="E17" s="136">
        <f>D25-D17</f>
        <v>0</v>
      </c>
    </row>
    <row r="18" spans="2:5" x14ac:dyDescent="0.2">
      <c r="B18" s="133">
        <v>2</v>
      </c>
      <c r="C18" s="134"/>
      <c r="D18" s="135"/>
      <c r="E18" s="136">
        <f>E17-D18</f>
        <v>0</v>
      </c>
    </row>
    <row r="19" spans="2:5" x14ac:dyDescent="0.2">
      <c r="B19" s="133">
        <v>3</v>
      </c>
      <c r="C19" s="134"/>
      <c r="D19" s="135"/>
      <c r="E19" s="136">
        <f>E18-D19</f>
        <v>0</v>
      </c>
    </row>
    <row r="20" spans="2:5" x14ac:dyDescent="0.2">
      <c r="B20" s="133">
        <v>4</v>
      </c>
      <c r="C20" s="134"/>
      <c r="D20" s="135"/>
      <c r="E20" s="137">
        <f>E19-D20</f>
        <v>0</v>
      </c>
    </row>
    <row r="21" spans="2:5" x14ac:dyDescent="0.2">
      <c r="B21" s="133">
        <v>5</v>
      </c>
      <c r="C21" s="134"/>
      <c r="D21" s="135"/>
      <c r="E21" s="136">
        <f>E20-D21</f>
        <v>0</v>
      </c>
    </row>
    <row r="22" spans="2:5" x14ac:dyDescent="0.2">
      <c r="B22" s="133">
        <v>6</v>
      </c>
      <c r="C22" s="134"/>
      <c r="D22" s="138"/>
      <c r="E22" s="139"/>
    </row>
    <row r="23" spans="2:5" x14ac:dyDescent="0.2">
      <c r="B23" s="129"/>
      <c r="C23" s="140"/>
      <c r="D23" s="141"/>
      <c r="E23" s="139"/>
    </row>
    <row r="24" spans="2:5" x14ac:dyDescent="0.2">
      <c r="B24" s="129"/>
      <c r="C24" s="142"/>
      <c r="D24" s="141"/>
      <c r="E24" s="139"/>
    </row>
    <row r="25" spans="2:5" ht="13.5" thickBot="1" x14ac:dyDescent="0.25">
      <c r="B25" s="129"/>
      <c r="C25" s="143" t="s">
        <v>31</v>
      </c>
      <c r="D25" s="144">
        <f>SUM(D16:D24)</f>
        <v>0</v>
      </c>
      <c r="E25" s="145"/>
    </row>
    <row r="26" spans="2:5" ht="15.75" thickTop="1" thickBot="1" x14ac:dyDescent="0.25">
      <c r="B26" s="146"/>
      <c r="C26" s="147"/>
      <c r="D26" s="148"/>
      <c r="E26" s="149"/>
    </row>
  </sheetData>
  <phoneticPr fontId="12" type="noConversion"/>
  <pageMargins left="0.75" right="0.75" top="1" bottom="1" header="0.5" footer="0.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SourceInfo</vt:lpstr>
      <vt:lpstr>Rental</vt:lpstr>
      <vt:lpstr>Loan</vt:lpstr>
      <vt:lpstr>CGT</vt:lpstr>
      <vt:lpstr>CostBase</vt:lpstr>
      <vt:lpstr>Borrowing</vt:lpstr>
      <vt:lpstr>Borrowing!Print_Area</vt:lpstr>
      <vt:lpstr>CGT!Print_Area</vt:lpstr>
      <vt:lpstr>CostBase!Print_Area</vt:lpstr>
      <vt:lpstr>Loan!Print_Area</vt:lpstr>
      <vt:lpstr>Rental!Print_Area</vt:lpstr>
    </vt:vector>
  </TitlesOfParts>
  <Company>Xbox-Hq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Trentons CA</dc:creator>
  <cp:lastModifiedBy>Jasmine</cp:lastModifiedBy>
  <cp:lastPrinted>2018-05-02T03:18:26Z</cp:lastPrinted>
  <dcterms:created xsi:type="dcterms:W3CDTF">2010-03-04T04:47:11Z</dcterms:created>
  <dcterms:modified xsi:type="dcterms:W3CDTF">2023-07-05T20:16:56Z</dcterms:modified>
</cp:coreProperties>
</file>