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lientFiles\DONOLA- L &amp; A Donovan\2022\Workpapers - Donovan\LAD Superanuation Fund\"/>
    </mc:Choice>
  </mc:AlternateContent>
  <xr:revisionPtr revIDLastSave="0" documentId="13_ncr:1_{C3A5AB5B-B958-478C-A4AE-4D7E2D17B21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ummary" sheetId="1" r:id="rId1"/>
    <sheet name="Review" sheetId="3" r:id="rId2"/>
    <sheet name="Journals" sheetId="4" r:id="rId3"/>
    <sheet name="BAS Sum" sheetId="9" r:id="rId4"/>
    <sheet name="Total 20" sheetId="21" r:id="rId5"/>
  </sheets>
  <externalReferences>
    <externalReference r:id="rId6"/>
    <externalReference r:id="rId7"/>
    <externalReference r:id="rId8"/>
    <externalReference r:id="rId9"/>
  </externalReferences>
  <definedNames>
    <definedName name="_805001" localSheetId="4">'Total 20'!$A$1:$E$23</definedName>
    <definedName name="Balloon">'[1]932'!$C$6</definedName>
    <definedName name="CALCDATE" localSheetId="4">#REF!</definedName>
    <definedName name="CALCDATE">#REF!</definedName>
    <definedName name="compound_period">INDEX({1;2;4;6;12;24;26;52},MATCH(#REF!,period_names,0))</definedName>
    <definedName name="Deposit">'[1]932'!$C$4</definedName>
    <definedName name="DETLPRINT" localSheetId="4">#REF!</definedName>
    <definedName name="DETLPRINT">#REF!</definedName>
    <definedName name="DIRECTORY" localSheetId="4">#REF!</definedName>
    <definedName name="DIRECTORY">#REF!</definedName>
    <definedName name="DRIVE" localSheetId="4">#REF!</definedName>
    <definedName name="DRIVE">#REF!</definedName>
    <definedName name="ENT" localSheetId="4">#REF!</definedName>
    <definedName name="ENT">#REF!</definedName>
    <definedName name="FILENAME" localSheetId="4">#REF!</definedName>
    <definedName name="FILENAME">#REF!</definedName>
    <definedName name="fpdate">#REF!</definedName>
    <definedName name="help" localSheetId="4">#REF!</definedName>
    <definedName name="help">#REF!</definedName>
    <definedName name="INPUT" localSheetId="4">#REF!</definedName>
    <definedName name="INPUT">#REF!</definedName>
    <definedName name="Int_Rate_pa">'[1]932'!$E$3</definedName>
    <definedName name="Int_Rate_pm">'[1]932'!$E$6</definedName>
    <definedName name="LENGTH" localSheetId="4">#REF!</definedName>
    <definedName name="LENGTH">#REF!</definedName>
    <definedName name="loan_amount">#REF!</definedName>
    <definedName name="LQ" localSheetId="4">#REF!</definedName>
    <definedName name="LQ">#REF!</definedName>
    <definedName name="months_per_period">12/periods_per_year</definedName>
    <definedName name="nper">term*periods_per_year</definedName>
    <definedName name="payment">#REF!</definedName>
    <definedName name="period_names">#REF!</definedName>
    <definedName name="Periods_pa">'[1]932'!$E$5</definedName>
    <definedName name="periods_per_year">INDEX({1;2;4;6;12;24;26;52},MATCH(#REF!,period_names,0))</definedName>
    <definedName name="pmtType">IF(#REF!="End of Period",0,1)</definedName>
    <definedName name="Principal">'[1]932'!$C$5</definedName>
    <definedName name="_xlnm.Print_Area" localSheetId="3">'BAS Sum'!$A$1:$H$38</definedName>
    <definedName name="PRINTHELP" localSheetId="4">#REF!</definedName>
    <definedName name="PRINTHELP">#REF!</definedName>
    <definedName name="rate">#REF!</definedName>
    <definedName name="roundOpt">#REF!</definedName>
    <definedName name="s" localSheetId="4">#REF!</definedName>
    <definedName name="s">#REF!</definedName>
    <definedName name="SAVEDATE" localSheetId="4">#REF!</definedName>
    <definedName name="SAVEDATE">#REF!</definedName>
    <definedName name="SETUP" localSheetId="4">#REF!</definedName>
    <definedName name="SETUP">#REF!</definedName>
    <definedName name="SP" localSheetId="4">#REF!</definedName>
    <definedName name="SP">#REF!</definedName>
    <definedName name="ST_PERIOD" localSheetId="4">#REF!</definedName>
    <definedName name="ST_PERIOD">#REF!</definedName>
    <definedName name="START" localSheetId="4">#REF!</definedName>
    <definedName name="START">#REF!</definedName>
    <definedName name="STARTSCREEN" localSheetId="4">#REF!</definedName>
    <definedName name="STARTSCREEN">#REF!</definedName>
    <definedName name="SUMMPRINT" localSheetId="4">#REF!</definedName>
    <definedName name="SUMMPRINT">#REF!</definedName>
    <definedName name="term">#REF!</definedName>
    <definedName name="Total_Loan">'[1]932'!$C$3</definedName>
    <definedName name="Total_Months">'[1]932'!$E$7</definedName>
    <definedName name="WIDTH" localSheetId="4">#REF!</definedName>
    <definedName name="WIDTH">#REF!</definedName>
    <definedName name="WORKINGS" localSheetId="4">#REF!</definedName>
    <definedName name="WORKING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9" l="1"/>
  <c r="G41" i="9"/>
  <c r="C31" i="4"/>
  <c r="H31" i="4"/>
  <c r="G38" i="9" l="1"/>
  <c r="O20" i="21"/>
  <c r="V9" i="21"/>
  <c r="T9" i="21"/>
  <c r="Q11" i="21"/>
  <c r="K14" i="21"/>
  <c r="L14" i="21"/>
  <c r="M14" i="21"/>
  <c r="N9" i="21"/>
  <c r="N14" i="21" s="1"/>
  <c r="J14" i="21"/>
  <c r="O11" i="21"/>
  <c r="T11" i="21" s="1"/>
  <c r="O12" i="21"/>
  <c r="Q12" i="21" s="1"/>
  <c r="O13" i="21"/>
  <c r="Q13" i="21" s="1"/>
  <c r="O10" i="21"/>
  <c r="Q10" i="21" s="1"/>
  <c r="O9" i="21"/>
  <c r="I14" i="21"/>
  <c r="C11" i="4"/>
  <c r="C19" i="4" s="1"/>
  <c r="A3" i="21"/>
  <c r="A2" i="21"/>
  <c r="B1" i="21"/>
  <c r="M25" i="9"/>
  <c r="M27" i="9"/>
  <c r="M23" i="9"/>
  <c r="M21" i="9"/>
  <c r="M19" i="9"/>
  <c r="M17" i="9"/>
  <c r="M15" i="9"/>
  <c r="M13" i="9"/>
  <c r="T10" i="21" l="1"/>
  <c r="V10" i="21" s="1"/>
  <c r="V13" i="21"/>
  <c r="V12" i="21"/>
  <c r="V11" i="21"/>
  <c r="T13" i="21"/>
  <c r="T12" i="21"/>
  <c r="O14" i="21"/>
  <c r="O18" i="21" s="1"/>
  <c r="Q9" i="21"/>
  <c r="Q14" i="21" s="1"/>
  <c r="R11" i="21"/>
  <c r="P11" i="21" s="1"/>
  <c r="R13" i="21"/>
  <c r="P13" i="21" s="1"/>
  <c r="R10" i="21"/>
  <c r="P10" i="21" s="1"/>
  <c r="R12" i="21"/>
  <c r="P12" i="21" s="1"/>
  <c r="R9" i="21" l="1"/>
  <c r="P9" i="21" l="1"/>
  <c r="P14" i="21" s="1"/>
  <c r="R14" i="21"/>
  <c r="J18" i="21" l="1"/>
  <c r="J21" i="21"/>
  <c r="J20" i="21"/>
  <c r="J19" i="21"/>
  <c r="J17" i="21"/>
  <c r="J22" i="21" l="1"/>
  <c r="O16" i="21"/>
  <c r="G38" i="4" l="1"/>
  <c r="H39" i="4" s="1"/>
  <c r="F17" i="4" l="1"/>
  <c r="H26" i="4" l="1"/>
  <c r="G33" i="4" l="1"/>
  <c r="G42" i="4" s="1"/>
  <c r="G37" i="9"/>
  <c r="C4" i="9"/>
  <c r="C3" i="9"/>
  <c r="C2" i="9"/>
  <c r="F2" i="9"/>
  <c r="H11" i="9"/>
  <c r="H13" i="9"/>
  <c r="H15" i="9"/>
  <c r="H17" i="9"/>
  <c r="H19" i="9"/>
  <c r="H21" i="9"/>
  <c r="H23" i="9"/>
  <c r="H25" i="9"/>
  <c r="H27" i="9"/>
  <c r="H29" i="9"/>
  <c r="H31" i="9"/>
  <c r="H33" i="9"/>
  <c r="D35" i="9"/>
  <c r="G35" i="9"/>
  <c r="E35" i="9"/>
  <c r="F35" i="9"/>
  <c r="H2" i="4"/>
  <c r="C4" i="4"/>
  <c r="C3" i="4"/>
  <c r="C2" i="4"/>
  <c r="F2" i="3"/>
  <c r="D4" i="3"/>
  <c r="D3" i="3"/>
  <c r="D2" i="3"/>
  <c r="M31" i="9" l="1"/>
  <c r="M29" i="9"/>
  <c r="H34" i="4"/>
  <c r="H35" i="9"/>
  <c r="H42" i="4" l="1"/>
  <c r="F42" i="4" s="1"/>
  <c r="C37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8050011" type="6" refreshedVersion="4" background="1" saveData="1">
    <textPr codePage="850" sourceFile="F:\Work\Natasha\805001.TXT">
      <textFields count="6">
        <textField/>
        <textField/>
        <textField/>
        <textField/>
        <textField/>
        <textField/>
      </textFields>
    </textPr>
  </connection>
  <connection id="2" xr16:uid="{00000000-0015-0000-FFFF-FFFF01000000}" name="805002" type="6" refreshedVersion="4" background="1" saveData="1">
    <textPr codePage="850" sourceFile="F:\Work\Natasha\805002.TXT">
      <textFields count="6">
        <textField/>
        <textField/>
        <textField/>
        <textField/>
        <textField/>
        <textField/>
      </textFields>
    </textPr>
  </connection>
  <connection id="3" xr16:uid="{00000000-0015-0000-FFFF-FFFF02000000}" name="82904" type="6" refreshedVersion="4" background="1" saveData="1">
    <textPr codePage="850" sourceFile="F:\Work\Natasha\82904.TXT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<sst xmlns="http://schemas.openxmlformats.org/spreadsheetml/2006/main" count="252" uniqueCount="210">
  <si>
    <t>Client name</t>
  </si>
  <si>
    <t>Prepared by</t>
  </si>
  <si>
    <t>Client code</t>
  </si>
  <si>
    <t>Date prepared</t>
  </si>
  <si>
    <t>Year ended</t>
  </si>
  <si>
    <t>Reviewed by</t>
  </si>
  <si>
    <t>Worksheet Title</t>
  </si>
  <si>
    <t>Financial Statements</t>
  </si>
  <si>
    <t>DGZ SMSF Accounts Preparation Summary</t>
  </si>
  <si>
    <t xml:space="preserve"> - Operating Statement</t>
  </si>
  <si>
    <t xml:space="preserve"> - Statement of financial position</t>
  </si>
  <si>
    <t xml:space="preserve"> - Trustee Declaration</t>
  </si>
  <si>
    <t xml:space="preserve"> - Statement of Cash Flows</t>
  </si>
  <si>
    <t xml:space="preserve"> - Notes to financial statements</t>
  </si>
  <si>
    <t xml:space="preserve"> - Tax reconciliation and notes</t>
  </si>
  <si>
    <t xml:space="preserve"> - Investment Summary</t>
  </si>
  <si>
    <t xml:space="preserve"> - Member's statements</t>
  </si>
  <si>
    <t>Separate documents:</t>
  </si>
  <si>
    <t>Investment Strategy</t>
  </si>
  <si>
    <t xml:space="preserve"> - Auditor's report (ensure date is the same as ITR)</t>
  </si>
  <si>
    <t xml:space="preserve">                          (ensure auditor different to administrator)</t>
  </si>
  <si>
    <t>For contributions received:</t>
  </si>
  <si>
    <t>If member contributes:</t>
  </si>
  <si>
    <t>Notice of intent to claim super deduction</t>
  </si>
  <si>
    <t xml:space="preserve"> - ensure dated prior to lodgement of individual ITR</t>
  </si>
  <si>
    <t xml:space="preserve"> - print direct from Super Fund (s82AAT are old)</t>
  </si>
  <si>
    <t xml:space="preserve"> - notice will include acknowledgement</t>
  </si>
  <si>
    <t>If employer contributes:</t>
  </si>
  <si>
    <t>Prepare a contribution notice</t>
  </si>
  <si>
    <t>Ensure you have a participating employer form</t>
  </si>
  <si>
    <t>For Pensions:</t>
  </si>
  <si>
    <t>Establishment of pension minutes completed</t>
  </si>
  <si>
    <t>commutation minutes and documents prepared (if applicable)</t>
  </si>
  <si>
    <t>File requirements:</t>
  </si>
  <si>
    <t>Trial Balance</t>
  </si>
  <si>
    <t>General ledger</t>
  </si>
  <si>
    <t>Tax reconciliation and notes</t>
  </si>
  <si>
    <t>Supporting source documents for investments</t>
  </si>
  <si>
    <t>Completed</t>
  </si>
  <si>
    <t>Letter to send out information</t>
  </si>
  <si>
    <t>Minutes of meeting of trustees to except financial statements</t>
  </si>
  <si>
    <t>Minutes of meeting of trustees to ratify all other actions</t>
  </si>
  <si>
    <t>Income tax return - ensure auditor different to administrator</t>
  </si>
  <si>
    <t xml:space="preserve">                          - ensure audit date is correct to audit report</t>
  </si>
  <si>
    <t xml:space="preserve"> - date at time of preparing financials</t>
  </si>
  <si>
    <t xml:space="preserve"> - date at 30 June</t>
  </si>
  <si>
    <t>Actuarial certificate obtained from Bendzulla (if applicable)</t>
  </si>
  <si>
    <t>New min and max advised in sending information out letter above</t>
  </si>
  <si>
    <t>#</t>
  </si>
  <si>
    <t>Query</t>
  </si>
  <si>
    <t>DGZ Review Sheet</t>
  </si>
  <si>
    <t>Response</t>
  </si>
  <si>
    <t>Sign</t>
  </si>
  <si>
    <t>Clear</t>
  </si>
  <si>
    <t>DGZ BAS Workpapers</t>
  </si>
  <si>
    <t>Date</t>
  </si>
  <si>
    <t>Ref</t>
  </si>
  <si>
    <t>Details</t>
  </si>
  <si>
    <t>COA Code</t>
  </si>
  <si>
    <t>Debit</t>
  </si>
  <si>
    <t>Credit</t>
  </si>
  <si>
    <t>Engagement Letter - must be dated at least 30 days prior</t>
  </si>
  <si>
    <t>to the audit report.</t>
  </si>
  <si>
    <t>Management Representation Letter - date after engagement letter</t>
  </si>
  <si>
    <t>Date:</t>
  </si>
  <si>
    <t>Pension paragraph:</t>
  </si>
  <si>
    <t>Yes/No</t>
  </si>
  <si>
    <t>Member:</t>
  </si>
  <si>
    <t>Min</t>
  </si>
  <si>
    <t>Max</t>
  </si>
  <si>
    <t>LAD Superannuation fund</t>
  </si>
  <si>
    <t>NL</t>
  </si>
  <si>
    <t>ü</t>
  </si>
  <si>
    <t>LAD Superannuation Fund</t>
  </si>
  <si>
    <t>Description</t>
  </si>
  <si>
    <t xml:space="preserve">Date: </t>
  </si>
  <si>
    <t>LADOSF</t>
  </si>
  <si>
    <t>Business Activity Statement Summary</t>
  </si>
  <si>
    <t>Code</t>
  </si>
  <si>
    <t>Sep</t>
  </si>
  <si>
    <t>Dec</t>
  </si>
  <si>
    <t>Mar</t>
  </si>
  <si>
    <t>Jun</t>
  </si>
  <si>
    <t>Total</t>
  </si>
  <si>
    <t>G1</t>
  </si>
  <si>
    <t>Total Sales (Option1)</t>
  </si>
  <si>
    <t>G2</t>
  </si>
  <si>
    <t>Export Sales</t>
  </si>
  <si>
    <t>G3</t>
  </si>
  <si>
    <t>Other GST Free Sales</t>
  </si>
  <si>
    <t>G10</t>
  </si>
  <si>
    <t>Capital Purchases</t>
  </si>
  <si>
    <t>G11</t>
  </si>
  <si>
    <t>Non Capital Purchases</t>
  </si>
  <si>
    <t>W1</t>
  </si>
  <si>
    <t>Total Salary &amp; Wages</t>
  </si>
  <si>
    <t>W2</t>
  </si>
  <si>
    <t>Amounts Withheld</t>
  </si>
  <si>
    <t>T</t>
  </si>
  <si>
    <t>PAYG Income Tax Instalment</t>
  </si>
  <si>
    <t>F</t>
  </si>
  <si>
    <t>Fringe Benefits Tax Instalment</t>
  </si>
  <si>
    <t>1A</t>
  </si>
  <si>
    <t>GST on Sales</t>
  </si>
  <si>
    <t>1B</t>
  </si>
  <si>
    <t>GST on Purchases</t>
  </si>
  <si>
    <t>5B</t>
  </si>
  <si>
    <t>Credit from PAYG income tax variation</t>
  </si>
  <si>
    <t>Payment (Refund)</t>
  </si>
  <si>
    <t>850 004</t>
  </si>
  <si>
    <t>GST</t>
  </si>
  <si>
    <t>PAYG</t>
  </si>
  <si>
    <t>(Gross up net rental payments for Adies Rd)</t>
  </si>
  <si>
    <t>Payment</t>
  </si>
  <si>
    <t>Principal</t>
  </si>
  <si>
    <t>Number</t>
  </si>
  <si>
    <t>Amount</t>
  </si>
  <si>
    <t>Interest</t>
  </si>
  <si>
    <t>Opening Balance</t>
  </si>
  <si>
    <t>840 after amendment</t>
  </si>
  <si>
    <t>ABN:</t>
  </si>
  <si>
    <t>Repairs</t>
  </si>
  <si>
    <t>(Entered transactions from Bank statements )</t>
  </si>
  <si>
    <t xml:space="preserve">Sundry Creditor - Jun 15 PAYG </t>
  </si>
  <si>
    <t>Amend</t>
  </si>
  <si>
    <t>Monthly</t>
  </si>
  <si>
    <t>Depreciation - rental assets</t>
  </si>
  <si>
    <t>P&amp;E at WDV</t>
  </si>
  <si>
    <t>(Record Depn on rental assets)</t>
  </si>
  <si>
    <t>Interest exp</t>
  </si>
  <si>
    <t>Loan - LAD Finance Pty Ltd No2</t>
  </si>
  <si>
    <t>805/002</t>
  </si>
  <si>
    <t>805/003</t>
  </si>
  <si>
    <t>805/004</t>
  </si>
  <si>
    <t>805/005</t>
  </si>
  <si>
    <t>Loan - LAD Finance Pty Ltd No 3</t>
  </si>
  <si>
    <t>Loan - LAD Finance Pty Ltd No 4</t>
  </si>
  <si>
    <t>Loan - LAD Finance Pty Ltd No 5</t>
  </si>
  <si>
    <t>Loan - LAD Finance Pty Ltd No 1</t>
  </si>
  <si>
    <t>805/001</t>
  </si>
  <si>
    <t>DFI Trust</t>
  </si>
  <si>
    <t>Goodwood Rd KINKUNA</t>
  </si>
  <si>
    <t>105 Madsens Rd ISIS</t>
  </si>
  <si>
    <t>700 Adies Rd</t>
  </si>
  <si>
    <t>674 Adies Rd ISIS</t>
  </si>
  <si>
    <t>25 &amp; 73 Madsens Rd ISIS</t>
  </si>
  <si>
    <t>Loan</t>
  </si>
  <si>
    <t>Address</t>
  </si>
  <si>
    <t>LOAN REPAYMENTS SCHEDULE</t>
  </si>
  <si>
    <t>Gross</t>
  </si>
  <si>
    <t>Net</t>
  </si>
  <si>
    <t>(Record DFI Trust transactions for 2017)</t>
  </si>
  <si>
    <t>Rental expenses - Madsens rd</t>
  </si>
  <si>
    <t>Rental expenses - Adies rd</t>
  </si>
  <si>
    <t>601 001</t>
  </si>
  <si>
    <t>LAD PL</t>
  </si>
  <si>
    <t>LAD Super</t>
  </si>
  <si>
    <t>COA</t>
  </si>
  <si>
    <t>Repayments</t>
  </si>
  <si>
    <t>Due the 1st</t>
  </si>
  <si>
    <t>31 568 573 686</t>
  </si>
  <si>
    <t>Tax Instalments</t>
  </si>
  <si>
    <t>765 003</t>
  </si>
  <si>
    <t>Rental commission + admin fee</t>
  </si>
  <si>
    <t>MV</t>
  </si>
  <si>
    <t>Diff</t>
  </si>
  <si>
    <t>include GST?</t>
  </si>
  <si>
    <t>-</t>
  </si>
  <si>
    <t>(Allocate interest exp for LRBA loan repayments)</t>
  </si>
  <si>
    <t>860 00</t>
  </si>
  <si>
    <t>PAYG Payable</t>
  </si>
  <si>
    <t>850 00</t>
  </si>
  <si>
    <t>334 00</t>
  </si>
  <si>
    <t>Balance</t>
  </si>
  <si>
    <t>Rental Income - 674 Adies Rd</t>
  </si>
  <si>
    <t>Amended</t>
  </si>
  <si>
    <t>July 2019 Payments</t>
  </si>
  <si>
    <t>August 2019 Payments</t>
  </si>
  <si>
    <t>September 2019 Payments</t>
  </si>
  <si>
    <t>October 2019 Payments</t>
  </si>
  <si>
    <t>November 2019 Payments</t>
  </si>
  <si>
    <t>December 2019 Payments</t>
  </si>
  <si>
    <t>January 2020 Payments</t>
  </si>
  <si>
    <t>February 2020 Payments</t>
  </si>
  <si>
    <t>March 2020 Payments</t>
  </si>
  <si>
    <t>April 2020 Payments</t>
  </si>
  <si>
    <t>May 2020 Payments</t>
  </si>
  <si>
    <t>June 2020 Payments</t>
  </si>
  <si>
    <t>New MV at 07.12.2018</t>
  </si>
  <si>
    <t>Rental Income</t>
  </si>
  <si>
    <t>Annual Return</t>
  </si>
  <si>
    <t>Amount - Monthly</t>
  </si>
  <si>
    <t>at 7.5%</t>
  </si>
  <si>
    <t>2020 Annual amounts</t>
  </si>
  <si>
    <t>Difference in owner payment</t>
  </si>
  <si>
    <t>x</t>
  </si>
  <si>
    <t>30 JUNE 2022</t>
  </si>
  <si>
    <t>(Record bank transactions for 2022)</t>
  </si>
  <si>
    <t>(Record admin fee &amp; allocate instalments &amp; Jun 22 Creditor)</t>
  </si>
  <si>
    <t>over paid dec</t>
  </si>
  <si>
    <t>CC</t>
  </si>
  <si>
    <t>01/11/2022</t>
  </si>
  <si>
    <t>Print deferred tax reconciliation workpaper from BGL to agree tax expense (and also deferred tax liability)</t>
  </si>
  <si>
    <t>Not sure if auditor is going to know that 3816 Goodwood Road is Dezotti property.  Maybe change name of account?</t>
  </si>
  <si>
    <t>Workpaper for BAS need to have all BAS and ATO account with it</t>
  </si>
  <si>
    <t>Workpaper for tax provision needs to have ATO account with it.  Is there a small amount on ATO portal account?  Provision is a little different to workpaper</t>
  </si>
  <si>
    <t>Shouldn't the account on Statement of Financial Position say "Limited Recourse Borrowing Arrangements" instead of "Amounts owing to other persons"?</t>
  </si>
  <si>
    <t>Is there a reason why the Minutes is dated different to the rest?</t>
  </si>
  <si>
    <t>ITR</t>
  </si>
  <si>
    <t>all 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</si>
</sst>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m\-yyyy;@"/>
    <numFmt numFmtId="165" formatCode="_-* #,##0_-;\-* #,##0_-;_-* &quot;-&quot;??_-;_-@_-"/>
    <numFmt numFmtId="166" formatCode="#,##0."/>
    <numFmt numFmtId="167" formatCode="&quot;$&quot;#."/>
    <numFmt numFmtId="168" formatCode="#.00"/>
    <numFmt numFmtId="169" formatCode="_(* #,##0.00_);[Red]\(#,##0.00\);_(* &quot;-&quot;_);_(@_)\-"/>
    <numFmt numFmtId="170" formatCode="_(* #,##0_);_(* \(#,##0\);_(* &quot;-&quot;????_);_(@_)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.5"/>
      <name val="Arial"/>
      <family val="2"/>
    </font>
    <font>
      <sz val="11.5"/>
      <name val="Times New Roman"/>
      <family val="1"/>
    </font>
    <font>
      <b/>
      <sz val="16"/>
      <name val="Arial"/>
      <family val="2"/>
    </font>
    <font>
      <sz val="24"/>
      <name val="Arial"/>
      <family val="2"/>
    </font>
    <font>
      <sz val="10"/>
      <name val="Arial MT"/>
    </font>
    <font>
      <b/>
      <sz val="11"/>
      <name val="Arial"/>
      <family val="2"/>
    </font>
    <font>
      <sz val="11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1.5"/>
      <color indexed="12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b/>
      <sz val="24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  <font>
      <b/>
      <sz val="8"/>
      <color indexed="10"/>
      <name val="Wingdings"/>
      <charset val="2"/>
    </font>
    <font>
      <sz val="10"/>
      <color indexed="10"/>
      <name val="Wingdings"/>
      <charset val="2"/>
    </font>
    <font>
      <b/>
      <sz val="12"/>
      <color indexed="10"/>
      <name val="Wingdings"/>
      <charset val="2"/>
    </font>
    <font>
      <sz val="11"/>
      <color indexed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i/>
      <sz val="1"/>
      <color indexed="8"/>
      <name val="Courier"/>
      <family val="3"/>
    </font>
    <font>
      <b/>
      <sz val="12"/>
      <name val="Arial"/>
      <family val="2"/>
    </font>
    <font>
      <b/>
      <sz val="11.5"/>
      <name val="Arial"/>
      <family val="2"/>
    </font>
    <font>
      <strike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indexed="10"/>
      <name val="Tahoma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125">
        <fgColor indexed="22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3">
    <xf numFmtId="0" fontId="0" fillId="0" borderId="0"/>
    <xf numFmtId="166" fontId="31" fillId="0" borderId="1">
      <protection locked="0"/>
    </xf>
    <xf numFmtId="166" fontId="31" fillId="0" borderId="1">
      <alignment horizontal="right"/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5" fontId="32" fillId="0" borderId="0">
      <protection locked="0"/>
    </xf>
    <xf numFmtId="17" fontId="31" fillId="0" borderId="0">
      <alignment horizontal="right"/>
      <protection locked="0"/>
    </xf>
    <xf numFmtId="17" fontId="8" fillId="0" borderId="0"/>
    <xf numFmtId="168" fontId="32" fillId="0" borderId="0">
      <protection locked="0"/>
    </xf>
    <xf numFmtId="0" fontId="31" fillId="0" borderId="0">
      <protection locked="0"/>
    </xf>
    <xf numFmtId="0" fontId="33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>
      <protection locked="0"/>
    </xf>
    <xf numFmtId="39" fontId="10" fillId="0" borderId="0"/>
    <xf numFmtId="39" fontId="13" fillId="0" borderId="0"/>
    <xf numFmtId="0" fontId="34" fillId="0" borderId="0">
      <protection locked="0"/>
    </xf>
    <xf numFmtId="169" fontId="8" fillId="0" borderId="0"/>
    <xf numFmtId="0" fontId="35" fillId="0" borderId="0"/>
    <xf numFmtId="0" fontId="31" fillId="0" borderId="0">
      <protection locked="0"/>
    </xf>
    <xf numFmtId="166" fontId="32" fillId="0" borderId="2">
      <protection locked="0"/>
    </xf>
    <xf numFmtId="166" fontId="32" fillId="0" borderId="3">
      <protection locked="0"/>
    </xf>
    <xf numFmtId="167" fontId="32" fillId="0" borderId="3">
      <protection locked="0"/>
    </xf>
    <xf numFmtId="169" fontId="8" fillId="0" borderId="4"/>
    <xf numFmtId="0" fontId="7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4" fillId="0" borderId="0" pivotButton="1"/>
    <xf numFmtId="0" fontId="2" fillId="0" borderId="0"/>
  </cellStyleXfs>
  <cellXfs count="270">
    <xf numFmtId="0" fontId="0" fillId="0" borderId="0" xfId="0"/>
    <xf numFmtId="39" fontId="9" fillId="0" borderId="0" xfId="13" applyFont="1"/>
    <xf numFmtId="39" fontId="11" fillId="0" borderId="0" xfId="13" applyFont="1"/>
    <xf numFmtId="3" fontId="9" fillId="0" borderId="0" xfId="13" applyNumberFormat="1" applyFont="1"/>
    <xf numFmtId="39" fontId="12" fillId="0" borderId="0" xfId="14" applyFont="1"/>
    <xf numFmtId="39" fontId="14" fillId="0" borderId="5" xfId="13" applyFont="1" applyBorder="1" applyAlignment="1">
      <alignment vertical="center"/>
    </xf>
    <xf numFmtId="39" fontId="14" fillId="0" borderId="6" xfId="13" applyFont="1" applyBorder="1" applyAlignment="1">
      <alignment vertical="center"/>
    </xf>
    <xf numFmtId="49" fontId="15" fillId="0" borderId="6" xfId="13" applyNumberFormat="1" applyFont="1" applyBorder="1" applyAlignment="1">
      <alignment vertical="center"/>
    </xf>
    <xf numFmtId="3" fontId="14" fillId="0" borderId="6" xfId="13" applyNumberFormat="1" applyFont="1" applyBorder="1" applyAlignment="1">
      <alignment vertical="center"/>
    </xf>
    <xf numFmtId="39" fontId="16" fillId="0" borderId="0" xfId="13" applyFont="1"/>
    <xf numFmtId="3" fontId="14" fillId="0" borderId="6" xfId="13" applyNumberFormat="1" applyFont="1" applyBorder="1" applyAlignment="1">
      <alignment vertical="center" wrapText="1"/>
    </xf>
    <xf numFmtId="39" fontId="14" fillId="0" borderId="0" xfId="13" applyFont="1" applyAlignment="1">
      <alignment vertical="center"/>
    </xf>
    <xf numFmtId="164" fontId="15" fillId="0" borderId="0" xfId="13" applyNumberFormat="1" applyFont="1" applyAlignment="1">
      <alignment horizontal="left" vertical="center"/>
    </xf>
    <xf numFmtId="3" fontId="14" fillId="0" borderId="2" xfId="13" applyNumberFormat="1" applyFont="1" applyBorder="1" applyAlignment="1">
      <alignment vertical="center"/>
    </xf>
    <xf numFmtId="0" fontId="20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17" fillId="0" borderId="6" xfId="0" applyFont="1" applyBorder="1"/>
    <xf numFmtId="0" fontId="17" fillId="0" borderId="11" xfId="0" applyFont="1" applyBorder="1"/>
    <xf numFmtId="0" fontId="20" fillId="0" borderId="10" xfId="0" applyFont="1" applyBorder="1"/>
    <xf numFmtId="0" fontId="23" fillId="0" borderId="6" xfId="0" applyFont="1" applyBorder="1"/>
    <xf numFmtId="0" fontId="21" fillId="0" borderId="6" xfId="11" applyBorder="1" applyAlignment="1" applyProtection="1"/>
    <xf numFmtId="0" fontId="21" fillId="0" borderId="1" xfId="11" applyBorder="1" applyAlignment="1" applyProtection="1"/>
    <xf numFmtId="0" fontId="21" fillId="0" borderId="12" xfId="11" applyBorder="1" applyAlignment="1" applyProtection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11" fillId="2" borderId="13" xfId="0" applyFont="1" applyFill="1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0" fillId="0" borderId="5" xfId="0" applyBorder="1"/>
    <xf numFmtId="0" fontId="0" fillId="0" borderId="22" xfId="0" applyBorder="1"/>
    <xf numFmtId="39" fontId="24" fillId="0" borderId="0" xfId="14" applyFont="1" applyAlignment="1">
      <alignment horizontal="centerContinuous"/>
    </xf>
    <xf numFmtId="3" fontId="12" fillId="0" borderId="1" xfId="14" applyNumberFormat="1" applyFont="1" applyBorder="1"/>
    <xf numFmtId="3" fontId="16" fillId="0" borderId="0" xfId="13" applyNumberFormat="1" applyFont="1"/>
    <xf numFmtId="0" fontId="17" fillId="0" borderId="0" xfId="0" applyFont="1"/>
    <xf numFmtId="0" fontId="14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4" fontId="18" fillId="3" borderId="5" xfId="0" applyNumberFormat="1" applyFont="1" applyFill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0" fontId="16" fillId="0" borderId="6" xfId="0" applyFont="1" applyBorder="1"/>
    <xf numFmtId="0" fontId="16" fillId="0" borderId="11" xfId="0" applyFont="1" applyBorder="1"/>
    <xf numFmtId="0" fontId="17" fillId="0" borderId="5" xfId="0" applyFont="1" applyBorder="1" applyAlignment="1">
      <alignment horizontal="center"/>
    </xf>
    <xf numFmtId="4" fontId="17" fillId="0" borderId="5" xfId="0" applyNumberFormat="1" applyFont="1" applyBorder="1"/>
    <xf numFmtId="0" fontId="16" fillId="0" borderId="14" xfId="0" applyFont="1" applyBorder="1"/>
    <xf numFmtId="0" fontId="16" fillId="0" borderId="23" xfId="0" applyFont="1" applyBorder="1"/>
    <xf numFmtId="4" fontId="17" fillId="0" borderId="0" xfId="0" applyNumberFormat="1" applyFont="1"/>
    <xf numFmtId="43" fontId="25" fillId="0" borderId="5" xfId="3" applyFont="1" applyBorder="1" applyAlignment="1">
      <alignment horizontal="center"/>
    </xf>
    <xf numFmtId="4" fontId="25" fillId="0" borderId="5" xfId="0" applyNumberFormat="1" applyFont="1" applyBorder="1"/>
    <xf numFmtId="49" fontId="15" fillId="0" borderId="5" xfId="14" applyNumberFormat="1" applyFont="1" applyBorder="1"/>
    <xf numFmtId="49" fontId="26" fillId="0" borderId="5" xfId="14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" fontId="27" fillId="0" borderId="0" xfId="0" applyNumberFormat="1" applyFont="1" applyAlignment="1">
      <alignment horizontal="center"/>
    </xf>
    <xf numFmtId="14" fontId="0" fillId="0" borderId="1" xfId="0" applyNumberFormat="1" applyBorder="1"/>
    <xf numFmtId="43" fontId="17" fillId="0" borderId="5" xfId="3" applyFont="1" applyBorder="1"/>
    <xf numFmtId="1" fontId="29" fillId="0" borderId="5" xfId="0" applyNumberFormat="1" applyFont="1" applyBorder="1" applyAlignment="1">
      <alignment horizontal="center"/>
    </xf>
    <xf numFmtId="0" fontId="16" fillId="0" borderId="17" xfId="0" applyFont="1" applyBorder="1"/>
    <xf numFmtId="0" fontId="16" fillId="0" borderId="18" xfId="0" applyFont="1" applyBorder="1"/>
    <xf numFmtId="43" fontId="8" fillId="0" borderId="6" xfId="3" applyBorder="1"/>
    <xf numFmtId="4" fontId="17" fillId="0" borderId="5" xfId="0" applyNumberFormat="1" applyFont="1" applyBorder="1" applyAlignment="1">
      <alignment horizontal="center"/>
    </xf>
    <xf numFmtId="0" fontId="30" fillId="0" borderId="6" xfId="0" applyFont="1" applyBorder="1"/>
    <xf numFmtId="164" fontId="15" fillId="0" borderId="5" xfId="13" applyNumberFormat="1" applyFont="1" applyBorder="1" applyAlignment="1">
      <alignment horizontal="left" vertical="center"/>
    </xf>
    <xf numFmtId="3" fontId="14" fillId="0" borderId="5" xfId="13" applyNumberFormat="1" applyFont="1" applyBorder="1" applyAlignment="1">
      <alignment vertical="center"/>
    </xf>
    <xf numFmtId="3" fontId="12" fillId="0" borderId="5" xfId="14" applyNumberFormat="1" applyFont="1" applyBorder="1"/>
    <xf numFmtId="3" fontId="12" fillId="0" borderId="0" xfId="14" applyNumberFormat="1" applyFont="1"/>
    <xf numFmtId="39" fontId="16" fillId="0" borderId="0" xfId="14" applyFont="1"/>
    <xf numFmtId="3" fontId="14" fillId="0" borderId="0" xfId="13" applyNumberFormat="1" applyFont="1" applyAlignment="1">
      <alignment vertical="center"/>
    </xf>
    <xf numFmtId="3" fontId="16" fillId="0" borderId="0" xfId="14" applyNumberFormat="1" applyFont="1"/>
    <xf numFmtId="39" fontId="36" fillId="0" borderId="0" xfId="13" applyFont="1"/>
    <xf numFmtId="3" fontId="36" fillId="0" borderId="0" xfId="13" applyNumberFormat="1" applyFont="1" applyAlignment="1">
      <alignment horizontal="center"/>
    </xf>
    <xf numFmtId="3" fontId="36" fillId="0" borderId="0" xfId="13" applyNumberFormat="1" applyFont="1"/>
    <xf numFmtId="3" fontId="9" fillId="0" borderId="0" xfId="4" applyNumberFormat="1" applyFont="1"/>
    <xf numFmtId="3" fontId="36" fillId="0" borderId="0" xfId="4" applyNumberFormat="1" applyFont="1"/>
    <xf numFmtId="43" fontId="9" fillId="0" borderId="0" xfId="3" applyFont="1"/>
    <xf numFmtId="165" fontId="9" fillId="0" borderId="0" xfId="3" applyNumberFormat="1" applyFont="1"/>
    <xf numFmtId="41" fontId="9" fillId="0" borderId="0" xfId="3" applyNumberFormat="1" applyFont="1"/>
    <xf numFmtId="37" fontId="36" fillId="0" borderId="0" xfId="13" applyNumberFormat="1" applyFont="1" applyAlignment="1">
      <alignment horizontal="left"/>
    </xf>
    <xf numFmtId="3" fontId="36" fillId="0" borderId="24" xfId="4" applyNumberFormat="1" applyFont="1" applyBorder="1"/>
    <xf numFmtId="3" fontId="17" fillId="0" borderId="0" xfId="13" applyNumberFormat="1" applyFont="1"/>
    <xf numFmtId="39" fontId="17" fillId="0" borderId="0" xfId="13" applyFont="1"/>
    <xf numFmtId="3" fontId="9" fillId="0" borderId="0" xfId="13" applyNumberFormat="1" applyFont="1" applyAlignment="1">
      <alignment horizontal="right"/>
    </xf>
    <xf numFmtId="3" fontId="9" fillId="4" borderId="0" xfId="13" applyNumberFormat="1" applyFont="1" applyFill="1"/>
    <xf numFmtId="3" fontId="9" fillId="5" borderId="0" xfId="13" applyNumberFormat="1" applyFont="1" applyFill="1"/>
    <xf numFmtId="3" fontId="9" fillId="5" borderId="0" xfId="13" applyNumberFormat="1" applyFont="1" applyFill="1" applyAlignment="1">
      <alignment horizontal="right"/>
    </xf>
    <xf numFmtId="49" fontId="15" fillId="0" borderId="0" xfId="14" applyNumberFormat="1" applyFont="1"/>
    <xf numFmtId="49" fontId="26" fillId="0" borderId="0" xfId="14" applyNumberFormat="1" applyFont="1"/>
    <xf numFmtId="4" fontId="18" fillId="3" borderId="0" xfId="0" applyNumberFormat="1" applyFont="1" applyFill="1" applyAlignment="1">
      <alignment horizontal="center" vertical="center" wrapText="1"/>
    </xf>
    <xf numFmtId="43" fontId="8" fillId="0" borderId="0" xfId="3" applyBorder="1"/>
    <xf numFmtId="4" fontId="25" fillId="0" borderId="0" xfId="0" applyNumberFormat="1" applyFont="1"/>
    <xf numFmtId="0" fontId="16" fillId="0" borderId="24" xfId="0" applyFont="1" applyBorder="1"/>
    <xf numFmtId="0" fontId="37" fillId="0" borderId="6" xfId="0" applyFont="1" applyBorder="1"/>
    <xf numFmtId="0" fontId="37" fillId="0" borderId="11" xfId="0" applyFont="1" applyBorder="1"/>
    <xf numFmtId="4" fontId="9" fillId="0" borderId="0" xfId="13" applyNumberFormat="1" applyFont="1"/>
    <xf numFmtId="0" fontId="4" fillId="0" borderId="0" xfId="30"/>
    <xf numFmtId="0" fontId="4" fillId="0" borderId="0" xfId="30" applyAlignment="1">
      <alignment horizontal="center"/>
    </xf>
    <xf numFmtId="4" fontId="4" fillId="7" borderId="0" xfId="30" applyNumberFormat="1" applyFill="1"/>
    <xf numFmtId="0" fontId="40" fillId="7" borderId="0" xfId="30" applyFont="1" applyFill="1" applyAlignment="1">
      <alignment horizontal="center"/>
    </xf>
    <xf numFmtId="14" fontId="4" fillId="10" borderId="0" xfId="30" applyNumberFormat="1" applyFill="1"/>
    <xf numFmtId="4" fontId="4" fillId="8" borderId="0" xfId="30" applyNumberFormat="1" applyFill="1"/>
    <xf numFmtId="0" fontId="40" fillId="8" borderId="0" xfId="30" applyFont="1" applyFill="1" applyAlignment="1">
      <alignment horizontal="center"/>
    </xf>
    <xf numFmtId="14" fontId="4" fillId="8" borderId="0" xfId="30" applyNumberFormat="1" applyFill="1"/>
    <xf numFmtId="4" fontId="4" fillId="9" borderId="0" xfId="30" applyNumberFormat="1" applyFill="1"/>
    <xf numFmtId="0" fontId="40" fillId="9" borderId="0" xfId="30" applyFont="1" applyFill="1" applyAlignment="1">
      <alignment horizontal="center"/>
    </xf>
    <xf numFmtId="14" fontId="4" fillId="9" borderId="0" xfId="30" applyNumberFormat="1" applyFill="1"/>
    <xf numFmtId="4" fontId="4" fillId="6" borderId="0" xfId="30" applyNumberFormat="1" applyFill="1"/>
    <xf numFmtId="0" fontId="40" fillId="6" borderId="0" xfId="30" applyFont="1" applyFill="1" applyAlignment="1">
      <alignment horizontal="center"/>
    </xf>
    <xf numFmtId="14" fontId="4" fillId="6" borderId="0" xfId="30" applyNumberFormat="1" applyFill="1"/>
    <xf numFmtId="4" fontId="4" fillId="11" borderId="0" xfId="30" applyNumberFormat="1" applyFill="1"/>
    <xf numFmtId="0" fontId="40" fillId="11" borderId="0" xfId="30" applyFont="1" applyFill="1" applyAlignment="1">
      <alignment horizontal="center"/>
    </xf>
    <xf numFmtId="14" fontId="4" fillId="11" borderId="0" xfId="30" applyNumberFormat="1" applyFill="1"/>
    <xf numFmtId="14" fontId="4" fillId="7" borderId="0" xfId="30" applyNumberFormat="1" applyFill="1"/>
    <xf numFmtId="0" fontId="4" fillId="0" borderId="0" xfId="30" applyAlignment="1">
      <alignment horizontal="left"/>
    </xf>
    <xf numFmtId="0" fontId="38" fillId="0" borderId="0" xfId="30" applyFont="1"/>
    <xf numFmtId="0" fontId="38" fillId="0" borderId="0" xfId="30" applyFont="1" applyAlignment="1">
      <alignment horizontal="center"/>
    </xf>
    <xf numFmtId="4" fontId="22" fillId="0" borderId="5" xfId="0" applyNumberFormat="1" applyFont="1" applyBorder="1"/>
    <xf numFmtId="43" fontId="22" fillId="0" borderId="5" xfId="3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14" fontId="38" fillId="0" borderId="0" xfId="30" applyNumberFormat="1" applyFont="1" applyAlignment="1">
      <alignment horizontal="right"/>
    </xf>
    <xf numFmtId="0" fontId="39" fillId="0" borderId="0" xfId="30" applyFont="1" applyAlignment="1">
      <alignment horizontal="center"/>
    </xf>
    <xf numFmtId="4" fontId="38" fillId="0" borderId="0" xfId="30" applyNumberFormat="1" applyFont="1"/>
    <xf numFmtId="0" fontId="45" fillId="0" borderId="35" xfId="26" applyFont="1" applyBorder="1" applyAlignment="1">
      <alignment horizontal="center"/>
    </xf>
    <xf numFmtId="165" fontId="43" fillId="0" borderId="35" xfId="24" applyNumberFormat="1" applyFont="1" applyBorder="1" applyAlignment="1">
      <alignment horizontal="center" wrapText="1"/>
    </xf>
    <xf numFmtId="0" fontId="20" fillId="0" borderId="34" xfId="26" applyFont="1" applyBorder="1" applyAlignment="1">
      <alignment horizontal="center"/>
    </xf>
    <xf numFmtId="165" fontId="43" fillId="0" borderId="34" xfId="24" applyNumberFormat="1" applyFont="1" applyBorder="1" applyAlignment="1">
      <alignment horizontal="center" wrapText="1"/>
    </xf>
    <xf numFmtId="0" fontId="8" fillId="0" borderId="31" xfId="26" applyBorder="1" applyAlignment="1">
      <alignment horizontal="center"/>
    </xf>
    <xf numFmtId="0" fontId="45" fillId="0" borderId="31" xfId="26" applyFont="1" applyBorder="1" applyAlignment="1">
      <alignment horizontal="center"/>
    </xf>
    <xf numFmtId="165" fontId="43" fillId="0" borderId="31" xfId="24" applyNumberFormat="1" applyFont="1" applyBorder="1" applyAlignment="1">
      <alignment horizontal="center" vertical="center" wrapText="1"/>
    </xf>
    <xf numFmtId="4" fontId="46" fillId="0" borderId="35" xfId="0" applyNumberFormat="1" applyFont="1" applyBorder="1" applyAlignment="1">
      <alignment horizontal="center"/>
    </xf>
    <xf numFmtId="0" fontId="45" fillId="0" borderId="34" xfId="26" applyFont="1" applyBorder="1" applyAlignment="1">
      <alignment horizontal="center"/>
    </xf>
    <xf numFmtId="4" fontId="46" fillId="0" borderId="34" xfId="0" applyNumberFormat="1" applyFont="1" applyBorder="1" applyAlignment="1">
      <alignment horizontal="center"/>
    </xf>
    <xf numFmtId="4" fontId="46" fillId="0" borderId="31" xfId="0" applyNumberFormat="1" applyFont="1" applyBorder="1" applyAlignment="1">
      <alignment horizontal="center"/>
    </xf>
    <xf numFmtId="3" fontId="16" fillId="0" borderId="41" xfId="13" applyNumberFormat="1" applyFont="1" applyBorder="1"/>
    <xf numFmtId="4" fontId="4" fillId="0" borderId="0" xfId="30" applyNumberFormat="1"/>
    <xf numFmtId="0" fontId="3" fillId="0" borderId="0" xfId="30" applyFont="1"/>
    <xf numFmtId="165" fontId="3" fillId="0" borderId="0" xfId="3" applyNumberFormat="1" applyFont="1"/>
    <xf numFmtId="4" fontId="4" fillId="0" borderId="3" xfId="30" applyNumberFormat="1" applyBorder="1"/>
    <xf numFmtId="165" fontId="3" fillId="13" borderId="0" xfId="3" applyNumberFormat="1" applyFont="1" applyFill="1"/>
    <xf numFmtId="165" fontId="3" fillId="14" borderId="0" xfId="3" applyNumberFormat="1" applyFont="1" applyFill="1"/>
    <xf numFmtId="0" fontId="45" fillId="14" borderId="33" xfId="26" applyFont="1" applyFill="1" applyBorder="1"/>
    <xf numFmtId="165" fontId="3" fillId="12" borderId="0" xfId="3" applyNumberFormat="1" applyFont="1" applyFill="1"/>
    <xf numFmtId="0" fontId="41" fillId="13" borderId="33" xfId="26" applyFont="1" applyFill="1" applyBorder="1"/>
    <xf numFmtId="165" fontId="3" fillId="8" borderId="0" xfId="3" applyNumberFormat="1" applyFont="1" applyFill="1"/>
    <xf numFmtId="0" fontId="45" fillId="8" borderId="33" xfId="26" applyFont="1" applyFill="1" applyBorder="1"/>
    <xf numFmtId="165" fontId="3" fillId="15" borderId="0" xfId="3" applyNumberFormat="1" applyFont="1" applyFill="1"/>
    <xf numFmtId="39" fontId="22" fillId="0" borderId="0" xfId="13" applyFont="1" applyAlignment="1">
      <alignment horizontal="right"/>
    </xf>
    <xf numFmtId="3" fontId="9" fillId="0" borderId="0" xfId="4" applyNumberFormat="1" applyFont="1" applyAlignment="1">
      <alignment horizontal="center"/>
    </xf>
    <xf numFmtId="0" fontId="17" fillId="0" borderId="5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0" xfId="30" applyFont="1"/>
    <xf numFmtId="0" fontId="30" fillId="0" borderId="36" xfId="0" applyFont="1" applyBorder="1"/>
    <xf numFmtId="0" fontId="16" fillId="0" borderId="37" xfId="0" applyFont="1" applyBorder="1"/>
    <xf numFmtId="14" fontId="45" fillId="0" borderId="31" xfId="26" applyNumberFormat="1" applyFont="1" applyBorder="1" applyAlignment="1">
      <alignment horizontal="center"/>
    </xf>
    <xf numFmtId="3" fontId="36" fillId="0" borderId="0" xfId="4" applyNumberFormat="1" applyFont="1" applyBorder="1"/>
    <xf numFmtId="39" fontId="20" fillId="0" borderId="0" xfId="13" applyFont="1" applyAlignment="1">
      <alignment horizontal="right"/>
    </xf>
    <xf numFmtId="4" fontId="36" fillId="0" borderId="0" xfId="4" applyNumberFormat="1" applyFont="1"/>
    <xf numFmtId="4" fontId="0" fillId="0" borderId="0" xfId="0" applyNumberFormat="1"/>
    <xf numFmtId="0" fontId="45" fillId="0" borderId="32" xfId="26" applyFont="1" applyBorder="1" applyAlignment="1">
      <alignment horizontal="center"/>
    </xf>
    <xf numFmtId="0" fontId="20" fillId="0" borderId="44" xfId="26" applyFont="1" applyBorder="1" applyAlignment="1">
      <alignment horizontal="right"/>
    </xf>
    <xf numFmtId="0" fontId="20" fillId="0" borderId="32" xfId="26" applyFont="1" applyBorder="1"/>
    <xf numFmtId="4" fontId="42" fillId="0" borderId="45" xfId="0" applyNumberFormat="1" applyFont="1" applyBorder="1" applyAlignment="1">
      <alignment horizontal="center"/>
    </xf>
    <xf numFmtId="0" fontId="45" fillId="12" borderId="40" xfId="26" applyFont="1" applyFill="1" applyBorder="1"/>
    <xf numFmtId="165" fontId="3" fillId="12" borderId="46" xfId="3" applyNumberFormat="1" applyFont="1" applyFill="1" applyBorder="1"/>
    <xf numFmtId="165" fontId="3" fillId="14" borderId="0" xfId="3" applyNumberFormat="1" applyFont="1" applyFill="1" applyBorder="1"/>
    <xf numFmtId="165" fontId="3" fillId="13" borderId="0" xfId="3" applyNumberFormat="1" applyFont="1" applyFill="1" applyBorder="1"/>
    <xf numFmtId="165" fontId="3" fillId="8" borderId="0" xfId="3" applyNumberFormat="1" applyFont="1" applyFill="1" applyBorder="1"/>
    <xf numFmtId="0" fontId="41" fillId="15" borderId="39" xfId="26" applyFont="1" applyFill="1" applyBorder="1"/>
    <xf numFmtId="165" fontId="3" fillId="15" borderId="32" xfId="3" applyNumberFormat="1" applyFont="1" applyFill="1" applyBorder="1"/>
    <xf numFmtId="0" fontId="45" fillId="0" borderId="33" xfId="26" applyFont="1" applyBorder="1" applyAlignment="1">
      <alignment horizontal="center" vertical="center"/>
    </xf>
    <xf numFmtId="0" fontId="45" fillId="0" borderId="39" xfId="26" applyFont="1" applyBorder="1" applyAlignment="1">
      <alignment horizontal="center" vertical="center"/>
    </xf>
    <xf numFmtId="0" fontId="39" fillId="0" borderId="38" xfId="26" applyFont="1" applyBorder="1" applyAlignment="1">
      <alignment horizontal="center"/>
    </xf>
    <xf numFmtId="0" fontId="45" fillId="0" borderId="47" xfId="26" applyFont="1" applyBorder="1" applyAlignment="1">
      <alignment horizontal="center"/>
    </xf>
    <xf numFmtId="170" fontId="45" fillId="0" borderId="33" xfId="26" applyNumberFormat="1" applyFont="1" applyBorder="1"/>
    <xf numFmtId="3" fontId="47" fillId="0" borderId="0" xfId="26" applyNumberFormat="1" applyFont="1"/>
    <xf numFmtId="3" fontId="47" fillId="0" borderId="0" xfId="26" applyNumberFormat="1" applyFont="1" applyAlignment="1">
      <alignment horizontal="right"/>
    </xf>
    <xf numFmtId="3" fontId="47" fillId="0" borderId="48" xfId="26" applyNumberFormat="1" applyFont="1" applyBorder="1" applyAlignment="1">
      <alignment horizontal="center"/>
    </xf>
    <xf numFmtId="43" fontId="20" fillId="0" borderId="49" xfId="24" applyFont="1" applyBorder="1"/>
    <xf numFmtId="4" fontId="20" fillId="0" borderId="30" xfId="26" applyNumberFormat="1" applyFont="1" applyBorder="1"/>
    <xf numFmtId="4" fontId="20" fillId="0" borderId="30" xfId="26" applyNumberFormat="1" applyFont="1" applyBorder="1" applyAlignment="1">
      <alignment horizontal="right"/>
    </xf>
    <xf numFmtId="4" fontId="20" fillId="0" borderId="50" xfId="26" applyNumberFormat="1" applyFont="1" applyBorder="1" applyAlignment="1">
      <alignment horizontal="center"/>
    </xf>
    <xf numFmtId="4" fontId="17" fillId="0" borderId="0" xfId="13" applyNumberFormat="1" applyFont="1"/>
    <xf numFmtId="4" fontId="20" fillId="0" borderId="44" xfId="26" applyNumberFormat="1" applyFont="1" applyBorder="1" applyAlignment="1">
      <alignment horizontal="right"/>
    </xf>
    <xf numFmtId="0" fontId="0" fillId="0" borderId="44" xfId="0" applyBorder="1"/>
    <xf numFmtId="43" fontId="4" fillId="0" borderId="0" xfId="30" applyNumberFormat="1"/>
    <xf numFmtId="0" fontId="4" fillId="16" borderId="0" xfId="30" applyFill="1"/>
    <xf numFmtId="0" fontId="1" fillId="0" borderId="0" xfId="30" applyFont="1"/>
    <xf numFmtId="39" fontId="9" fillId="0" borderId="0" xfId="13" quotePrefix="1" applyFont="1"/>
    <xf numFmtId="3" fontId="9" fillId="0" borderId="0" xfId="13" quotePrefix="1" applyNumberFormat="1" applyFont="1"/>
    <xf numFmtId="1" fontId="17" fillId="0" borderId="0" xfId="0" applyNumberFormat="1" applyFont="1"/>
    <xf numFmtId="0" fontId="0" fillId="0" borderId="6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20" fillId="0" borderId="6" xfId="0" applyFont="1" applyBorder="1"/>
    <xf numFmtId="0" fontId="8" fillId="0" borderId="6" xfId="0" applyFon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20" fillId="0" borderId="8" xfId="0" applyFont="1" applyBorder="1" applyAlignment="1">
      <alignment horizontal="left"/>
    </xf>
    <xf numFmtId="0" fontId="0" fillId="0" borderId="9" xfId="0" applyBorder="1" applyAlignment="1">
      <alignment horizontal="left" wrapText="1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12" xfId="0" applyBorder="1"/>
    <xf numFmtId="0" fontId="21" fillId="0" borderId="6" xfId="11" applyBorder="1" applyAlignment="1" applyProtection="1">
      <alignment horizontal="center"/>
    </xf>
    <xf numFmtId="0" fontId="21" fillId="0" borderId="1" xfId="11" applyBorder="1" applyAlignment="1" applyProtection="1">
      <alignment horizontal="center"/>
    </xf>
    <xf numFmtId="0" fontId="21" fillId="0" borderId="12" xfId="11" applyBorder="1" applyAlignment="1" applyProtection="1">
      <alignment horizontal="center"/>
    </xf>
    <xf numFmtId="49" fontId="15" fillId="0" borderId="6" xfId="13" applyNumberFormat="1" applyFont="1" applyBorder="1" applyAlignment="1">
      <alignment vertical="center"/>
    </xf>
    <xf numFmtId="0" fontId="26" fillId="0" borderId="11" xfId="0" applyFont="1" applyBorder="1"/>
    <xf numFmtId="0" fontId="18" fillId="2" borderId="25" xfId="0" applyFont="1" applyFill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8" fillId="2" borderId="28" xfId="0" applyFont="1" applyFill="1" applyBorder="1" applyAlignment="1">
      <alignment horizontal="center"/>
    </xf>
    <xf numFmtId="0" fontId="0" fillId="0" borderId="26" xfId="0" applyBorder="1"/>
    <xf numFmtId="0" fontId="0" fillId="0" borderId="21" xfId="0" applyBorder="1"/>
    <xf numFmtId="0" fontId="0" fillId="0" borderId="8" xfId="0" applyBorder="1"/>
    <xf numFmtId="0" fontId="0" fillId="0" borderId="29" xfId="0" applyBorder="1"/>
    <xf numFmtId="0" fontId="0" fillId="0" borderId="15" xfId="0" applyBorder="1"/>
    <xf numFmtId="0" fontId="0" fillId="0" borderId="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1" fillId="2" borderId="28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3" fontId="14" fillId="0" borderId="2" xfId="13" applyNumberFormat="1" applyFont="1" applyBorder="1" applyAlignment="1">
      <alignment vertical="center"/>
    </xf>
    <xf numFmtId="3" fontId="10" fillId="0" borderId="2" xfId="13" applyNumberFormat="1" applyBorder="1" applyAlignment="1">
      <alignment vertical="center"/>
    </xf>
    <xf numFmtId="3" fontId="15" fillId="0" borderId="2" xfId="13" applyNumberFormat="1" applyFont="1" applyBorder="1" applyAlignment="1">
      <alignment horizontal="left" vertical="center"/>
    </xf>
    <xf numFmtId="3" fontId="10" fillId="0" borderId="2" xfId="13" applyNumberFormat="1" applyBorder="1"/>
    <xf numFmtId="0" fontId="18" fillId="3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3" fontId="14" fillId="0" borderId="6" xfId="13" applyNumberFormat="1" applyFont="1" applyBorder="1" applyAlignment="1">
      <alignment vertical="center" wrapText="1"/>
    </xf>
    <xf numFmtId="3" fontId="10" fillId="0" borderId="1" xfId="13" applyNumberFormat="1" applyBorder="1"/>
    <xf numFmtId="3" fontId="14" fillId="0" borderId="6" xfId="13" applyNumberFormat="1" applyFont="1" applyBorder="1" applyAlignment="1">
      <alignment vertical="center"/>
    </xf>
    <xf numFmtId="1" fontId="36" fillId="0" borderId="0" xfId="13" applyNumberFormat="1" applyFont="1" applyAlignment="1">
      <alignment horizontal="left"/>
    </xf>
    <xf numFmtId="1" fontId="0" fillId="0" borderId="0" xfId="0" applyNumberFormat="1" applyAlignment="1">
      <alignment horizontal="left"/>
    </xf>
    <xf numFmtId="3" fontId="14" fillId="0" borderId="2" xfId="13" applyNumberFormat="1" applyFont="1" applyBorder="1" applyAlignment="1">
      <alignment horizontal="right"/>
    </xf>
    <xf numFmtId="3" fontId="10" fillId="0" borderId="2" xfId="13" applyNumberFormat="1" applyBorder="1" applyAlignment="1">
      <alignment horizontal="right"/>
    </xf>
    <xf numFmtId="3" fontId="15" fillId="0" borderId="6" xfId="13" applyNumberFormat="1" applyFont="1" applyBorder="1" applyAlignment="1">
      <alignment horizontal="center" vertical="center"/>
    </xf>
    <xf numFmtId="3" fontId="10" fillId="0" borderId="11" xfId="13" applyNumberFormat="1" applyBorder="1" applyAlignment="1">
      <alignment horizontal="center"/>
    </xf>
    <xf numFmtId="3" fontId="14" fillId="0" borderId="5" xfId="13" applyNumberFormat="1" applyFont="1" applyBorder="1" applyAlignment="1">
      <alignment vertical="center" wrapText="1"/>
    </xf>
    <xf numFmtId="3" fontId="10" fillId="0" borderId="5" xfId="13" applyNumberFormat="1" applyBorder="1"/>
    <xf numFmtId="3" fontId="15" fillId="0" borderId="5" xfId="13" applyNumberFormat="1" applyFont="1" applyBorder="1" applyAlignment="1">
      <alignment horizontal="left" vertical="center"/>
    </xf>
    <xf numFmtId="3" fontId="14" fillId="0" borderId="5" xfId="13" applyNumberFormat="1" applyFont="1" applyBorder="1" applyAlignment="1">
      <alignment vertical="center"/>
    </xf>
    <xf numFmtId="0" fontId="38" fillId="12" borderId="0" xfId="0" applyFont="1" applyFill="1" applyAlignment="1">
      <alignment horizontal="center"/>
    </xf>
    <xf numFmtId="0" fontId="18" fillId="0" borderId="42" xfId="26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40" xfId="26" applyFont="1" applyBorder="1" applyAlignment="1">
      <alignment horizontal="center" vertical="center"/>
    </xf>
    <xf numFmtId="0" fontId="18" fillId="0" borderId="33" xfId="26" applyFont="1" applyBorder="1" applyAlignment="1">
      <alignment horizontal="center" vertical="center"/>
    </xf>
    <xf numFmtId="0" fontId="18" fillId="0" borderId="39" xfId="26" applyFont="1" applyBorder="1" applyAlignment="1">
      <alignment horizontal="center" vertical="center"/>
    </xf>
    <xf numFmtId="165" fontId="43" fillId="0" borderId="35" xfId="24" applyNumberFormat="1" applyFont="1" applyBorder="1" applyAlignment="1">
      <alignment horizontal="center" vertical="center" wrapText="1"/>
    </xf>
    <xf numFmtId="165" fontId="43" fillId="0" borderId="34" xfId="24" applyNumberFormat="1" applyFont="1" applyBorder="1" applyAlignment="1">
      <alignment horizontal="center" vertical="center" wrapText="1"/>
    </xf>
    <xf numFmtId="165" fontId="43" fillId="0" borderId="31" xfId="24" applyNumberFormat="1" applyFont="1" applyBorder="1" applyAlignment="1">
      <alignment horizontal="center" vertical="center" wrapText="1"/>
    </xf>
    <xf numFmtId="165" fontId="43" fillId="0" borderId="35" xfId="24" applyNumberFormat="1" applyFont="1" applyBorder="1" applyAlignment="1">
      <alignment horizontal="center" vertical="center"/>
    </xf>
    <xf numFmtId="165" fontId="43" fillId="0" borderId="34" xfId="24" applyNumberFormat="1" applyFont="1" applyBorder="1" applyAlignment="1">
      <alignment horizontal="center" vertical="center"/>
    </xf>
    <xf numFmtId="165" fontId="43" fillId="0" borderId="31" xfId="24" applyNumberFormat="1" applyFont="1" applyBorder="1" applyAlignment="1">
      <alignment horizontal="center" vertical="center"/>
    </xf>
    <xf numFmtId="0" fontId="45" fillId="0" borderId="36" xfId="26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3" xfId="0" applyBorder="1" applyAlignment="1">
      <alignment horizontal="center"/>
    </xf>
  </cellXfs>
  <cellStyles count="33">
    <cellStyle name="Column" xfId="1" xr:uid="{00000000-0005-0000-0000-000000000000}"/>
    <cellStyle name="Column-r" xfId="2" xr:uid="{00000000-0005-0000-0000-000001000000}"/>
    <cellStyle name="Comma" xfId="3" builtinId="3"/>
    <cellStyle name="Comma 2" xfId="24" xr:uid="{00000000-0005-0000-0000-000003000000}"/>
    <cellStyle name="Comma_Work papers" xfId="4" xr:uid="{00000000-0005-0000-0000-000004000000}"/>
    <cellStyle name="Currency 2" xfId="25" xr:uid="{00000000-0005-0000-0000-000005000000}"/>
    <cellStyle name="Date" xfId="5" xr:uid="{00000000-0005-0000-0000-000006000000}"/>
    <cellStyle name="Date-head" xfId="6" xr:uid="{00000000-0005-0000-0000-000007000000}"/>
    <cellStyle name="Dates" xfId="7" xr:uid="{00000000-0005-0000-0000-000008000000}"/>
    <cellStyle name="Fixed" xfId="8" xr:uid="{00000000-0005-0000-0000-000009000000}"/>
    <cellStyle name="Heading" xfId="9" xr:uid="{00000000-0005-0000-0000-00000A000000}"/>
    <cellStyle name="Headings" xfId="10" xr:uid="{00000000-0005-0000-0000-00000B000000}"/>
    <cellStyle name="Hyperlink" xfId="11" builtinId="8"/>
    <cellStyle name="Minor" xfId="12" xr:uid="{00000000-0005-0000-0000-00000D000000}"/>
    <cellStyle name="Normal" xfId="0" builtinId="0"/>
    <cellStyle name="Normal 2" xfId="23" xr:uid="{00000000-0005-0000-0000-00000F000000}"/>
    <cellStyle name="Normal 21" xfId="32" xr:uid="{00000000-0005-0000-0000-000010000000}"/>
    <cellStyle name="Normal 3" xfId="26" xr:uid="{00000000-0005-0000-0000-000011000000}"/>
    <cellStyle name="Normal 4" xfId="27" xr:uid="{00000000-0005-0000-0000-000012000000}"/>
    <cellStyle name="Normal 5" xfId="28" xr:uid="{00000000-0005-0000-0000-000013000000}"/>
    <cellStyle name="Normal 6" xfId="29" xr:uid="{00000000-0005-0000-0000-000014000000}"/>
    <cellStyle name="Normal 7" xfId="30" xr:uid="{00000000-0005-0000-0000-000015000000}"/>
    <cellStyle name="Normal 8" xfId="31" xr:uid="{00000000-0005-0000-0000-000016000000}"/>
    <cellStyle name="Normal_Work papers" xfId="13" xr:uid="{00000000-0005-0000-0000-000017000000}"/>
    <cellStyle name="Normal_Workpapers" xfId="14" xr:uid="{00000000-0005-0000-0000-000018000000}"/>
    <cellStyle name="Notes" xfId="15" xr:uid="{00000000-0005-0000-0000-000019000000}"/>
    <cellStyle name="Numbers" xfId="16" xr:uid="{00000000-0005-0000-0000-00001A000000}"/>
    <cellStyle name="Sub Headings" xfId="17" xr:uid="{00000000-0005-0000-0000-00001B000000}"/>
    <cellStyle name="Sub-head" xfId="18" xr:uid="{00000000-0005-0000-0000-00001C000000}"/>
    <cellStyle name="Sub-total" xfId="19" xr:uid="{00000000-0005-0000-0000-00001D000000}"/>
    <cellStyle name="Total" xfId="20" builtinId="25" customBuiltin="1"/>
    <cellStyle name="Total$" xfId="21" xr:uid="{00000000-0005-0000-0000-00001F000000}"/>
    <cellStyle name="Totals" xfId="22" xr:uid="{00000000-0005-0000-0000-000020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5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5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718" name="Rectangle 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4008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721" name="Rectangle 4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>
          <a:spLocks noChangeArrowheads="1"/>
        </xdr:cNvSpPr>
      </xdr:nvSpPr>
      <xdr:spPr bwMode="auto">
        <a:xfrm>
          <a:off x="971550" y="1857375"/>
          <a:ext cx="54292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6</xdr:col>
      <xdr:colOff>466725</xdr:colOff>
      <xdr:row>0</xdr:row>
      <xdr:rowOff>781050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5A7676D-3B43-4C7C-AD4D-23FB369802B9}"/>
            </a:ext>
          </a:extLst>
        </xdr:cNvPr>
        <xdr:cNvGrpSpPr>
          <a:grpSpLocks/>
        </xdr:cNvGrpSpPr>
      </xdr:nvGrpSpPr>
      <xdr:grpSpPr bwMode="auto">
        <a:xfrm>
          <a:off x="4114800" y="0"/>
          <a:ext cx="2278380" cy="784860"/>
          <a:chOff x="6475" y="2157"/>
          <a:chExt cx="3588" cy="1296"/>
        </a:xfrm>
      </xdr:grpSpPr>
      <xdr:pic>
        <xdr:nvPicPr>
          <xdr:cNvPr id="5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C2C53D7-387A-462F-815E-AF68E37D11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A6BC57DD-32EA-409A-B1E6-58531B6CAB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Letterhead stamp">
            <a:extLst>
              <a:ext uri="{FF2B5EF4-FFF2-40B4-BE49-F238E27FC236}">
                <a16:creationId xmlns:a16="http://schemas.microsoft.com/office/drawing/2014/main" id="{7572F215-46E5-479B-A489-F5CB4A76E0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765" name="Rectangle 1">
          <a:extLst>
            <a:ext uri="{FF2B5EF4-FFF2-40B4-BE49-F238E27FC236}">
              <a16:creationId xmlns:a16="http://schemas.microsoft.com/office/drawing/2014/main" id="{00000000-0008-0000-0100-0000B50E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9151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768" name="Rectangle 4">
          <a:extLst>
            <a:ext uri="{FF2B5EF4-FFF2-40B4-BE49-F238E27FC236}">
              <a16:creationId xmlns:a16="http://schemas.microsoft.com/office/drawing/2014/main" id="{00000000-0008-0000-0100-0000B80E0000}"/>
            </a:ext>
          </a:extLst>
        </xdr:cNvPr>
        <xdr:cNvSpPr>
          <a:spLocks noChangeArrowheads="1"/>
        </xdr:cNvSpPr>
      </xdr:nvSpPr>
      <xdr:spPr bwMode="auto">
        <a:xfrm>
          <a:off x="1028700" y="1857375"/>
          <a:ext cx="58864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1228725</xdr:colOff>
      <xdr:row>0</xdr:row>
      <xdr:rowOff>0</xdr:rowOff>
    </xdr:from>
    <xdr:to>
      <xdr:col>7</xdr:col>
      <xdr:colOff>57150</xdr:colOff>
      <xdr:row>1</xdr:row>
      <xdr:rowOff>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9A15C5B7-8D54-40DD-A6D1-82D7D1B1EA5B}"/>
            </a:ext>
          </a:extLst>
        </xdr:cNvPr>
        <xdr:cNvGrpSpPr>
          <a:grpSpLocks/>
        </xdr:cNvGrpSpPr>
      </xdr:nvGrpSpPr>
      <xdr:grpSpPr bwMode="auto">
        <a:xfrm>
          <a:off x="5181600" y="0"/>
          <a:ext cx="2286000" cy="784860"/>
          <a:chOff x="6475" y="2157"/>
          <a:chExt cx="3588" cy="1296"/>
        </a:xfrm>
      </xdr:grpSpPr>
      <xdr:pic>
        <xdr:nvPicPr>
          <xdr:cNvPr id="11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2EA1E56-C37D-4675-A6E5-E9FA49F4CF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1" descr="Letterhead stamp">
            <a:extLst>
              <a:ext uri="{FF2B5EF4-FFF2-40B4-BE49-F238E27FC236}">
                <a16:creationId xmlns:a16="http://schemas.microsoft.com/office/drawing/2014/main" id="{6D0D6F1B-3562-4685-906E-C513A16D6C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2" descr="Letterhead stamp">
            <a:extLst>
              <a:ext uri="{FF2B5EF4-FFF2-40B4-BE49-F238E27FC236}">
                <a16:creationId xmlns:a16="http://schemas.microsoft.com/office/drawing/2014/main" id="{58812027-C296-407B-9D8F-91648AA8AD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804" name="Rectangle 1">
          <a:extLst>
            <a:ext uri="{FF2B5EF4-FFF2-40B4-BE49-F238E27FC236}">
              <a16:creationId xmlns:a16="http://schemas.microsoft.com/office/drawing/2014/main" id="{00000000-0008-0000-0300-0000C412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5243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4807" name="Rectangle 4">
          <a:extLst>
            <a:ext uri="{FF2B5EF4-FFF2-40B4-BE49-F238E27FC236}">
              <a16:creationId xmlns:a16="http://schemas.microsoft.com/office/drawing/2014/main" id="{00000000-0008-0000-0300-0000C7120000}"/>
            </a:ext>
          </a:extLst>
        </xdr:cNvPr>
        <xdr:cNvSpPr>
          <a:spLocks noChangeArrowheads="1"/>
        </xdr:cNvSpPr>
      </xdr:nvSpPr>
      <xdr:spPr bwMode="auto">
        <a:xfrm>
          <a:off x="209550" y="2085975"/>
          <a:ext cx="6610350" cy="18097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9</xdr:col>
      <xdr:colOff>314325</xdr:colOff>
      <xdr:row>1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BBA40B7-8C37-4EE5-9FBC-B2C9C4F163F2}"/>
            </a:ext>
          </a:extLst>
        </xdr:cNvPr>
        <xdr:cNvGrpSpPr>
          <a:grpSpLocks/>
        </xdr:cNvGrpSpPr>
      </xdr:nvGrpSpPr>
      <xdr:grpSpPr bwMode="auto">
        <a:xfrm>
          <a:off x="5189220" y="0"/>
          <a:ext cx="2270760" cy="784860"/>
          <a:chOff x="6475" y="2157"/>
          <a:chExt cx="3588" cy="1296"/>
        </a:xfrm>
      </xdr:grpSpPr>
      <xdr:pic>
        <xdr:nvPicPr>
          <xdr:cNvPr id="7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5C7FB88-1E68-4865-976B-9F48E67F66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 descr="Letterhead stamp">
            <a:extLst>
              <a:ext uri="{FF2B5EF4-FFF2-40B4-BE49-F238E27FC236}">
                <a16:creationId xmlns:a16="http://schemas.microsoft.com/office/drawing/2014/main" id="{A71ED9D7-1B8A-442F-8998-17256E2B79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8" descr="Letterhead stamp">
            <a:extLst>
              <a:ext uri="{FF2B5EF4-FFF2-40B4-BE49-F238E27FC236}">
                <a16:creationId xmlns:a16="http://schemas.microsoft.com/office/drawing/2014/main" id="{40BB9002-A238-4758-839B-4663FE3AE1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7</xdr:col>
      <xdr:colOff>333375</xdr:colOff>
      <xdr:row>0</xdr:row>
      <xdr:rowOff>781050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1980FE89-5856-4FE2-BB41-73812C338839}"/>
            </a:ext>
          </a:extLst>
        </xdr:cNvPr>
        <xdr:cNvGrpSpPr>
          <a:grpSpLocks/>
        </xdr:cNvGrpSpPr>
      </xdr:nvGrpSpPr>
      <xdr:grpSpPr bwMode="auto">
        <a:xfrm>
          <a:off x="4084320" y="0"/>
          <a:ext cx="2392680" cy="78486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9C8D1479-F41C-473C-88D4-91E92E8C7C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CBA4D2C1-6895-481C-A287-43F8C8A40F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8E7AED85-AA0B-4B45-9562-2E501CC662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Files/DONOLA-%20L%20&amp;%20A%20Donovan/2019/Workpapers/DFI%20Trust/Workpaper%202019%20-%20DFI%20Tru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Files/DONOLA-%20L%20&amp;%20A%20Donovan/2017/Workpapers/DFI%20Trust/Workpaper%202017%20-%20DFI%20Tru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tualserver\dgzfiles\ClientFiles\DONOLA-%20L%20&amp;%20A%20Donovan\2012\Workpapers\L%20&amp;%20A%20Donovan\Workpaper%202012-%20L%20&amp;%20A%20Donovan%20P'shi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Files/DONOLA-%20L%20&amp;%20A%20Donovan/2020/Workpapers/General/2020%20Loan%20Repayments%20-%20Donov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Sheet"/>
      <sheetName val="Review Sheet"/>
      <sheetName val="JNL Trust "/>
      <sheetName val="LVP Trust"/>
      <sheetName val="Tax rec "/>
      <sheetName val="BAS Summary Trust "/>
      <sheetName val="BAS"/>
      <sheetName val="Assets"/>
      <sheetName val="930"/>
      <sheetName val=" 93100"/>
      <sheetName val="852"/>
      <sheetName val="883"/>
      <sheetName val="662"/>
      <sheetName val="924"/>
      <sheetName val="926"/>
      <sheetName val="928"/>
      <sheetName val="932"/>
      <sheetName val="Adj"/>
      <sheetName val="Interest"/>
      <sheetName val="Super"/>
      <sheetName val="Insurance adj"/>
      <sheetName val="Management fees"/>
      <sheetName val="Client YE JNL"/>
      <sheetName val="File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C3">
            <v>35651.050000000003</v>
          </cell>
          <cell r="E3">
            <v>5.5E-2</v>
          </cell>
        </row>
        <row r="4">
          <cell r="C4">
            <v>0</v>
          </cell>
        </row>
        <row r="5">
          <cell r="C5">
            <v>35651.050000000003</v>
          </cell>
          <cell r="E5">
            <v>12</v>
          </cell>
        </row>
        <row r="6">
          <cell r="C6">
            <v>0</v>
          </cell>
          <cell r="E6">
            <v>4.5833333333333334E-3</v>
          </cell>
        </row>
        <row r="7">
          <cell r="E7">
            <v>48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Sheet"/>
      <sheetName val="Review Sheet"/>
      <sheetName val="JNL Trust "/>
      <sheetName val="LVP Trust"/>
      <sheetName val="Tax rec "/>
      <sheetName val="BAS Summary Trust "/>
      <sheetName val="TB"/>
      <sheetName val="TB (2)"/>
      <sheetName val="P&amp;L"/>
      <sheetName val="BScomp"/>
      <sheetName val="Bankrec"/>
      <sheetName val="Assets"/>
      <sheetName val="Adjustments"/>
      <sheetName val="Interest"/>
      <sheetName val="662"/>
      <sheetName val="852"/>
      <sheetName val="855"/>
      <sheetName val="883"/>
      <sheetName val="924"/>
      <sheetName val="926N"/>
      <sheetName val="926"/>
      <sheetName val="928"/>
      <sheetName val="930"/>
      <sheetName val="931"/>
      <sheetName val="932"/>
      <sheetName val="BS"/>
      <sheetName val="rec 922 884"/>
      <sheetName val="Fruit Debtor"/>
      <sheetName val="Insurance adj"/>
      <sheetName val="Fuel"/>
      <sheetName val="File Notes"/>
      <sheetName val="Sheet2"/>
      <sheetName val="Client YE JNL"/>
      <sheetName val="Ann GST"/>
    </sheetNames>
    <sheetDataSet>
      <sheetData sheetId="0"/>
      <sheetData sheetId="1"/>
      <sheetData sheetId="2">
        <row r="228">
          <cell r="G228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Sheet"/>
      <sheetName val="Dist rec"/>
      <sheetName val="JNL L&amp;A"/>
      <sheetName val="BAS Sum P'ship"/>
      <sheetName val="Client TB"/>
      <sheetName val="Client GL"/>
      <sheetName val="Prop Imp"/>
    </sheetNames>
    <sheetDataSet>
      <sheetData sheetId="0"/>
      <sheetData sheetId="1"/>
      <sheetData sheetId="2">
        <row r="2">
          <cell r="H2" t="str">
            <v>NL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BA"/>
      <sheetName val="Rental"/>
      <sheetName val="Loans"/>
      <sheetName val="805001"/>
      <sheetName val="805002"/>
      <sheetName val="805003"/>
      <sheetName val="805004"/>
      <sheetName val="805005"/>
      <sheetName val="Super Mth 20"/>
      <sheetName val="Boys loan"/>
      <sheetName val="DFP"/>
      <sheetName val="DFP Mth 20"/>
      <sheetName val="DFT"/>
      <sheetName val="Sheet10"/>
      <sheetName val="Donovelda"/>
      <sheetName val="DV Mth 20"/>
      <sheetName val="Cash flow forecast 2018-2019"/>
    </sheetNames>
    <sheetDataSet>
      <sheetData sheetId="0"/>
      <sheetData sheetId="1"/>
      <sheetData sheetId="2"/>
      <sheetData sheetId="3">
        <row r="1">
          <cell r="A1" t="str">
            <v>LOAN AMORTIZATION SCHEDULE</v>
          </cell>
        </row>
        <row r="2">
          <cell r="A2" t="str">
            <v>Rates/Amounts for 2020</v>
          </cell>
        </row>
        <row r="45">
          <cell r="F45">
            <v>466277.2</v>
          </cell>
        </row>
      </sheetData>
      <sheetData sheetId="4"/>
      <sheetData sheetId="5"/>
      <sheetData sheetId="6"/>
      <sheetData sheetId="7"/>
      <sheetData sheetId="8">
        <row r="2">
          <cell r="B2" t="str">
            <v>Total 2020 repayments</v>
          </cell>
          <cell r="C2"/>
          <cell r="D2"/>
          <cell r="E2"/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805001" connectionId="1" xr16:uid="{00000000-0016-0000-05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8"/>
  <sheetViews>
    <sheetView workbookViewId="0">
      <selection activeCell="N22" sqref="N22"/>
    </sheetView>
  </sheetViews>
  <sheetFormatPr defaultColWidth="9.140625" defaultRowHeight="14.25"/>
  <cols>
    <col min="1" max="1" width="1.85546875" style="1" customWidth="1"/>
    <col min="2" max="2" width="3.5703125" style="1" customWidth="1"/>
    <col min="3" max="3" width="9.140625" style="1"/>
    <col min="4" max="4" width="47.140625" style="1" customWidth="1"/>
    <col min="5" max="5" width="15.85546875" style="1" customWidth="1"/>
    <col min="6" max="6" width="11.28515625" style="1" customWidth="1"/>
    <col min="7" max="7" width="7.140625" style="3" customWidth="1"/>
    <col min="8" max="13" width="9.7109375" style="1" customWidth="1"/>
    <col min="14" max="14" width="10.140625" style="1" customWidth="1"/>
    <col min="15" max="16384" width="9.140625" style="1"/>
  </cols>
  <sheetData>
    <row r="1" spans="2:9" ht="71.25" customHeight="1">
      <c r="B1" s="2" t="s">
        <v>8</v>
      </c>
      <c r="C1" s="2"/>
    </row>
    <row r="2" spans="2:9" s="4" customFormat="1" ht="30">
      <c r="B2" s="5" t="s">
        <v>0</v>
      </c>
      <c r="C2" s="6"/>
      <c r="D2" s="7" t="s">
        <v>70</v>
      </c>
      <c r="E2" s="8" t="s">
        <v>1</v>
      </c>
      <c r="F2" s="217" t="s">
        <v>71</v>
      </c>
      <c r="G2" s="218"/>
    </row>
    <row r="3" spans="2:9" s="9" customFormat="1" ht="30" customHeight="1">
      <c r="B3" s="5" t="s">
        <v>2</v>
      </c>
      <c r="C3" s="6"/>
      <c r="D3" s="7" t="s">
        <v>76</v>
      </c>
      <c r="E3" s="10" t="s">
        <v>3</v>
      </c>
      <c r="F3" s="217"/>
      <c r="G3" s="218"/>
    </row>
    <row r="4" spans="2:9" s="9" customFormat="1" ht="30.75" customHeight="1">
      <c r="B4" s="5" t="s">
        <v>4</v>
      </c>
      <c r="C4" s="6"/>
      <c r="D4" s="7" t="s">
        <v>196</v>
      </c>
      <c r="E4" s="8" t="s">
        <v>5</v>
      </c>
      <c r="F4" s="217"/>
      <c r="G4" s="218"/>
    </row>
    <row r="5" spans="2:9" s="9" customFormat="1" ht="5.25" customHeight="1" thickBot="1">
      <c r="B5" s="11"/>
      <c r="C5" s="11"/>
      <c r="D5" s="12"/>
      <c r="E5" s="12"/>
      <c r="F5" s="12"/>
      <c r="G5" s="13"/>
    </row>
    <row r="6" spans="2:9" customFormat="1" ht="25.5" customHeight="1" thickBot="1">
      <c r="B6" s="219" t="s">
        <v>6</v>
      </c>
      <c r="C6" s="220"/>
      <c r="D6" s="221"/>
      <c r="E6" s="222" t="s">
        <v>38</v>
      </c>
      <c r="F6" s="223"/>
      <c r="G6" s="224"/>
    </row>
    <row r="7" spans="2:9" customFormat="1" ht="12.75">
      <c r="B7" s="14" t="s">
        <v>7</v>
      </c>
      <c r="C7" s="15"/>
      <c r="D7" s="16"/>
      <c r="E7" s="225"/>
      <c r="F7" s="226"/>
      <c r="G7" s="227"/>
    </row>
    <row r="8" spans="2:9" customFormat="1" ht="12.75">
      <c r="B8" s="17"/>
      <c r="C8" s="18" t="s">
        <v>9</v>
      </c>
      <c r="D8" s="19"/>
      <c r="E8" s="208"/>
      <c r="F8" s="209"/>
      <c r="G8" s="210"/>
      <c r="I8" s="60"/>
    </row>
    <row r="9" spans="2:9" customFormat="1" ht="12.75">
      <c r="B9" s="17"/>
      <c r="C9" s="18" t="s">
        <v>10</v>
      </c>
      <c r="D9" s="19"/>
      <c r="E9" s="208"/>
      <c r="F9" s="209"/>
      <c r="G9" s="210"/>
    </row>
    <row r="10" spans="2:9" customFormat="1" ht="12.75">
      <c r="B10" s="20"/>
      <c r="C10" s="18" t="s">
        <v>12</v>
      </c>
      <c r="D10" s="19"/>
      <c r="E10" s="208"/>
      <c r="F10" s="209"/>
      <c r="G10" s="210"/>
    </row>
    <row r="11" spans="2:9" customFormat="1" ht="12.75">
      <c r="B11" s="17"/>
      <c r="C11" s="18" t="s">
        <v>13</v>
      </c>
      <c r="D11" s="19"/>
      <c r="E11" s="208"/>
      <c r="F11" s="209"/>
      <c r="G11" s="210"/>
    </row>
    <row r="12" spans="2:9" customFormat="1" ht="12.75">
      <c r="B12" s="17"/>
      <c r="C12" s="18" t="s">
        <v>14</v>
      </c>
      <c r="D12" s="19"/>
      <c r="E12" s="208"/>
      <c r="F12" s="209"/>
      <c r="G12" s="210"/>
    </row>
    <row r="13" spans="2:9" customFormat="1" ht="12.75">
      <c r="B13" s="17"/>
      <c r="C13" s="18" t="s">
        <v>15</v>
      </c>
      <c r="D13" s="19"/>
      <c r="E13" s="208"/>
      <c r="F13" s="209"/>
      <c r="G13" s="210"/>
    </row>
    <row r="14" spans="2:9" customFormat="1" ht="12.75">
      <c r="B14" s="17"/>
      <c r="C14" s="18" t="s">
        <v>16</v>
      </c>
      <c r="D14" s="19"/>
      <c r="E14" s="208"/>
      <c r="F14" s="209"/>
      <c r="G14" s="210"/>
    </row>
    <row r="15" spans="2:9" customFormat="1" ht="12.75">
      <c r="B15" s="17"/>
      <c r="C15" s="18" t="s">
        <v>11</v>
      </c>
      <c r="D15" s="19"/>
      <c r="E15" s="26" t="s">
        <v>64</v>
      </c>
      <c r="F15" s="61"/>
      <c r="G15" s="29"/>
    </row>
    <row r="16" spans="2:9" customFormat="1" ht="12.75">
      <c r="B16" s="17"/>
      <c r="C16" s="18" t="s">
        <v>19</v>
      </c>
      <c r="D16" s="19"/>
      <c r="E16" s="26" t="s">
        <v>64</v>
      </c>
      <c r="F16" s="61">
        <v>44522</v>
      </c>
      <c r="G16" s="29"/>
    </row>
    <row r="17" spans="2:7" customFormat="1" ht="12.75">
      <c r="B17" s="17"/>
      <c r="C17" s="18" t="s">
        <v>20</v>
      </c>
      <c r="D17" s="19"/>
      <c r="E17" s="211"/>
      <c r="F17" s="212"/>
      <c r="G17" s="213"/>
    </row>
    <row r="18" spans="2:7" customFormat="1" ht="12.75">
      <c r="B18" s="20" t="s">
        <v>17</v>
      </c>
      <c r="C18" s="18"/>
      <c r="D18" s="19"/>
      <c r="E18" s="211"/>
      <c r="F18" s="212"/>
      <c r="G18" s="213"/>
    </row>
    <row r="19" spans="2:7" customFormat="1" ht="12.75">
      <c r="B19" s="20"/>
      <c r="C19" s="18" t="s">
        <v>40</v>
      </c>
      <c r="D19" s="19"/>
      <c r="E19" s="208"/>
      <c r="F19" s="209"/>
      <c r="G19" s="210"/>
    </row>
    <row r="20" spans="2:7" customFormat="1" ht="12.75">
      <c r="B20" s="20"/>
      <c r="C20" s="18"/>
      <c r="D20" s="19" t="s">
        <v>44</v>
      </c>
      <c r="E20" s="26" t="s">
        <v>64</v>
      </c>
      <c r="F20" s="61"/>
      <c r="G20" s="29"/>
    </row>
    <row r="21" spans="2:7" customFormat="1" ht="12.75">
      <c r="B21" s="17"/>
      <c r="C21" s="98" t="s">
        <v>41</v>
      </c>
      <c r="D21" s="99"/>
      <c r="E21" s="208"/>
      <c r="F21" s="209"/>
      <c r="G21" s="210"/>
    </row>
    <row r="22" spans="2:7" customFormat="1" ht="12.75">
      <c r="B22" s="17"/>
      <c r="C22" s="98"/>
      <c r="D22" s="99" t="s">
        <v>45</v>
      </c>
      <c r="E22" s="98" t="s">
        <v>64</v>
      </c>
      <c r="F22" s="58"/>
      <c r="G22" s="29"/>
    </row>
    <row r="23" spans="2:7" customFormat="1" ht="12.75">
      <c r="B23" s="17"/>
      <c r="C23" s="18" t="s">
        <v>18</v>
      </c>
      <c r="D23" s="19"/>
      <c r="E23" s="26" t="s">
        <v>64</v>
      </c>
      <c r="F23" s="61"/>
      <c r="G23" s="29"/>
    </row>
    <row r="24" spans="2:7" customFormat="1" ht="12.75">
      <c r="B24" s="17"/>
      <c r="C24" s="18" t="s">
        <v>42</v>
      </c>
      <c r="D24" s="19"/>
      <c r="E24" s="208"/>
      <c r="F24" s="209"/>
      <c r="G24" s="210"/>
    </row>
    <row r="25" spans="2:7" customFormat="1" ht="12.75">
      <c r="B25" s="17"/>
      <c r="C25" s="18" t="s">
        <v>43</v>
      </c>
      <c r="D25" s="19"/>
      <c r="E25" s="26" t="s">
        <v>75</v>
      </c>
      <c r="F25" s="61"/>
      <c r="G25" s="29"/>
    </row>
    <row r="26" spans="2:7" customFormat="1" ht="12.75">
      <c r="B26" s="17"/>
      <c r="C26" s="18" t="s">
        <v>61</v>
      </c>
      <c r="D26" s="19"/>
      <c r="E26" s="26" t="s">
        <v>64</v>
      </c>
      <c r="F26" s="61"/>
      <c r="G26" s="29"/>
    </row>
    <row r="27" spans="2:7" customFormat="1" ht="15">
      <c r="B27" s="17"/>
      <c r="C27" s="18"/>
      <c r="D27" s="19" t="s">
        <v>62</v>
      </c>
      <c r="E27" s="22"/>
      <c r="F27" s="23"/>
      <c r="G27" s="24"/>
    </row>
    <row r="28" spans="2:7" customFormat="1" ht="12.75">
      <c r="B28" s="17"/>
      <c r="C28" s="18" t="s">
        <v>63</v>
      </c>
      <c r="D28" s="19"/>
      <c r="E28" s="26" t="s">
        <v>64</v>
      </c>
      <c r="F28" s="61"/>
      <c r="G28" s="29"/>
    </row>
    <row r="29" spans="2:7" customFormat="1" ht="12.75">
      <c r="B29" s="17"/>
      <c r="C29" s="18" t="s">
        <v>39</v>
      </c>
      <c r="D29" s="19"/>
      <c r="E29" s="211"/>
      <c r="F29" s="212"/>
      <c r="G29" s="213"/>
    </row>
    <row r="30" spans="2:7" customFormat="1" ht="12.75">
      <c r="B30" s="17"/>
      <c r="C30" s="18"/>
      <c r="D30" s="19"/>
      <c r="E30" s="26" t="s">
        <v>65</v>
      </c>
      <c r="F30" s="59" t="s">
        <v>66</v>
      </c>
      <c r="G30" s="29"/>
    </row>
    <row r="31" spans="2:7" customFormat="1" ht="12.75">
      <c r="B31" s="17"/>
      <c r="C31" s="18"/>
      <c r="D31" s="19"/>
      <c r="E31" s="26" t="s">
        <v>67</v>
      </c>
      <c r="F31" s="58" t="s">
        <v>68</v>
      </c>
      <c r="G31" s="29" t="s">
        <v>69</v>
      </c>
    </row>
    <row r="32" spans="2:7" customFormat="1" ht="12.75">
      <c r="B32" s="17"/>
      <c r="C32" s="18"/>
      <c r="D32" s="19"/>
      <c r="E32" s="26"/>
      <c r="F32" s="58"/>
      <c r="G32" s="29"/>
    </row>
    <row r="33" spans="2:7" customFormat="1" ht="12.75">
      <c r="B33" s="17"/>
      <c r="C33" s="18"/>
      <c r="D33" s="19"/>
      <c r="E33" s="26" t="s">
        <v>67</v>
      </c>
      <c r="F33" s="58" t="s">
        <v>68</v>
      </c>
      <c r="G33" s="29" t="s">
        <v>69</v>
      </c>
    </row>
    <row r="34" spans="2:7" customFormat="1" ht="12.75">
      <c r="B34" s="17"/>
      <c r="C34" s="18"/>
      <c r="D34" s="19"/>
      <c r="E34" s="26"/>
      <c r="F34" s="58"/>
      <c r="G34" s="29"/>
    </row>
    <row r="35" spans="2:7" customFormat="1" ht="12.75">
      <c r="B35" s="20" t="s">
        <v>21</v>
      </c>
      <c r="C35" s="18"/>
      <c r="D35" s="19"/>
      <c r="E35" s="211"/>
      <c r="F35" s="212"/>
      <c r="G35" s="213"/>
    </row>
    <row r="36" spans="2:7" customFormat="1" ht="12.75">
      <c r="B36" s="20"/>
      <c r="C36" s="21" t="s">
        <v>22</v>
      </c>
      <c r="D36" s="19"/>
      <c r="E36" s="211"/>
      <c r="F36" s="212"/>
      <c r="G36" s="213"/>
    </row>
    <row r="37" spans="2:7" customFormat="1" ht="12.75">
      <c r="B37" s="17"/>
      <c r="C37" s="18" t="s">
        <v>23</v>
      </c>
      <c r="D37" s="19"/>
      <c r="E37" s="208"/>
      <c r="F37" s="209"/>
      <c r="G37" s="210"/>
    </row>
    <row r="38" spans="2:7" customFormat="1" ht="12.75">
      <c r="B38" s="17"/>
      <c r="C38" s="18" t="s">
        <v>24</v>
      </c>
      <c r="D38" s="19"/>
      <c r="E38" s="211"/>
      <c r="F38" s="212"/>
      <c r="G38" s="213"/>
    </row>
    <row r="39" spans="2:7" customFormat="1" ht="12.75">
      <c r="B39" s="17"/>
      <c r="C39" s="18" t="s">
        <v>25</v>
      </c>
      <c r="D39" s="19"/>
      <c r="E39" s="211"/>
      <c r="F39" s="212"/>
      <c r="G39" s="213"/>
    </row>
    <row r="40" spans="2:7" customFormat="1" ht="12.75">
      <c r="B40" s="17"/>
      <c r="C40" s="18" t="s">
        <v>26</v>
      </c>
      <c r="D40" s="19"/>
      <c r="E40" s="211"/>
      <c r="F40" s="212"/>
      <c r="G40" s="213"/>
    </row>
    <row r="41" spans="2:7" customFormat="1" ht="12.75">
      <c r="B41" s="17"/>
      <c r="C41" s="21" t="s">
        <v>27</v>
      </c>
      <c r="D41" s="19"/>
      <c r="E41" s="211"/>
      <c r="F41" s="212"/>
      <c r="G41" s="213"/>
    </row>
    <row r="42" spans="2:7" customFormat="1" ht="12.75">
      <c r="B42" s="17"/>
      <c r="C42" s="18" t="s">
        <v>28</v>
      </c>
      <c r="D42" s="19"/>
      <c r="E42" s="211"/>
      <c r="F42" s="212"/>
      <c r="G42" s="213"/>
    </row>
    <row r="43" spans="2:7" customFormat="1" ht="12.75">
      <c r="B43" s="17"/>
      <c r="C43" s="18" t="s">
        <v>29</v>
      </c>
      <c r="D43" s="19"/>
      <c r="E43" s="211"/>
      <c r="F43" s="212"/>
      <c r="G43" s="213"/>
    </row>
    <row r="44" spans="2:7" customFormat="1" ht="12.75">
      <c r="B44" s="20" t="s">
        <v>30</v>
      </c>
      <c r="C44" s="18"/>
      <c r="D44" s="19"/>
      <c r="E44" s="211"/>
      <c r="F44" s="212"/>
      <c r="G44" s="213"/>
    </row>
    <row r="45" spans="2:7" customFormat="1" ht="12.75">
      <c r="B45" s="17"/>
      <c r="C45" s="18" t="s">
        <v>31</v>
      </c>
      <c r="D45" s="19"/>
      <c r="E45" s="211"/>
      <c r="F45" s="212"/>
      <c r="G45" s="213"/>
    </row>
    <row r="46" spans="2:7" customFormat="1" ht="12.75">
      <c r="B46" s="17"/>
      <c r="C46" s="18" t="s">
        <v>32</v>
      </c>
      <c r="D46" s="19"/>
      <c r="E46" s="211"/>
      <c r="F46" s="212"/>
      <c r="G46" s="213"/>
    </row>
    <row r="47" spans="2:7" customFormat="1" ht="12.75">
      <c r="B47" s="20"/>
      <c r="C47" s="18" t="s">
        <v>46</v>
      </c>
      <c r="D47" s="19"/>
      <c r="E47" s="211"/>
      <c r="F47" s="212"/>
      <c r="G47" s="213"/>
    </row>
    <row r="48" spans="2:7" customFormat="1" ht="12.75">
      <c r="B48" s="17"/>
      <c r="C48" s="18" t="s">
        <v>47</v>
      </c>
      <c r="D48" s="19"/>
      <c r="E48" s="211"/>
      <c r="F48" s="212"/>
      <c r="G48" s="213"/>
    </row>
    <row r="49" spans="2:7" customFormat="1" ht="12.75">
      <c r="B49" s="20" t="s">
        <v>33</v>
      </c>
      <c r="C49" s="18"/>
      <c r="D49" s="19"/>
      <c r="E49" s="211"/>
      <c r="F49" s="212"/>
      <c r="G49" s="213"/>
    </row>
    <row r="50" spans="2:7" customFormat="1" ht="15">
      <c r="B50" s="17"/>
      <c r="C50" s="18" t="s">
        <v>34</v>
      </c>
      <c r="D50" s="19"/>
      <c r="E50" s="214"/>
      <c r="F50" s="215"/>
      <c r="G50" s="216"/>
    </row>
    <row r="51" spans="2:7" customFormat="1" ht="15">
      <c r="B51" s="17"/>
      <c r="C51" s="18" t="s">
        <v>35</v>
      </c>
      <c r="D51" s="19"/>
      <c r="E51" s="214"/>
      <c r="F51" s="215"/>
      <c r="G51" s="216"/>
    </row>
    <row r="52" spans="2:7" customFormat="1" ht="12.75">
      <c r="B52" s="17"/>
      <c r="C52" s="18" t="s">
        <v>36</v>
      </c>
      <c r="D52" s="19"/>
      <c r="E52" s="208"/>
      <c r="F52" s="209"/>
      <c r="G52" s="210"/>
    </row>
    <row r="53" spans="2:7" customFormat="1" ht="12.75">
      <c r="B53" s="17"/>
      <c r="C53" s="18" t="s">
        <v>37</v>
      </c>
      <c r="D53" s="19"/>
      <c r="E53" s="208" t="s">
        <v>72</v>
      </c>
      <c r="F53" s="209"/>
      <c r="G53" s="210"/>
    </row>
    <row r="54" spans="2:7" customFormat="1" ht="12.75">
      <c r="B54" s="20"/>
      <c r="C54" s="18"/>
      <c r="D54" s="19"/>
      <c r="E54" s="211"/>
      <c r="F54" s="212"/>
      <c r="G54" s="213"/>
    </row>
    <row r="55" spans="2:7" customFormat="1" ht="12.75">
      <c r="B55" s="17"/>
      <c r="C55" s="18"/>
      <c r="D55" s="19"/>
      <c r="E55" s="211"/>
      <c r="F55" s="212"/>
      <c r="G55" s="213"/>
    </row>
    <row r="56" spans="2:7">
      <c r="B56" s="17"/>
      <c r="C56" s="18"/>
      <c r="D56" s="19"/>
      <c r="E56" s="211"/>
      <c r="F56" s="212"/>
      <c r="G56" s="213"/>
    </row>
    <row r="57" spans="2:7">
      <c r="B57" s="17"/>
      <c r="C57" s="18"/>
      <c r="D57" s="19"/>
      <c r="E57" s="211"/>
      <c r="F57" s="212"/>
      <c r="G57" s="213"/>
    </row>
    <row r="58" spans="2:7">
      <c r="B58" s="17"/>
      <c r="C58" s="18"/>
      <c r="D58" s="19"/>
      <c r="E58" s="211"/>
      <c r="F58" s="212"/>
      <c r="G58" s="213"/>
    </row>
  </sheetData>
  <mergeCells count="43">
    <mergeCell ref="B6:D6"/>
    <mergeCell ref="E6:G6"/>
    <mergeCell ref="E7:G7"/>
    <mergeCell ref="E21:G21"/>
    <mergeCell ref="E10:G10"/>
    <mergeCell ref="E11:G11"/>
    <mergeCell ref="E12:G12"/>
    <mergeCell ref="E13:G13"/>
    <mergeCell ref="E17:G17"/>
    <mergeCell ref="E18:G18"/>
    <mergeCell ref="E14:G14"/>
    <mergeCell ref="F2:G2"/>
    <mergeCell ref="F3:G3"/>
    <mergeCell ref="F4:G4"/>
    <mergeCell ref="E9:G9"/>
    <mergeCell ref="E8:G8"/>
    <mergeCell ref="E24:G24"/>
    <mergeCell ref="E19:G19"/>
    <mergeCell ref="E36:G36"/>
    <mergeCell ref="E45:G45"/>
    <mergeCell ref="E38:G38"/>
    <mergeCell ref="E29:G29"/>
    <mergeCell ref="E37:G37"/>
    <mergeCell ref="E35:G35"/>
    <mergeCell ref="E46:G46"/>
    <mergeCell ref="E43:G43"/>
    <mergeCell ref="E44:G44"/>
    <mergeCell ref="E39:G39"/>
    <mergeCell ref="E40:G40"/>
    <mergeCell ref="E41:G41"/>
    <mergeCell ref="E42:G42"/>
    <mergeCell ref="E47:G47"/>
    <mergeCell ref="E48:G48"/>
    <mergeCell ref="E49:G49"/>
    <mergeCell ref="E50:G50"/>
    <mergeCell ref="E51:G51"/>
    <mergeCell ref="E52:G52"/>
    <mergeCell ref="E57:G57"/>
    <mergeCell ref="E58:G58"/>
    <mergeCell ref="E53:G53"/>
    <mergeCell ref="E54:G54"/>
    <mergeCell ref="E55:G55"/>
    <mergeCell ref="E56:G56"/>
  </mergeCells>
  <phoneticPr fontId="22" type="noConversion"/>
  <pageMargins left="0.17" right="0.17" top="0.3" bottom="0.3" header="0.18" footer="0.1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3"/>
  <sheetViews>
    <sheetView workbookViewId="0">
      <selection activeCell="B18" sqref="B18"/>
    </sheetView>
  </sheetViews>
  <sheetFormatPr defaultColWidth="9.140625" defaultRowHeight="14.25"/>
  <cols>
    <col min="1" max="1" width="1.85546875" style="1" customWidth="1"/>
    <col min="2" max="2" width="5.7109375" style="1" customWidth="1"/>
    <col min="3" max="3" width="7.85546875" style="1" customWidth="1"/>
    <col min="4" max="4" width="43.85546875" style="1" customWidth="1"/>
    <col min="5" max="5" width="33" style="1" customWidth="1"/>
    <col min="6" max="6" width="9.28515625" style="1" customWidth="1"/>
    <col min="7" max="7" width="9.42578125" style="3" customWidth="1"/>
    <col min="8" max="13" width="9.7109375" style="1" customWidth="1"/>
    <col min="14" max="14" width="10.140625" style="1" customWidth="1"/>
    <col min="15" max="16384" width="9.140625" style="1"/>
  </cols>
  <sheetData>
    <row r="1" spans="2:7" ht="61.5" customHeight="1">
      <c r="B1" s="2" t="s">
        <v>50</v>
      </c>
      <c r="C1" s="2"/>
    </row>
    <row r="2" spans="2:7" s="4" customFormat="1" ht="30">
      <c r="B2" s="5" t="s">
        <v>0</v>
      </c>
      <c r="C2" s="6"/>
      <c r="D2" s="7" t="str">
        <f>Summary!D2</f>
        <v>LAD Superannuation fund</v>
      </c>
      <c r="E2" s="8" t="s">
        <v>1</v>
      </c>
      <c r="F2" s="217" t="str">
        <f>Summary!F2</f>
        <v>NL</v>
      </c>
      <c r="G2" s="218"/>
    </row>
    <row r="3" spans="2:7" s="9" customFormat="1" ht="30" customHeight="1">
      <c r="B3" s="5" t="s">
        <v>2</v>
      </c>
      <c r="C3" s="6"/>
      <c r="D3" s="7" t="str">
        <f>Summary!D3</f>
        <v>LADOSF</v>
      </c>
      <c r="E3" s="10" t="s">
        <v>3</v>
      </c>
      <c r="F3" s="217" t="s">
        <v>201</v>
      </c>
      <c r="G3" s="218"/>
    </row>
    <row r="4" spans="2:7" s="9" customFormat="1" ht="30.75" customHeight="1">
      <c r="B4" s="5" t="s">
        <v>4</v>
      </c>
      <c r="C4" s="6"/>
      <c r="D4" s="7" t="str">
        <f>Summary!D4</f>
        <v>30 JUNE 2022</v>
      </c>
      <c r="E4" s="8" t="s">
        <v>5</v>
      </c>
      <c r="F4" s="217" t="s">
        <v>200</v>
      </c>
      <c r="G4" s="218"/>
    </row>
    <row r="5" spans="2:7" s="9" customFormat="1" ht="5.25" customHeight="1" thickBot="1">
      <c r="B5" s="11"/>
      <c r="C5" s="11"/>
      <c r="D5" s="12"/>
      <c r="E5" s="12"/>
      <c r="F5" s="12"/>
      <c r="G5" s="13"/>
    </row>
    <row r="6" spans="2:7" customFormat="1" ht="25.5" customHeight="1" thickBot="1">
      <c r="B6" s="28" t="s">
        <v>48</v>
      </c>
      <c r="C6" s="230" t="s">
        <v>49</v>
      </c>
      <c r="D6" s="231"/>
      <c r="E6" s="34" t="s">
        <v>51</v>
      </c>
      <c r="F6" s="34" t="s">
        <v>52</v>
      </c>
      <c r="G6" s="35" t="s">
        <v>53</v>
      </c>
    </row>
    <row r="7" spans="2:7" customFormat="1" ht="27" customHeight="1">
      <c r="B7" s="203"/>
      <c r="C7" s="206" t="s">
        <v>34</v>
      </c>
      <c r="D7" s="207"/>
      <c r="E7" s="204"/>
      <c r="F7" s="204"/>
      <c r="G7" s="205"/>
    </row>
    <row r="8" spans="2:7" customFormat="1" ht="27" customHeight="1">
      <c r="B8" s="25">
        <v>1</v>
      </c>
      <c r="C8" s="232" t="s">
        <v>202</v>
      </c>
      <c r="D8" s="233"/>
      <c r="E8" s="36"/>
      <c r="F8" s="36"/>
      <c r="G8" s="29"/>
    </row>
    <row r="9" spans="2:7" customFormat="1" ht="27" customHeight="1">
      <c r="B9" s="25">
        <v>2</v>
      </c>
      <c r="C9" s="232" t="s">
        <v>203</v>
      </c>
      <c r="D9" s="233"/>
      <c r="E9" s="36"/>
      <c r="F9" s="36"/>
      <c r="G9" s="29"/>
    </row>
    <row r="10" spans="2:7" customFormat="1" ht="28.5" customHeight="1">
      <c r="B10" s="25">
        <v>3</v>
      </c>
      <c r="C10" s="232" t="s">
        <v>204</v>
      </c>
      <c r="D10" s="233"/>
      <c r="E10" s="36"/>
      <c r="F10" s="36"/>
      <c r="G10" s="29"/>
    </row>
    <row r="11" spans="2:7" customFormat="1" ht="42.75" customHeight="1">
      <c r="B11" s="25">
        <v>4</v>
      </c>
      <c r="C11" s="232" t="s">
        <v>205</v>
      </c>
      <c r="D11" s="233"/>
      <c r="E11" s="36"/>
      <c r="F11" s="36"/>
      <c r="G11" s="29"/>
    </row>
    <row r="12" spans="2:7" customFormat="1" ht="21.75" customHeight="1">
      <c r="B12" s="25"/>
      <c r="C12" s="199"/>
      <c r="D12" s="200"/>
      <c r="E12" s="36"/>
      <c r="F12" s="36"/>
      <c r="G12" s="29"/>
    </row>
    <row r="13" spans="2:7" customFormat="1" ht="19.5" customHeight="1">
      <c r="B13" s="25"/>
      <c r="C13" s="201" t="s">
        <v>7</v>
      </c>
      <c r="D13" s="27"/>
      <c r="E13" s="36"/>
      <c r="F13" s="36"/>
      <c r="G13" s="29"/>
    </row>
    <row r="14" spans="2:7" customFormat="1" ht="44.25" customHeight="1">
      <c r="B14" s="25">
        <v>1</v>
      </c>
      <c r="C14" s="228" t="s">
        <v>206</v>
      </c>
      <c r="D14" s="229"/>
      <c r="E14" s="36"/>
      <c r="F14" s="36"/>
      <c r="G14" s="29"/>
    </row>
    <row r="15" spans="2:7" customFormat="1" ht="29.25" customHeight="1">
      <c r="B15" s="25">
        <v>2</v>
      </c>
      <c r="C15" s="228" t="s">
        <v>207</v>
      </c>
      <c r="D15" s="229"/>
      <c r="E15" s="36"/>
      <c r="F15" s="36"/>
      <c r="G15" s="29"/>
    </row>
    <row r="16" spans="2:7" customFormat="1" ht="20.100000000000001" customHeight="1">
      <c r="B16" s="25"/>
      <c r="C16" s="26"/>
      <c r="D16" s="27"/>
      <c r="E16" s="36"/>
      <c r="F16" s="36"/>
      <c r="G16" s="29"/>
    </row>
    <row r="17" spans="2:7" customFormat="1" ht="20.100000000000001" customHeight="1">
      <c r="B17" s="25"/>
      <c r="C17" s="201" t="s">
        <v>208</v>
      </c>
      <c r="D17" s="27"/>
      <c r="E17" s="36"/>
      <c r="F17" s="36"/>
      <c r="G17" s="29"/>
    </row>
    <row r="18" spans="2:7" customFormat="1" ht="20.100000000000001" customHeight="1">
      <c r="B18" s="25"/>
      <c r="C18" s="202" t="s">
        <v>209</v>
      </c>
      <c r="D18" s="27"/>
      <c r="E18" s="36"/>
      <c r="F18" s="36"/>
      <c r="G18" s="29"/>
    </row>
    <row r="19" spans="2:7" customFormat="1" ht="20.100000000000001" customHeight="1">
      <c r="B19" s="25"/>
      <c r="C19" s="26"/>
      <c r="D19" s="27"/>
      <c r="E19" s="36"/>
      <c r="F19" s="36"/>
      <c r="G19" s="29"/>
    </row>
    <row r="20" spans="2:7" customFormat="1" ht="20.100000000000001" customHeight="1">
      <c r="B20" s="25"/>
      <c r="C20" s="26"/>
      <c r="D20" s="27"/>
      <c r="E20" s="36"/>
      <c r="F20" s="36"/>
      <c r="G20" s="29"/>
    </row>
    <row r="21" spans="2:7" customFormat="1" ht="20.100000000000001" customHeight="1" thickBot="1">
      <c r="B21" s="30"/>
      <c r="C21" s="31"/>
      <c r="D21" s="32"/>
      <c r="E21" s="37"/>
      <c r="F21" s="37"/>
      <c r="G21" s="33"/>
    </row>
    <row r="22" spans="2:7">
      <c r="G22" s="1"/>
    </row>
    <row r="23" spans="2:7">
      <c r="G23" s="1"/>
    </row>
  </sheetData>
  <mergeCells count="10">
    <mergeCell ref="C15:D15"/>
    <mergeCell ref="C14:D14"/>
    <mergeCell ref="F2:G2"/>
    <mergeCell ref="F3:G3"/>
    <mergeCell ref="F4:G4"/>
    <mergeCell ref="C6:D6"/>
    <mergeCell ref="C11:D11"/>
    <mergeCell ref="C10:D10"/>
    <mergeCell ref="C9:D9"/>
    <mergeCell ref="C8:D8"/>
  </mergeCells>
  <phoneticPr fontId="2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55"/>
  <sheetViews>
    <sheetView zoomScaleNormal="100" workbookViewId="0">
      <selection activeCell="E50" sqref="E50"/>
    </sheetView>
  </sheetViews>
  <sheetFormatPr defaultColWidth="9.140625" defaultRowHeight="14.25"/>
  <cols>
    <col min="1" max="1" width="3.140625" style="1" customWidth="1"/>
    <col min="2" max="2" width="13.7109375" style="1" customWidth="1"/>
    <col min="3" max="3" width="4.5703125" style="1" customWidth="1"/>
    <col min="4" max="4" width="3.7109375" style="3" customWidth="1"/>
    <col min="5" max="5" width="42.7109375" style="3" customWidth="1"/>
    <col min="6" max="6" width="9.85546875" style="3" customWidth="1"/>
    <col min="7" max="8" width="12.7109375" style="3" customWidth="1"/>
    <col min="9" max="9" width="4" style="3" customWidth="1"/>
    <col min="10" max="10" width="19" style="1" customWidth="1"/>
    <col min="11" max="11" width="9.140625" style="1"/>
    <col min="12" max="12" width="14.85546875" style="1" customWidth="1"/>
    <col min="13" max="16384" width="9.140625" style="1"/>
  </cols>
  <sheetData>
    <row r="1" spans="2:11" ht="61.5" customHeight="1">
      <c r="B1" s="2" t="s">
        <v>54</v>
      </c>
    </row>
    <row r="2" spans="2:11" s="4" customFormat="1" ht="30">
      <c r="B2" s="5" t="s">
        <v>0</v>
      </c>
      <c r="C2" s="217" t="str">
        <f>Summary!D2</f>
        <v>LAD Superannuation fund</v>
      </c>
      <c r="D2" s="212"/>
      <c r="E2" s="240"/>
      <c r="F2" s="8" t="s">
        <v>1</v>
      </c>
      <c r="G2" s="39"/>
      <c r="H2" s="56" t="str">
        <f>Summary!F2</f>
        <v>NL</v>
      </c>
      <c r="I2" s="92"/>
    </row>
    <row r="3" spans="2:11" s="9" customFormat="1" ht="30" customHeight="1">
      <c r="B3" s="5" t="s">
        <v>2</v>
      </c>
      <c r="C3" s="217" t="str">
        <f>Summary!D3</f>
        <v>LADOSF</v>
      </c>
      <c r="D3" s="212"/>
      <c r="E3" s="240"/>
      <c r="F3" s="241" t="s">
        <v>3</v>
      </c>
      <c r="G3" s="242"/>
      <c r="H3" s="57"/>
      <c r="I3" s="93"/>
    </row>
    <row r="4" spans="2:11" s="9" customFormat="1" ht="30.75" customHeight="1">
      <c r="B4" s="5" t="s">
        <v>4</v>
      </c>
      <c r="C4" s="217" t="str">
        <f>Summary!D4</f>
        <v>30 JUNE 2022</v>
      </c>
      <c r="D4" s="212"/>
      <c r="E4" s="240"/>
      <c r="F4" s="243" t="s">
        <v>5</v>
      </c>
      <c r="G4" s="242"/>
      <c r="H4" s="56"/>
      <c r="I4" s="92"/>
    </row>
    <row r="5" spans="2:11" s="9" customFormat="1" ht="23.25" customHeight="1">
      <c r="B5" s="11"/>
      <c r="C5" s="63" t="s">
        <v>72</v>
      </c>
      <c r="D5" s="234"/>
      <c r="E5" s="235"/>
      <c r="F5" s="236"/>
      <c r="G5" s="237"/>
      <c r="H5" s="40"/>
      <c r="I5" s="40"/>
    </row>
    <row r="6" spans="2:11" s="41" customFormat="1" ht="39" customHeight="1">
      <c r="B6" s="42" t="s">
        <v>55</v>
      </c>
      <c r="C6" s="42" t="s">
        <v>56</v>
      </c>
      <c r="D6" s="238" t="s">
        <v>57</v>
      </c>
      <c r="E6" s="239"/>
      <c r="F6" s="43" t="s">
        <v>58</v>
      </c>
      <c r="G6" s="44" t="s">
        <v>59</v>
      </c>
      <c r="H6" s="44" t="s">
        <v>60</v>
      </c>
      <c r="I6" s="94"/>
    </row>
    <row r="7" spans="2:11" s="41" customFormat="1" ht="17.100000000000001" customHeight="1">
      <c r="B7" s="45">
        <v>44742</v>
      </c>
      <c r="C7" s="46">
        <v>1</v>
      </c>
      <c r="D7" s="51" t="s">
        <v>73</v>
      </c>
      <c r="E7" s="52"/>
      <c r="F7" s="49">
        <v>604</v>
      </c>
      <c r="G7" s="62"/>
      <c r="H7" s="66"/>
      <c r="I7" s="95"/>
    </row>
    <row r="8" spans="2:11" s="41" customFormat="1" ht="17.100000000000001" customHeight="1">
      <c r="B8" s="45"/>
      <c r="C8" s="63"/>
      <c r="D8" s="68" t="s">
        <v>122</v>
      </c>
      <c r="E8" s="48"/>
      <c r="F8" s="126" t="s">
        <v>167</v>
      </c>
      <c r="G8" s="50"/>
      <c r="H8" s="50"/>
      <c r="I8" s="53"/>
    </row>
    <row r="9" spans="2:11" s="41" customFormat="1" ht="17.100000000000001" customHeight="1">
      <c r="B9" s="45"/>
      <c r="C9" s="63"/>
      <c r="D9" s="160"/>
      <c r="E9" s="161"/>
      <c r="F9" s="67">
        <v>610</v>
      </c>
      <c r="G9" s="50"/>
      <c r="H9" s="50"/>
      <c r="I9" s="53"/>
    </row>
    <row r="10" spans="2:11" s="41" customFormat="1" ht="17.100000000000001" customHeight="1" thickBot="1">
      <c r="B10" s="49"/>
      <c r="C10" s="63" t="s">
        <v>72</v>
      </c>
      <c r="D10" s="64" t="s">
        <v>197</v>
      </c>
      <c r="E10" s="65"/>
      <c r="F10" s="49"/>
      <c r="G10" s="50"/>
      <c r="H10" s="50"/>
      <c r="I10" s="53"/>
    </row>
    <row r="11" spans="2:11" s="41" customFormat="1" ht="17.100000000000001" hidden="1" customHeight="1">
      <c r="B11" s="49"/>
      <c r="C11" s="46">
        <f>C7+1</f>
        <v>2</v>
      </c>
      <c r="D11" s="51" t="s">
        <v>129</v>
      </c>
      <c r="E11" s="52"/>
      <c r="F11" s="46">
        <v>379</v>
      </c>
      <c r="G11" s="50"/>
      <c r="H11" s="50"/>
      <c r="K11" s="53"/>
    </row>
    <row r="12" spans="2:11" s="41" customFormat="1" ht="17.100000000000001" hidden="1" customHeight="1">
      <c r="B12" s="49"/>
      <c r="C12" s="46"/>
      <c r="D12" s="52" t="s">
        <v>138</v>
      </c>
      <c r="E12" s="52"/>
      <c r="F12" s="46" t="s">
        <v>139</v>
      </c>
      <c r="G12" s="156"/>
      <c r="H12" s="50"/>
      <c r="K12" s="53"/>
    </row>
    <row r="13" spans="2:11" s="41" customFormat="1" ht="17.100000000000001" hidden="1" customHeight="1">
      <c r="B13" s="49"/>
      <c r="C13" s="46"/>
      <c r="D13" s="52" t="s">
        <v>130</v>
      </c>
      <c r="E13" s="52"/>
      <c r="F13" s="46" t="s">
        <v>131</v>
      </c>
      <c r="G13" s="156"/>
      <c r="H13" s="50"/>
    </row>
    <row r="14" spans="2:11" s="41" customFormat="1" ht="17.100000000000001" hidden="1" customHeight="1">
      <c r="B14" s="49"/>
      <c r="C14" s="46"/>
      <c r="D14" s="52" t="s">
        <v>135</v>
      </c>
      <c r="E14" s="52"/>
      <c r="F14" s="46" t="s">
        <v>132</v>
      </c>
      <c r="G14" s="156"/>
      <c r="H14" s="50"/>
    </row>
    <row r="15" spans="2:11" s="41" customFormat="1" ht="17.100000000000001" hidden="1" customHeight="1">
      <c r="B15" s="49"/>
      <c r="C15" s="46"/>
      <c r="D15" s="52" t="s">
        <v>136</v>
      </c>
      <c r="E15" s="52"/>
      <c r="F15" s="46" t="s">
        <v>133</v>
      </c>
      <c r="G15" s="156"/>
      <c r="H15" s="50"/>
    </row>
    <row r="16" spans="2:11" s="41" customFormat="1" ht="17.100000000000001" hidden="1" customHeight="1">
      <c r="B16" s="49"/>
      <c r="C16" s="46"/>
      <c r="D16" s="52" t="s">
        <v>137</v>
      </c>
      <c r="E16" s="52"/>
      <c r="F16" s="46" t="s">
        <v>134</v>
      </c>
      <c r="G16" s="156"/>
      <c r="H16" s="50"/>
    </row>
    <row r="17" spans="2:13" s="41" customFormat="1" ht="17.100000000000001" hidden="1" customHeight="1">
      <c r="B17" s="49"/>
      <c r="C17" s="63"/>
      <c r="D17" s="47"/>
      <c r="E17" s="48"/>
      <c r="F17" s="123">
        <f>H17-G17</f>
        <v>0</v>
      </c>
      <c r="G17" s="122"/>
      <c r="H17" s="122"/>
    </row>
    <row r="18" spans="2:13" s="41" customFormat="1" ht="17.100000000000001" hidden="1" customHeight="1" thickBot="1">
      <c r="B18" s="49"/>
      <c r="C18" s="63"/>
      <c r="D18" s="64" t="s">
        <v>168</v>
      </c>
      <c r="E18" s="65"/>
      <c r="F18" s="46"/>
      <c r="G18" s="50"/>
      <c r="H18" s="50"/>
    </row>
    <row r="19" spans="2:13" s="41" customFormat="1" ht="17.100000000000001" hidden="1" customHeight="1">
      <c r="B19" s="49"/>
      <c r="C19" s="46">
        <f>C11+1</f>
        <v>3</v>
      </c>
      <c r="D19" s="51" t="s">
        <v>121</v>
      </c>
      <c r="E19" s="52"/>
      <c r="F19" s="46">
        <v>425</v>
      </c>
      <c r="G19" s="50"/>
      <c r="H19" s="50"/>
      <c r="I19" s="53"/>
    </row>
    <row r="20" spans="2:13" s="41" customFormat="1" ht="17.100000000000001" hidden="1" customHeight="1">
      <c r="B20" s="49"/>
      <c r="C20" s="46"/>
      <c r="D20" s="51" t="s">
        <v>163</v>
      </c>
      <c r="E20" s="52"/>
      <c r="F20" s="46">
        <v>425</v>
      </c>
      <c r="G20" s="50"/>
      <c r="H20" s="50"/>
      <c r="I20" s="53"/>
      <c r="M20" s="157"/>
    </row>
    <row r="21" spans="2:13" s="41" customFormat="1" ht="17.100000000000001" hidden="1" customHeight="1">
      <c r="B21" s="49"/>
      <c r="C21" s="46"/>
      <c r="D21" s="51" t="s">
        <v>194</v>
      </c>
      <c r="E21" s="52"/>
      <c r="F21" s="46">
        <v>969</v>
      </c>
      <c r="H21" s="50"/>
      <c r="I21" s="53"/>
      <c r="J21" s="157"/>
    </row>
    <row r="22" spans="2:13" s="41" customFormat="1" ht="17.100000000000001" hidden="1" customHeight="1">
      <c r="B22" s="49"/>
      <c r="C22" s="63"/>
      <c r="D22" s="51"/>
      <c r="E22" s="52" t="s">
        <v>174</v>
      </c>
      <c r="F22" s="46"/>
      <c r="G22" s="50"/>
      <c r="H22" s="50"/>
      <c r="I22" s="53"/>
      <c r="J22" s="53"/>
      <c r="K22" s="157"/>
    </row>
    <row r="23" spans="2:13" s="41" customFormat="1" ht="17.100000000000001" hidden="1" customHeight="1">
      <c r="B23" s="49"/>
      <c r="C23" s="63"/>
      <c r="D23" s="51" t="s">
        <v>112</v>
      </c>
      <c r="E23" s="52"/>
      <c r="F23" s="46"/>
      <c r="G23" s="50"/>
      <c r="H23" s="50"/>
      <c r="I23" s="53"/>
      <c r="J23" s="190"/>
      <c r="K23" s="53"/>
    </row>
    <row r="24" spans="2:13" s="41" customFormat="1" ht="17.100000000000001" hidden="1" customHeight="1" thickBot="1">
      <c r="B24" s="49"/>
      <c r="C24" s="63"/>
      <c r="D24" s="64"/>
      <c r="E24" s="65"/>
      <c r="F24" s="46"/>
      <c r="G24" s="50"/>
      <c r="H24" s="50"/>
      <c r="I24" s="53"/>
      <c r="J24" s="86"/>
    </row>
    <row r="25" spans="2:13" s="41" customFormat="1" ht="17.100000000000001" customHeight="1">
      <c r="B25" s="49"/>
      <c r="C25" s="46">
        <v>92</v>
      </c>
      <c r="D25" s="51" t="s">
        <v>126</v>
      </c>
      <c r="E25" s="52"/>
      <c r="F25" s="124" t="s">
        <v>172</v>
      </c>
      <c r="G25" s="50">
        <v>53</v>
      </c>
      <c r="H25" s="50"/>
      <c r="I25" s="53"/>
      <c r="J25" s="1"/>
      <c r="K25" s="87"/>
      <c r="L25" s="87"/>
      <c r="M25" s="1"/>
    </row>
    <row r="26" spans="2:13" s="41" customFormat="1" ht="17.100000000000001" customHeight="1">
      <c r="B26" s="49"/>
      <c r="C26" s="46"/>
      <c r="D26" s="51"/>
      <c r="E26" s="52" t="s">
        <v>127</v>
      </c>
      <c r="F26" s="124" t="s">
        <v>162</v>
      </c>
      <c r="G26" s="50"/>
      <c r="H26" s="50">
        <f>G25</f>
        <v>53</v>
      </c>
      <c r="I26" s="53"/>
      <c r="J26" s="86"/>
    </row>
    <row r="27" spans="2:13" s="41" customFormat="1" ht="17.100000000000001" customHeight="1">
      <c r="B27" s="49"/>
      <c r="C27" s="63"/>
      <c r="D27" s="51"/>
      <c r="E27" s="52"/>
      <c r="F27" s="46"/>
      <c r="G27" s="50"/>
      <c r="H27" s="50"/>
      <c r="I27" s="53"/>
      <c r="J27" s="86"/>
    </row>
    <row r="28" spans="2:13" s="41" customFormat="1" ht="17.100000000000001" customHeight="1">
      <c r="B28" s="49"/>
      <c r="C28" s="63"/>
      <c r="D28" s="51" t="s">
        <v>128</v>
      </c>
      <c r="E28" s="52"/>
      <c r="F28" s="46"/>
      <c r="G28" s="50"/>
      <c r="H28" s="50"/>
      <c r="I28" s="53"/>
      <c r="J28" s="86"/>
    </row>
    <row r="29" spans="2:13" s="41" customFormat="1" ht="17.100000000000001" customHeight="1" thickBot="1">
      <c r="B29" s="49"/>
      <c r="C29" s="63"/>
      <c r="D29" s="64"/>
      <c r="E29" s="65"/>
      <c r="F29" s="46"/>
      <c r="G29" s="50"/>
      <c r="H29" s="50"/>
      <c r="I29" s="53"/>
      <c r="J29" s="87"/>
      <c r="K29" s="87"/>
      <c r="L29" s="87"/>
      <c r="M29" s="1"/>
    </row>
    <row r="30" spans="2:13" s="41" customFormat="1" ht="17.100000000000001" customHeight="1" thickBot="1">
      <c r="B30" s="49"/>
      <c r="C30" s="63"/>
      <c r="D30" s="64"/>
      <c r="E30" s="65"/>
      <c r="F30" s="46"/>
      <c r="G30" s="50"/>
      <c r="H30" s="50"/>
      <c r="I30" s="53"/>
      <c r="J30" s="53"/>
    </row>
    <row r="31" spans="2:13" s="41" customFormat="1" ht="17.100000000000001" customHeight="1">
      <c r="B31" s="49"/>
      <c r="C31" s="198">
        <f>C25+1</f>
        <v>93</v>
      </c>
      <c r="D31" s="97" t="s">
        <v>170</v>
      </c>
      <c r="E31" s="52"/>
      <c r="F31" s="124" t="s">
        <v>169</v>
      </c>
      <c r="G31" s="50"/>
      <c r="H31" s="50">
        <f>'BAS Sum'!G25</f>
        <v>18524</v>
      </c>
      <c r="I31" s="53"/>
      <c r="J31" s="53"/>
    </row>
    <row r="32" spans="2:13" s="41" customFormat="1" ht="17.100000000000001" customHeight="1">
      <c r="B32" s="49"/>
      <c r="C32" s="46"/>
      <c r="D32" s="97"/>
      <c r="E32" s="48" t="s">
        <v>161</v>
      </c>
      <c r="F32" s="125" t="s">
        <v>171</v>
      </c>
      <c r="G32" s="50"/>
      <c r="H32" s="50"/>
      <c r="I32" s="53"/>
    </row>
    <row r="33" spans="2:10" s="41" customFormat="1" ht="17.100000000000001" hidden="1" customHeight="1">
      <c r="B33" s="49"/>
      <c r="C33" s="46"/>
      <c r="D33" s="48" t="s">
        <v>161</v>
      </c>
      <c r="E33" s="48"/>
      <c r="F33" s="125" t="s">
        <v>109</v>
      </c>
      <c r="G33" s="50">
        <f>'BAS Sum'!G25</f>
        <v>18524</v>
      </c>
      <c r="H33" s="50"/>
      <c r="I33" s="53"/>
    </row>
    <row r="34" spans="2:10" s="41" customFormat="1" ht="17.100000000000001" hidden="1" customHeight="1">
      <c r="B34" s="49"/>
      <c r="C34" s="46"/>
      <c r="D34" s="51"/>
      <c r="E34" s="48" t="s">
        <v>123</v>
      </c>
      <c r="F34" s="49">
        <v>880</v>
      </c>
      <c r="G34" s="50"/>
      <c r="H34" s="50">
        <f>G33</f>
        <v>18524</v>
      </c>
      <c r="I34" s="53"/>
    </row>
    <row r="35" spans="2:10" s="41" customFormat="1" ht="17.100000000000001" customHeight="1">
      <c r="B35" s="49"/>
      <c r="C35" s="46"/>
      <c r="D35" s="51"/>
      <c r="E35" s="52"/>
      <c r="F35" s="46"/>
      <c r="G35" s="50"/>
      <c r="H35" s="50"/>
      <c r="I35" s="53"/>
    </row>
    <row r="36" spans="2:10" s="41" customFormat="1" ht="17.100000000000001" customHeight="1" thickBot="1">
      <c r="B36" s="49"/>
      <c r="C36" s="63"/>
      <c r="D36" s="64" t="s">
        <v>198</v>
      </c>
      <c r="E36" s="65"/>
      <c r="F36" s="46"/>
      <c r="G36" s="50"/>
      <c r="H36" s="50"/>
      <c r="I36" s="53"/>
    </row>
    <row r="37" spans="2:10" s="41" customFormat="1" ht="17.100000000000001" hidden="1" customHeight="1">
      <c r="B37" s="45"/>
      <c r="C37" s="46">
        <f>C25+1</f>
        <v>93</v>
      </c>
      <c r="D37" s="51" t="s">
        <v>152</v>
      </c>
      <c r="E37" s="52"/>
      <c r="F37" s="49">
        <v>425</v>
      </c>
      <c r="G37" s="62"/>
      <c r="H37" s="66"/>
      <c r="I37" s="95"/>
    </row>
    <row r="38" spans="2:10" s="41" customFormat="1" ht="17.100000000000001" hidden="1" customHeight="1">
      <c r="B38" s="45"/>
      <c r="C38" s="46"/>
      <c r="D38" s="51" t="s">
        <v>153</v>
      </c>
      <c r="E38" s="52"/>
      <c r="F38" s="49">
        <v>425</v>
      </c>
      <c r="G38" s="62">
        <f>'[2]JNL Trust '!$G$228</f>
        <v>0</v>
      </c>
      <c r="H38" s="66"/>
      <c r="I38" s="95"/>
    </row>
    <row r="39" spans="2:10" s="41" customFormat="1" ht="17.100000000000001" hidden="1" customHeight="1">
      <c r="B39" s="45"/>
      <c r="C39" s="63"/>
      <c r="D39" s="68"/>
      <c r="E39" s="48" t="s">
        <v>140</v>
      </c>
      <c r="F39" s="126" t="s">
        <v>154</v>
      </c>
      <c r="G39" s="50"/>
      <c r="H39" s="50">
        <f>SUM(G37:G39)</f>
        <v>0</v>
      </c>
      <c r="I39" s="53"/>
    </row>
    <row r="40" spans="2:10" s="41" customFormat="1" ht="17.100000000000001" hidden="1" customHeight="1" thickBot="1">
      <c r="B40" s="49"/>
      <c r="C40" s="63"/>
      <c r="D40" s="64" t="s">
        <v>151</v>
      </c>
      <c r="E40" s="65"/>
      <c r="F40" s="49"/>
      <c r="G40" s="50"/>
      <c r="H40" s="50"/>
      <c r="I40" s="53"/>
    </row>
    <row r="41" spans="2:10" s="41" customFormat="1" ht="17.100000000000001" customHeight="1" thickBot="1">
      <c r="B41" s="49"/>
      <c r="C41" s="63"/>
      <c r="D41" s="64"/>
      <c r="E41" s="65"/>
      <c r="F41" s="46"/>
      <c r="G41" s="50"/>
      <c r="H41" s="50"/>
      <c r="I41" s="53"/>
      <c r="J41" s="53"/>
    </row>
    <row r="42" spans="2:10" s="41" customFormat="1" ht="17.100000000000001" customHeight="1">
      <c r="B42" s="49"/>
      <c r="C42" s="46"/>
      <c r="D42" s="47"/>
      <c r="E42" s="48"/>
      <c r="F42" s="54">
        <f>H42-G42</f>
        <v>18524</v>
      </c>
      <c r="G42" s="55">
        <f>SUM(G7:G36)</f>
        <v>18577</v>
      </c>
      <c r="H42" s="55">
        <f>SUM(H7:H36)</f>
        <v>37101</v>
      </c>
      <c r="I42" s="96"/>
    </row>
    <row r="43" spans="2:10" s="41" customFormat="1" ht="17.100000000000001" customHeight="1">
      <c r="B43" s="1"/>
      <c r="C43" s="1"/>
      <c r="D43" s="1"/>
      <c r="E43" s="3"/>
      <c r="F43" s="3"/>
      <c r="G43" s="3"/>
      <c r="H43" s="3"/>
      <c r="I43" s="3"/>
    </row>
    <row r="44" spans="2:10">
      <c r="E44" s="86"/>
      <c r="F44" s="86"/>
      <c r="G44" s="86"/>
      <c r="H44" s="86"/>
      <c r="I44" s="86"/>
    </row>
    <row r="45" spans="2:10">
      <c r="E45" s="86"/>
      <c r="F45" s="86"/>
      <c r="G45" s="86"/>
      <c r="H45" s="86"/>
      <c r="I45" s="86"/>
    </row>
    <row r="46" spans="2:10">
      <c r="E46" s="86"/>
      <c r="F46" s="86"/>
      <c r="G46" s="86"/>
      <c r="H46" s="86"/>
      <c r="I46" s="86"/>
    </row>
    <row r="47" spans="2:10">
      <c r="E47" s="86"/>
      <c r="F47" s="86"/>
      <c r="G47" s="86"/>
      <c r="H47" s="86"/>
      <c r="I47" s="86"/>
    </row>
    <row r="48" spans="2:10">
      <c r="E48" s="86"/>
      <c r="F48" s="86"/>
      <c r="G48" s="86"/>
      <c r="H48" s="86"/>
      <c r="I48" s="86"/>
    </row>
    <row r="49" spans="5:9">
      <c r="E49" s="86"/>
      <c r="F49" s="86"/>
      <c r="G49" s="86"/>
      <c r="H49" s="86"/>
      <c r="I49" s="86"/>
    </row>
    <row r="50" spans="5:9">
      <c r="E50" s="86"/>
      <c r="F50" s="86"/>
      <c r="G50" s="86"/>
      <c r="H50" s="86"/>
      <c r="I50" s="86"/>
    </row>
    <row r="51" spans="5:9">
      <c r="E51" s="86"/>
      <c r="F51" s="86"/>
      <c r="G51" s="86"/>
      <c r="H51" s="86"/>
      <c r="I51" s="86"/>
    </row>
    <row r="52" spans="5:9">
      <c r="E52" s="86"/>
      <c r="F52" s="86"/>
      <c r="G52" s="86"/>
      <c r="H52" s="86"/>
      <c r="I52" s="86"/>
    </row>
    <row r="53" spans="5:9">
      <c r="E53" s="86"/>
      <c r="F53" s="86"/>
      <c r="G53" s="86"/>
      <c r="H53" s="86"/>
      <c r="I53" s="86"/>
    </row>
    <row r="54" spans="5:9">
      <c r="E54" s="86"/>
      <c r="F54" s="86"/>
      <c r="G54" s="86"/>
      <c r="H54" s="86"/>
      <c r="I54" s="86"/>
    </row>
    <row r="55" spans="5:9">
      <c r="E55" s="86"/>
      <c r="F55" s="86"/>
      <c r="G55" s="86"/>
      <c r="H55" s="86"/>
      <c r="I55" s="86"/>
    </row>
  </sheetData>
  <mergeCells count="8">
    <mergeCell ref="D5:E5"/>
    <mergeCell ref="F5:G5"/>
    <mergeCell ref="D6:E6"/>
    <mergeCell ref="C2:E2"/>
    <mergeCell ref="C3:E3"/>
    <mergeCell ref="F3:G3"/>
    <mergeCell ref="C4:E4"/>
    <mergeCell ref="F4:G4"/>
  </mergeCells>
  <phoneticPr fontId="22" type="noConversion"/>
  <pageMargins left="0.75" right="0.75" top="1" bottom="1" header="0.5" footer="0.5"/>
  <pageSetup paperSize="9"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B1:P61"/>
  <sheetViews>
    <sheetView tabSelected="1" topLeftCell="A12" zoomScaleNormal="100" workbookViewId="0">
      <selection activeCell="P33" sqref="P33"/>
    </sheetView>
  </sheetViews>
  <sheetFormatPr defaultColWidth="9.140625" defaultRowHeight="14.25"/>
  <cols>
    <col min="1" max="1" width="5.7109375" style="1" customWidth="1"/>
    <col min="2" max="2" width="15.7109375" style="1" customWidth="1"/>
    <col min="3" max="3" width="29.42578125" style="1" customWidth="1"/>
    <col min="4" max="4" width="10.28515625" style="3" customWidth="1"/>
    <col min="5" max="5" width="11.42578125" style="3" customWidth="1"/>
    <col min="6" max="7" width="9.7109375" style="3" customWidth="1"/>
    <col min="8" max="8" width="10.7109375" style="3" customWidth="1"/>
    <col min="9" max="9" width="13" style="1" customWidth="1"/>
    <col min="10" max="10" width="12.85546875" style="1" customWidth="1"/>
    <col min="11" max="11" width="9.7109375" style="1" customWidth="1"/>
    <col min="12" max="12" width="9.7109375" style="1" hidden="1" customWidth="1"/>
    <col min="13" max="13" width="10.7109375" style="3" hidden="1" customWidth="1"/>
    <col min="14" max="14" width="9.7109375" style="1" hidden="1" customWidth="1"/>
    <col min="15" max="16" width="9.7109375" style="1" customWidth="1"/>
    <col min="17" max="16384" width="9.140625" style="1"/>
  </cols>
  <sheetData>
    <row r="1" spans="2:15" ht="62.25" customHeight="1">
      <c r="B1" s="2" t="s">
        <v>54</v>
      </c>
      <c r="O1" s="38"/>
    </row>
    <row r="2" spans="2:15" s="4" customFormat="1" ht="30">
      <c r="B2" s="5" t="s">
        <v>0</v>
      </c>
      <c r="C2" s="69" t="str">
        <f>Summary!D2</f>
        <v>LAD Superannuation fund</v>
      </c>
      <c r="D2" s="70" t="s">
        <v>1</v>
      </c>
      <c r="E2" s="71"/>
      <c r="F2" s="248" t="str">
        <f>'[3]JNL L&amp;A'!H2</f>
        <v>NL</v>
      </c>
      <c r="G2" s="249"/>
      <c r="H2" s="72"/>
      <c r="M2" s="72"/>
    </row>
    <row r="3" spans="2:15" s="9" customFormat="1" ht="30" customHeight="1">
      <c r="B3" s="5" t="s">
        <v>2</v>
      </c>
      <c r="C3" s="69" t="str">
        <f>Summary!D3</f>
        <v>LADOSF</v>
      </c>
      <c r="D3" s="250" t="s">
        <v>3</v>
      </c>
      <c r="E3" s="251"/>
      <c r="F3" s="252"/>
      <c r="G3" s="251"/>
      <c r="H3" s="40"/>
      <c r="M3" s="40"/>
    </row>
    <row r="4" spans="2:15" s="9" customFormat="1" ht="30.75" customHeight="1">
      <c r="B4" s="5" t="s">
        <v>4</v>
      </c>
      <c r="C4" s="69" t="str">
        <f>Summary!D4</f>
        <v>30 JUNE 2022</v>
      </c>
      <c r="D4" s="253" t="s">
        <v>5</v>
      </c>
      <c r="E4" s="251"/>
      <c r="F4" s="252"/>
      <c r="G4" s="251"/>
      <c r="H4" s="141"/>
      <c r="M4" s="141"/>
    </row>
    <row r="5" spans="2:15" s="9" customFormat="1" ht="23.25" customHeight="1">
      <c r="B5" s="11"/>
      <c r="C5" s="12"/>
      <c r="D5" s="246" t="s">
        <v>120</v>
      </c>
      <c r="E5" s="247"/>
      <c r="F5" s="9" t="s">
        <v>160</v>
      </c>
      <c r="H5" s="244">
        <v>883604735</v>
      </c>
      <c r="I5" s="245"/>
    </row>
    <row r="6" spans="2:15" s="73" customFormat="1" ht="15">
      <c r="C6" s="9"/>
      <c r="D6" s="40"/>
      <c r="E6" s="74"/>
      <c r="F6" s="75"/>
      <c r="G6" s="75"/>
      <c r="H6" s="75"/>
      <c r="M6" s="75"/>
    </row>
    <row r="7" spans="2:15" ht="15">
      <c r="B7" s="76" t="s">
        <v>77</v>
      </c>
    </row>
    <row r="8" spans="2:15" ht="15">
      <c r="B8" s="76"/>
      <c r="M8" s="78" t="s">
        <v>175</v>
      </c>
    </row>
    <row r="9" spans="2:15" ht="15">
      <c r="B9" s="76" t="s">
        <v>78</v>
      </c>
      <c r="C9" s="76" t="s">
        <v>74</v>
      </c>
      <c r="D9" s="77" t="s">
        <v>79</v>
      </c>
      <c r="E9" s="77" t="s">
        <v>80</v>
      </c>
      <c r="F9" s="77" t="s">
        <v>81</v>
      </c>
      <c r="G9" s="77" t="s">
        <v>82</v>
      </c>
      <c r="H9" s="77" t="s">
        <v>83</v>
      </c>
      <c r="J9" s="1" t="s">
        <v>124</v>
      </c>
      <c r="M9" s="77" t="s">
        <v>83</v>
      </c>
    </row>
    <row r="10" spans="2:15" ht="15">
      <c r="H10" s="78"/>
      <c r="M10" s="78"/>
    </row>
    <row r="11" spans="2:15" ht="15">
      <c r="B11" s="1" t="s">
        <v>84</v>
      </c>
      <c r="C11" s="1" t="s">
        <v>85</v>
      </c>
      <c r="D11" s="79">
        <v>183108</v>
      </c>
      <c r="E11" s="79">
        <v>158246</v>
      </c>
      <c r="F11" s="79">
        <v>156984</v>
      </c>
      <c r="G11" s="79">
        <v>157784</v>
      </c>
      <c r="H11" s="80">
        <f>SUM(D11:G11)</f>
        <v>656122</v>
      </c>
      <c r="M11" s="80"/>
      <c r="O11" s="196"/>
    </row>
    <row r="12" spans="2:15" ht="15">
      <c r="C12" s="154" t="s">
        <v>166</v>
      </c>
      <c r="D12" s="155"/>
      <c r="E12" s="155"/>
      <c r="F12" s="155"/>
      <c r="G12" s="155"/>
      <c r="H12" s="80"/>
      <c r="M12" s="80"/>
    </row>
    <row r="13" spans="2:15" ht="15" hidden="1">
      <c r="B13" s="1" t="s">
        <v>86</v>
      </c>
      <c r="C13" s="1" t="s">
        <v>87</v>
      </c>
      <c r="D13" s="81">
        <v>0</v>
      </c>
      <c r="E13" s="81">
        <v>0</v>
      </c>
      <c r="F13" s="81">
        <v>0</v>
      </c>
      <c r="G13" s="81">
        <v>0</v>
      </c>
      <c r="H13" s="80">
        <f>SUM(D13:G13)</f>
        <v>0</v>
      </c>
      <c r="M13" s="80">
        <f>SUM(I13:L13)</f>
        <v>0</v>
      </c>
    </row>
    <row r="14" spans="2:15" ht="15" hidden="1">
      <c r="D14" s="79"/>
      <c r="E14" s="79"/>
      <c r="F14" s="79"/>
      <c r="G14" s="79"/>
      <c r="H14" s="80"/>
      <c r="M14" s="80"/>
    </row>
    <row r="15" spans="2:15" ht="15" hidden="1">
      <c r="B15" s="1" t="s">
        <v>88</v>
      </c>
      <c r="C15" s="1" t="s">
        <v>89</v>
      </c>
      <c r="D15" s="82"/>
      <c r="E15" s="83"/>
      <c r="F15" s="83"/>
      <c r="G15" s="82"/>
      <c r="H15" s="80">
        <f>SUM(D15:G15)</f>
        <v>0</v>
      </c>
      <c r="M15" s="80">
        <f>SUM(I15:L15)</f>
        <v>0</v>
      </c>
    </row>
    <row r="16" spans="2:15" ht="15" hidden="1">
      <c r="D16" s="79"/>
      <c r="E16" s="79"/>
      <c r="F16" s="79"/>
      <c r="G16" s="79"/>
      <c r="H16" s="80"/>
      <c r="M16" s="80"/>
    </row>
    <row r="17" spans="2:13" ht="15" hidden="1">
      <c r="B17" s="1" t="s">
        <v>90</v>
      </c>
      <c r="C17" s="1" t="s">
        <v>91</v>
      </c>
      <c r="D17" s="79"/>
      <c r="E17" s="79"/>
      <c r="F17" s="79"/>
      <c r="G17" s="79"/>
      <c r="H17" s="80">
        <f>SUM(D17:G17)</f>
        <v>0</v>
      </c>
      <c r="M17" s="80">
        <f>SUM(I17:L17)</f>
        <v>0</v>
      </c>
    </row>
    <row r="18" spans="2:13" ht="15" hidden="1">
      <c r="D18" s="79"/>
      <c r="E18" s="79"/>
      <c r="F18" s="79"/>
      <c r="G18" s="79"/>
      <c r="H18" s="80"/>
      <c r="M18" s="80"/>
    </row>
    <row r="19" spans="2:13" ht="15" hidden="1">
      <c r="B19" s="1" t="s">
        <v>92</v>
      </c>
      <c r="C19" s="1" t="s">
        <v>93</v>
      </c>
      <c r="D19" s="79"/>
      <c r="E19" s="79"/>
      <c r="F19" s="79"/>
      <c r="G19" s="79"/>
      <c r="H19" s="80">
        <f>SUM(D19:G19)</f>
        <v>0</v>
      </c>
      <c r="M19" s="80">
        <f>SUM(I19:L19)</f>
        <v>0</v>
      </c>
    </row>
    <row r="20" spans="2:13" ht="15" hidden="1">
      <c r="D20" s="79"/>
      <c r="E20" s="79"/>
      <c r="F20" s="79"/>
      <c r="G20" s="79"/>
      <c r="H20" s="80"/>
      <c r="M20" s="80"/>
    </row>
    <row r="21" spans="2:13" ht="15" hidden="1">
      <c r="B21" s="1" t="s">
        <v>94</v>
      </c>
      <c r="C21" s="1" t="s">
        <v>95</v>
      </c>
      <c r="D21" s="79"/>
      <c r="E21" s="79"/>
      <c r="F21" s="79"/>
      <c r="G21" s="79"/>
      <c r="H21" s="80">
        <f>SUM(D21:G21)</f>
        <v>0</v>
      </c>
      <c r="M21" s="80">
        <f>SUM(I21:L21)</f>
        <v>0</v>
      </c>
    </row>
    <row r="22" spans="2:13" ht="15" hidden="1">
      <c r="D22" s="79"/>
      <c r="E22" s="79"/>
      <c r="F22" s="79"/>
      <c r="G22" s="79"/>
      <c r="H22" s="80"/>
      <c r="M22" s="80"/>
    </row>
    <row r="23" spans="2:13" ht="15" hidden="1">
      <c r="B23" s="1" t="s">
        <v>96</v>
      </c>
      <c r="C23" s="1" t="s">
        <v>97</v>
      </c>
      <c r="D23" s="79"/>
      <c r="E23" s="79"/>
      <c r="F23" s="79"/>
      <c r="G23" s="79"/>
      <c r="H23" s="80">
        <f>SUM(D23:G23)</f>
        <v>0</v>
      </c>
      <c r="M23" s="80">
        <f>SUM(I23:L23)</f>
        <v>0</v>
      </c>
    </row>
    <row r="24" spans="2:13" ht="15">
      <c r="D24" s="79"/>
      <c r="E24" s="79"/>
      <c r="F24" s="79"/>
      <c r="G24" s="79"/>
      <c r="H24" s="80"/>
      <c r="M24" s="80"/>
    </row>
    <row r="25" spans="2:13" ht="15">
      <c r="B25" s="1" t="s">
        <v>98</v>
      </c>
      <c r="C25" s="1" t="s">
        <v>99</v>
      </c>
      <c r="D25" s="82">
        <v>19489</v>
      </c>
      <c r="E25" s="82">
        <f>19489</f>
        <v>19489</v>
      </c>
      <c r="F25" s="82">
        <v>16595</v>
      </c>
      <c r="G25" s="82">
        <v>18524</v>
      </c>
      <c r="H25" s="80">
        <f>SUM(D25:G25)</f>
        <v>74097</v>
      </c>
      <c r="M25" s="80">
        <f>G25</f>
        <v>18524</v>
      </c>
    </row>
    <row r="26" spans="2:13" ht="15">
      <c r="D26" s="79"/>
      <c r="E26" s="79"/>
      <c r="F26" s="79"/>
      <c r="G26" s="79"/>
      <c r="H26" s="80"/>
      <c r="M26" s="80"/>
    </row>
    <row r="27" spans="2:13" ht="15">
      <c r="B27" s="1" t="s">
        <v>100</v>
      </c>
      <c r="C27" s="1" t="s">
        <v>101</v>
      </c>
      <c r="D27" s="81"/>
      <c r="E27" s="82"/>
      <c r="F27" s="81"/>
      <c r="G27" s="81"/>
      <c r="H27" s="80">
        <f>SUM(D27:G27)</f>
        <v>0</v>
      </c>
      <c r="M27" s="80">
        <f>SUM(I27:L27)</f>
        <v>0</v>
      </c>
    </row>
    <row r="28" spans="2:13" ht="15">
      <c r="D28" s="79"/>
      <c r="E28" s="79"/>
      <c r="F28" s="79"/>
      <c r="G28" s="79"/>
      <c r="H28" s="80"/>
      <c r="M28" s="80"/>
    </row>
    <row r="29" spans="2:13" ht="15">
      <c r="B29" s="1" t="s">
        <v>102</v>
      </c>
      <c r="C29" s="1" t="s">
        <v>103</v>
      </c>
      <c r="D29" s="79">
        <v>16646</v>
      </c>
      <c r="E29" s="79">
        <v>14271</v>
      </c>
      <c r="F29" s="79">
        <v>14271</v>
      </c>
      <c r="G29" s="79">
        <v>14271</v>
      </c>
      <c r="H29" s="80">
        <f>SUM(D29:G29)</f>
        <v>59459</v>
      </c>
      <c r="K29" s="76"/>
      <c r="M29" s="80">
        <f>SUM(D29:F29)+K29</f>
        <v>45188</v>
      </c>
    </row>
    <row r="30" spans="2:13" ht="15">
      <c r="D30" s="79"/>
      <c r="E30" s="79"/>
      <c r="F30" s="79"/>
      <c r="G30" s="79"/>
      <c r="H30" s="80"/>
      <c r="K30" s="76"/>
      <c r="M30" s="80"/>
    </row>
    <row r="31" spans="2:13" ht="15">
      <c r="B31" s="1" t="s">
        <v>104</v>
      </c>
      <c r="C31" s="1" t="s">
        <v>105</v>
      </c>
      <c r="D31" s="79"/>
      <c r="E31" s="79">
        <v>150</v>
      </c>
      <c r="F31" s="79"/>
      <c r="G31" s="79">
        <v>25</v>
      </c>
      <c r="H31" s="80">
        <f>SUM(D31:G31)</f>
        <v>175</v>
      </c>
      <c r="K31" s="76"/>
      <c r="M31" s="165">
        <f>SUM(D31:G31)-F31+K31</f>
        <v>175</v>
      </c>
    </row>
    <row r="32" spans="2:13" ht="15">
      <c r="D32" s="79"/>
      <c r="E32" s="79"/>
      <c r="F32" s="79"/>
      <c r="G32" s="79"/>
      <c r="H32" s="80"/>
      <c r="M32" s="80"/>
    </row>
    <row r="33" spans="2:16" ht="15">
      <c r="B33" s="1" t="s">
        <v>106</v>
      </c>
      <c r="C33" s="1" t="s">
        <v>107</v>
      </c>
      <c r="D33" s="81">
        <v>0</v>
      </c>
      <c r="E33" s="81">
        <v>0</v>
      </c>
      <c r="F33" s="81">
        <v>0</v>
      </c>
      <c r="G33" s="81">
        <v>0</v>
      </c>
      <c r="H33" s="80">
        <f>SUM(D33:G33)</f>
        <v>0</v>
      </c>
      <c r="M33" s="80"/>
    </row>
    <row r="34" spans="2:16" ht="15">
      <c r="D34" s="79"/>
      <c r="E34" s="79"/>
      <c r="F34" s="79"/>
      <c r="G34" s="79"/>
      <c r="H34" s="80"/>
      <c r="M34" s="80"/>
    </row>
    <row r="35" spans="2:16" s="76" customFormat="1" ht="15">
      <c r="B35" s="84">
        <v>9</v>
      </c>
      <c r="C35" s="76" t="s">
        <v>108</v>
      </c>
      <c r="D35" s="80">
        <f>D29+D25+D27+D23-D31-D33</f>
        <v>36135</v>
      </c>
      <c r="E35" s="80">
        <f>E29+E25+E27+E23-E31-E33</f>
        <v>33610</v>
      </c>
      <c r="F35" s="80">
        <f>F29+F25+F27+F23-F31-F33</f>
        <v>30866</v>
      </c>
      <c r="G35" s="85">
        <f>G29+G25+G27+G23-G31-G33</f>
        <v>32770</v>
      </c>
      <c r="H35" s="80">
        <f>SUM(D35:G35)</f>
        <v>133381</v>
      </c>
      <c r="K35" s="80"/>
      <c r="M35" s="80"/>
    </row>
    <row r="36" spans="2:16" s="76" customFormat="1" ht="15">
      <c r="B36" s="84"/>
      <c r="C36" s="164"/>
      <c r="D36" s="80"/>
      <c r="E36" s="80"/>
      <c r="F36" s="80"/>
      <c r="G36" s="163"/>
      <c r="H36" s="80"/>
      <c r="M36" s="80"/>
    </row>
    <row r="37" spans="2:16" ht="15">
      <c r="E37" s="3">
        <v>860</v>
      </c>
      <c r="F37" s="3" t="s">
        <v>111</v>
      </c>
      <c r="G37" s="3">
        <f>G25</f>
        <v>18524</v>
      </c>
      <c r="H37" s="78"/>
      <c r="M37" s="78"/>
    </row>
    <row r="38" spans="2:16" ht="15">
      <c r="E38" s="3">
        <v>840</v>
      </c>
      <c r="F38" s="3" t="s">
        <v>110</v>
      </c>
      <c r="G38" s="3">
        <f>G29-G31</f>
        <v>14246</v>
      </c>
      <c r="L38" s="76"/>
    </row>
    <row r="39" spans="2:16" ht="15">
      <c r="F39" s="88"/>
      <c r="G39" s="89"/>
      <c r="H39" s="197"/>
      <c r="N39" s="76"/>
    </row>
    <row r="40" spans="2:16" ht="15">
      <c r="F40" s="88"/>
      <c r="J40" s="3"/>
      <c r="N40" s="76"/>
    </row>
    <row r="41" spans="2:16" ht="15">
      <c r="D41" s="90"/>
      <c r="E41" s="90"/>
      <c r="F41" s="91" t="s">
        <v>119</v>
      </c>
      <c r="G41" s="90">
        <f>G38+G39+G40</f>
        <v>14246</v>
      </c>
      <c r="H41" s="60"/>
      <c r="M41" s="60"/>
      <c r="P41" s="76"/>
    </row>
    <row r="42" spans="2:16" ht="15">
      <c r="F42" s="3">
        <v>27408</v>
      </c>
      <c r="P42" s="76"/>
    </row>
    <row r="43" spans="2:16" ht="15">
      <c r="D43" s="100"/>
      <c r="F43" s="3" t="s">
        <v>199</v>
      </c>
      <c r="P43" s="76"/>
    </row>
    <row r="44" spans="2:16" ht="15">
      <c r="F44" s="3">
        <v>3458</v>
      </c>
      <c r="H44" s="100"/>
      <c r="M44" s="100"/>
      <c r="P44" s="76"/>
    </row>
    <row r="45" spans="2:16" ht="15">
      <c r="C45" s="100"/>
      <c r="P45" s="76"/>
    </row>
    <row r="46" spans="2:16" ht="15">
      <c r="P46" s="76"/>
    </row>
    <row r="47" spans="2:16" ht="15">
      <c r="P47" s="76"/>
    </row>
    <row r="48" spans="2:16" ht="15">
      <c r="P48" s="76"/>
    </row>
    <row r="49" spans="16:16" ht="15">
      <c r="P49" s="76"/>
    </row>
    <row r="50" spans="16:16" ht="15">
      <c r="P50" s="76"/>
    </row>
    <row r="51" spans="16:16" ht="15">
      <c r="P51" s="76"/>
    </row>
    <row r="52" spans="16:16" ht="15">
      <c r="P52" s="76"/>
    </row>
    <row r="53" spans="16:16" ht="15">
      <c r="P53" s="76"/>
    </row>
    <row r="54" spans="16:16" ht="15">
      <c r="P54" s="76"/>
    </row>
    <row r="55" spans="16:16" ht="15">
      <c r="P55" s="76"/>
    </row>
    <row r="56" spans="16:16" ht="15">
      <c r="P56" s="76"/>
    </row>
    <row r="57" spans="16:16" ht="15">
      <c r="P57" s="76"/>
    </row>
    <row r="58" spans="16:16" ht="15">
      <c r="P58" s="76"/>
    </row>
    <row r="59" spans="16:16" ht="15">
      <c r="P59" s="76"/>
    </row>
    <row r="60" spans="16:16" ht="15">
      <c r="P60" s="76"/>
    </row>
    <row r="61" spans="16:16" ht="15">
      <c r="P61" s="76"/>
    </row>
  </sheetData>
  <mergeCells count="7">
    <mergeCell ref="H5:I5"/>
    <mergeCell ref="D5:E5"/>
    <mergeCell ref="F2:G2"/>
    <mergeCell ref="D3:E3"/>
    <mergeCell ref="F3:G3"/>
    <mergeCell ref="D4:E4"/>
    <mergeCell ref="F4:G4"/>
  </mergeCells>
  <phoneticPr fontId="22" type="noConversion"/>
  <pageMargins left="0.2" right="0.28999999999999998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1"/>
  <sheetViews>
    <sheetView topLeftCell="B1" zoomScale="110" zoomScaleNormal="110" workbookViewId="0">
      <selection activeCell="O21" sqref="O21"/>
    </sheetView>
  </sheetViews>
  <sheetFormatPr defaultColWidth="9.140625" defaultRowHeight="15"/>
  <cols>
    <col min="1" max="1" width="30.28515625" style="101" bestFit="1" customWidth="1"/>
    <col min="2" max="2" width="8.85546875" style="102" bestFit="1" customWidth="1"/>
    <col min="3" max="5" width="10.140625" style="101" bestFit="1" customWidth="1"/>
    <col min="6" max="6" width="9.140625" style="101"/>
    <col min="7" max="7" width="25" style="101" customWidth="1"/>
    <col min="8" max="8" width="9.140625" style="101"/>
    <col min="9" max="9" width="12.42578125" style="101" customWidth="1"/>
    <col min="10" max="10" width="12.28515625" style="101" customWidth="1"/>
    <col min="11" max="11" width="11.28515625" style="101" customWidth="1"/>
    <col min="12" max="12" width="11" style="101" customWidth="1"/>
    <col min="13" max="13" width="10.28515625" style="101" customWidth="1"/>
    <col min="14" max="14" width="11.85546875" style="101" bestFit="1" customWidth="1"/>
    <col min="15" max="15" width="13.85546875" style="101" customWidth="1"/>
    <col min="16" max="16" width="10.5703125" style="101" bestFit="1" customWidth="1"/>
    <col min="17" max="18" width="9.140625" style="101"/>
    <col min="19" max="19" width="1.5703125" style="101" customWidth="1"/>
    <col min="20" max="20" width="10.5703125" style="101" bestFit="1" customWidth="1"/>
    <col min="21" max="21" width="1.28515625" style="101" customWidth="1"/>
    <col min="22" max="22" width="11.5703125" style="101" bestFit="1" customWidth="1"/>
    <col min="23" max="16384" width="9.140625" style="101"/>
  </cols>
  <sheetData>
    <row r="1" spans="1:23">
      <c r="A1" s="101" t="s">
        <v>148</v>
      </c>
      <c r="B1" s="254" t="str">
        <f>'[4]Super Mth 20'!$B$2:$E$2</f>
        <v>Total 2020 repayments</v>
      </c>
      <c r="C1" s="254"/>
      <c r="D1" s="254"/>
      <c r="E1" s="254"/>
    </row>
    <row r="2" spans="1:23" ht="15" customHeight="1">
      <c r="A2" t="str">
        <f>'[4]805001'!A1</f>
        <v>LOAN AMORTIZATION SCHEDULE</v>
      </c>
      <c r="B2" s="121"/>
      <c r="C2" s="120"/>
      <c r="D2" s="120"/>
      <c r="E2" s="120"/>
    </row>
    <row r="3" spans="1:23" ht="15.75" customHeight="1">
      <c r="A3" t="str">
        <f>'[4]805001'!A2</f>
        <v>Rates/Amounts for 2020</v>
      </c>
    </row>
    <row r="5" spans="1:23" ht="15.75" thickBot="1">
      <c r="B5" s="119" t="s">
        <v>146</v>
      </c>
      <c r="C5" s="101" t="s">
        <v>113</v>
      </c>
    </row>
    <row r="6" spans="1:23" ht="15" customHeight="1">
      <c r="A6" s="101" t="s">
        <v>55</v>
      </c>
      <c r="B6" s="119" t="s">
        <v>115</v>
      </c>
      <c r="C6" s="101" t="s">
        <v>116</v>
      </c>
      <c r="D6" s="101" t="s">
        <v>114</v>
      </c>
      <c r="E6" s="101" t="s">
        <v>117</v>
      </c>
      <c r="G6" s="258" t="s">
        <v>147</v>
      </c>
      <c r="H6" s="130" t="s">
        <v>155</v>
      </c>
      <c r="I6" s="130" t="s">
        <v>156</v>
      </c>
      <c r="J6" s="131" t="s">
        <v>125</v>
      </c>
      <c r="K6" s="261" t="s">
        <v>193</v>
      </c>
      <c r="L6" s="264" t="s">
        <v>114</v>
      </c>
      <c r="M6" s="264" t="s">
        <v>117</v>
      </c>
      <c r="N6" s="264" t="s">
        <v>173</v>
      </c>
      <c r="O6" s="255" t="s">
        <v>189</v>
      </c>
      <c r="P6" s="256"/>
      <c r="Q6" s="256"/>
      <c r="R6" s="257"/>
    </row>
    <row r="7" spans="1:23">
      <c r="G7" s="259"/>
      <c r="H7" s="132" t="s">
        <v>157</v>
      </c>
      <c r="I7" s="132" t="s">
        <v>164</v>
      </c>
      <c r="J7" s="133" t="s">
        <v>158</v>
      </c>
      <c r="K7" s="262"/>
      <c r="L7" s="265"/>
      <c r="M7" s="265"/>
      <c r="N7" s="265"/>
      <c r="O7" s="178" t="s">
        <v>190</v>
      </c>
      <c r="P7" s="267" t="s">
        <v>191</v>
      </c>
      <c r="Q7" s="268"/>
      <c r="R7" s="269"/>
    </row>
    <row r="8" spans="1:23" ht="15.75" thickBot="1">
      <c r="A8" s="101" t="s">
        <v>118</v>
      </c>
      <c r="G8" s="260"/>
      <c r="H8" s="134"/>
      <c r="I8" s="162">
        <v>43281</v>
      </c>
      <c r="J8" s="136" t="s">
        <v>159</v>
      </c>
      <c r="K8" s="263"/>
      <c r="L8" s="266"/>
      <c r="M8" s="266"/>
      <c r="N8" s="266"/>
      <c r="O8" s="179" t="s">
        <v>192</v>
      </c>
      <c r="P8" s="180" t="s">
        <v>149</v>
      </c>
      <c r="Q8" s="167" t="s">
        <v>150</v>
      </c>
      <c r="R8" s="181" t="s">
        <v>110</v>
      </c>
    </row>
    <row r="9" spans="1:23">
      <c r="G9" s="171" t="s">
        <v>145</v>
      </c>
      <c r="H9" s="130">
        <v>82900</v>
      </c>
      <c r="I9" s="172">
        <v>1610000</v>
      </c>
      <c r="J9" s="137">
        <v>9001.44</v>
      </c>
      <c r="K9" s="137">
        <v>108017.28000000001</v>
      </c>
      <c r="L9" s="137">
        <v>77794.709999999992</v>
      </c>
      <c r="M9" s="137">
        <v>30222.57</v>
      </c>
      <c r="N9" s="166">
        <f>'[4]805001'!$F$45</f>
        <v>466277.2</v>
      </c>
      <c r="O9" s="182">
        <f>I9*0.075</f>
        <v>120750</v>
      </c>
      <c r="P9" s="183">
        <f>SUM(Q9:R9)</f>
        <v>11068.75</v>
      </c>
      <c r="Q9" s="184">
        <f>O9/12</f>
        <v>10062.5</v>
      </c>
      <c r="R9" s="185">
        <f>Q9*0.1</f>
        <v>1006.25</v>
      </c>
      <c r="T9" s="193">
        <f>O9*0.1</f>
        <v>12075</v>
      </c>
      <c r="U9" s="195" t="s">
        <v>195</v>
      </c>
      <c r="V9" s="193">
        <f>O9+T9</f>
        <v>132825</v>
      </c>
    </row>
    <row r="10" spans="1:23">
      <c r="A10" s="117">
        <v>43647</v>
      </c>
      <c r="B10" s="116">
        <v>805001</v>
      </c>
      <c r="C10" s="115">
        <v>9001.44</v>
      </c>
      <c r="D10" s="115">
        <v>6308.28</v>
      </c>
      <c r="E10" s="115">
        <v>2693.16</v>
      </c>
      <c r="G10" s="148" t="s">
        <v>144</v>
      </c>
      <c r="H10" s="138">
        <v>82901</v>
      </c>
      <c r="I10" s="173">
        <v>2150000</v>
      </c>
      <c r="J10" s="139">
        <v>10062</v>
      </c>
      <c r="K10" s="139">
        <v>120744</v>
      </c>
      <c r="L10" s="139">
        <v>76483.319999999992</v>
      </c>
      <c r="M10" s="139">
        <v>44260.679999999993</v>
      </c>
      <c r="N10">
        <v>703325.91</v>
      </c>
      <c r="O10" s="182">
        <f>I10*0.075</f>
        <v>161250</v>
      </c>
      <c r="P10" s="183">
        <f>SUM(Q10:R10)</f>
        <v>14781.25</v>
      </c>
      <c r="Q10" s="184">
        <f>O10/12</f>
        <v>13437.5</v>
      </c>
      <c r="R10" s="185">
        <f>Q10*0.1</f>
        <v>1343.75</v>
      </c>
      <c r="T10" s="193">
        <f t="shared" ref="T10:T13" si="0">O10*0.1</f>
        <v>16125</v>
      </c>
      <c r="V10" s="193">
        <f t="shared" ref="V10:V13" si="1">O10+T10</f>
        <v>177375</v>
      </c>
      <c r="W10" s="194"/>
    </row>
    <row r="11" spans="1:23">
      <c r="A11" s="114">
        <v>43647</v>
      </c>
      <c r="B11" s="113">
        <v>805002</v>
      </c>
      <c r="C11" s="112">
        <v>10062</v>
      </c>
      <c r="D11" s="112">
        <v>6201.94</v>
      </c>
      <c r="E11" s="112">
        <v>3860.06</v>
      </c>
      <c r="G11" s="150" t="s">
        <v>143</v>
      </c>
      <c r="H11" s="138">
        <v>82905</v>
      </c>
      <c r="I11" s="174">
        <v>2090000</v>
      </c>
      <c r="J11" s="139">
        <v>5497.56</v>
      </c>
      <c r="K11" s="139">
        <v>44961</v>
      </c>
      <c r="L11" s="139">
        <v>26709.109999999997</v>
      </c>
      <c r="M11" s="139">
        <v>18251.89</v>
      </c>
      <c r="N11">
        <v>292672.42</v>
      </c>
      <c r="O11" s="182">
        <f t="shared" ref="O11:O13" si="2">I11*0.075</f>
        <v>156750</v>
      </c>
      <c r="P11" s="183">
        <f>SUM(Q11:R11)</f>
        <v>14368.75</v>
      </c>
      <c r="Q11" s="184">
        <f>O11/12</f>
        <v>13062.5</v>
      </c>
      <c r="R11" s="185">
        <f>Q11*0.1</f>
        <v>1306.25</v>
      </c>
      <c r="T11" s="193">
        <f t="shared" si="0"/>
        <v>15675</v>
      </c>
      <c r="V11" s="193">
        <f t="shared" si="1"/>
        <v>172425</v>
      </c>
      <c r="W11" s="194"/>
    </row>
    <row r="12" spans="1:23">
      <c r="A12" s="118">
        <v>43647</v>
      </c>
      <c r="B12" s="104">
        <v>805003</v>
      </c>
      <c r="C12" s="103">
        <v>3746.75</v>
      </c>
      <c r="D12" s="103">
        <v>2165.81</v>
      </c>
      <c r="E12" s="103">
        <v>1580.94</v>
      </c>
      <c r="G12" s="152" t="s">
        <v>142</v>
      </c>
      <c r="H12" s="138">
        <v>82903</v>
      </c>
      <c r="I12" s="175">
        <v>1525000</v>
      </c>
      <c r="J12" s="139">
        <v>4330.5600000000004</v>
      </c>
      <c r="K12" s="139">
        <v>51966.719999999994</v>
      </c>
      <c r="L12" s="139">
        <v>30267.069999999996</v>
      </c>
      <c r="M12" s="139">
        <v>21699.649999999998</v>
      </c>
      <c r="N12">
        <v>348770.65</v>
      </c>
      <c r="O12" s="182">
        <f t="shared" si="2"/>
        <v>114375</v>
      </c>
      <c r="P12" s="183">
        <f t="shared" ref="P12:P13" si="3">SUM(Q12:R12)</f>
        <v>10484.375</v>
      </c>
      <c r="Q12" s="184">
        <f t="shared" ref="Q12:Q13" si="4">O12/12</f>
        <v>9531.25</v>
      </c>
      <c r="R12" s="185">
        <f>Q12*0.1</f>
        <v>953.125</v>
      </c>
      <c r="S12" s="120"/>
      <c r="T12" s="193">
        <f t="shared" si="0"/>
        <v>11437.5</v>
      </c>
      <c r="U12" s="195" t="s">
        <v>195</v>
      </c>
      <c r="V12" s="193">
        <f t="shared" si="1"/>
        <v>125812.5</v>
      </c>
    </row>
    <row r="13" spans="1:23" ht="15.75" thickBot="1">
      <c r="A13" s="108">
        <v>43647</v>
      </c>
      <c r="B13" s="107">
        <v>805004</v>
      </c>
      <c r="C13" s="106">
        <v>4330.5600000000004</v>
      </c>
      <c r="D13" s="106">
        <v>2454.3200000000002</v>
      </c>
      <c r="E13" s="106">
        <v>1876.24</v>
      </c>
      <c r="G13" s="176" t="s">
        <v>141</v>
      </c>
      <c r="H13" s="135">
        <v>82902</v>
      </c>
      <c r="I13" s="177">
        <v>780000</v>
      </c>
      <c r="J13" s="140">
        <v>3746.75</v>
      </c>
      <c r="K13" s="140">
        <v>65970.719999999987</v>
      </c>
      <c r="L13" s="140">
        <v>36572.269999999997</v>
      </c>
      <c r="M13" s="140">
        <v>29398.449999999997</v>
      </c>
      <c r="N13" s="192">
        <v>474934.04</v>
      </c>
      <c r="O13" s="182">
        <f t="shared" si="2"/>
        <v>58500</v>
      </c>
      <c r="P13" s="183">
        <f t="shared" si="3"/>
        <v>5362.5</v>
      </c>
      <c r="Q13" s="184">
        <f t="shared" si="4"/>
        <v>4875</v>
      </c>
      <c r="R13" s="185">
        <f>Q13*0.1</f>
        <v>487.5</v>
      </c>
      <c r="T13" s="193">
        <f t="shared" si="0"/>
        <v>5850</v>
      </c>
      <c r="U13" s="195" t="s">
        <v>195</v>
      </c>
      <c r="V13" s="193">
        <f t="shared" si="1"/>
        <v>64350</v>
      </c>
    </row>
    <row r="14" spans="1:23" ht="15.75" thickBot="1">
      <c r="A14" s="111">
        <v>43647</v>
      </c>
      <c r="B14" s="110">
        <v>805005</v>
      </c>
      <c r="C14" s="109">
        <v>5497.56</v>
      </c>
      <c r="D14" s="109">
        <v>2965.6</v>
      </c>
      <c r="E14" s="109">
        <v>2531.96</v>
      </c>
      <c r="G14" s="168" t="s">
        <v>83</v>
      </c>
      <c r="H14" s="169"/>
      <c r="I14" s="170">
        <f t="shared" ref="I14:R14" si="5">SUM(I9:I13)</f>
        <v>8155000</v>
      </c>
      <c r="J14" s="170">
        <f t="shared" si="5"/>
        <v>32638.310000000005</v>
      </c>
      <c r="K14" s="170">
        <f t="shared" si="5"/>
        <v>391659.72</v>
      </c>
      <c r="L14" s="170">
        <f t="shared" si="5"/>
        <v>247826.47999999995</v>
      </c>
      <c r="M14" s="170">
        <f t="shared" si="5"/>
        <v>143833.24</v>
      </c>
      <c r="N14" s="191">
        <f t="shared" si="5"/>
        <v>2285980.2200000002</v>
      </c>
      <c r="O14" s="186">
        <f t="shared" si="5"/>
        <v>611625</v>
      </c>
      <c r="P14" s="187">
        <f t="shared" si="5"/>
        <v>56065.625</v>
      </c>
      <c r="Q14" s="188">
        <f t="shared" si="5"/>
        <v>50968.75</v>
      </c>
      <c r="R14" s="189">
        <f t="shared" si="5"/>
        <v>5096.875</v>
      </c>
    </row>
    <row r="15" spans="1:23" s="120" customFormat="1">
      <c r="A15" s="127" t="s">
        <v>176</v>
      </c>
      <c r="B15" s="128"/>
      <c r="C15" s="129">
        <v>32638.310000000005</v>
      </c>
      <c r="D15" s="129">
        <v>20095.95</v>
      </c>
      <c r="E15" s="129">
        <v>12542.36</v>
      </c>
      <c r="O15" s="101"/>
      <c r="P15" s="101"/>
      <c r="Q15" s="101"/>
      <c r="R15" s="101"/>
      <c r="S15" s="101"/>
    </row>
    <row r="16" spans="1:23">
      <c r="A16" s="117">
        <v>43678</v>
      </c>
      <c r="B16" s="116">
        <v>805001</v>
      </c>
      <c r="C16" s="115">
        <v>9001.44</v>
      </c>
      <c r="D16" s="115">
        <v>6339.51</v>
      </c>
      <c r="E16" s="115">
        <v>2661.93</v>
      </c>
      <c r="G16" s="120" t="s">
        <v>188</v>
      </c>
      <c r="I16" s="143" t="s">
        <v>164</v>
      </c>
      <c r="J16" s="143" t="s">
        <v>165</v>
      </c>
      <c r="O16" s="142">
        <f>99000+100416.79+52999.6+60700.44+89243.17</f>
        <v>402359.99999999994</v>
      </c>
      <c r="P16" s="193"/>
    </row>
    <row r="17" spans="1:19">
      <c r="A17" s="114">
        <v>43678</v>
      </c>
      <c r="B17" s="113">
        <v>805002</v>
      </c>
      <c r="C17" s="112">
        <v>10062</v>
      </c>
      <c r="D17" s="112">
        <v>6232.64</v>
      </c>
      <c r="E17" s="112">
        <v>3829.36</v>
      </c>
      <c r="G17" s="149">
        <v>1610000</v>
      </c>
      <c r="H17" s="101">
        <v>772002</v>
      </c>
      <c r="I17" s="149">
        <v>1610000</v>
      </c>
      <c r="J17" s="142">
        <f>I17-G17</f>
        <v>0</v>
      </c>
    </row>
    <row r="18" spans="1:19">
      <c r="A18" s="111">
        <v>43678</v>
      </c>
      <c r="B18" s="110">
        <v>805005</v>
      </c>
      <c r="C18" s="109">
        <v>5497.56</v>
      </c>
      <c r="D18" s="109">
        <v>2980.28</v>
      </c>
      <c r="E18" s="109">
        <v>2517.2800000000002</v>
      </c>
      <c r="G18" s="147">
        <v>2150000</v>
      </c>
      <c r="H18" s="101">
        <v>772002</v>
      </c>
      <c r="I18" s="147">
        <v>2150000</v>
      </c>
      <c r="J18" s="142">
        <f t="shared" ref="J18:J20" si="6">I18-G18</f>
        <v>0</v>
      </c>
      <c r="O18" s="142">
        <f>O14*0.1</f>
        <v>61162.5</v>
      </c>
    </row>
    <row r="19" spans="1:19">
      <c r="A19" s="108">
        <v>43678</v>
      </c>
      <c r="B19" s="107">
        <v>805004</v>
      </c>
      <c r="C19" s="106">
        <v>4330.5600000000004</v>
      </c>
      <c r="D19" s="106">
        <v>2466.4699999999998</v>
      </c>
      <c r="E19" s="106">
        <v>1864.09</v>
      </c>
      <c r="G19" s="146">
        <v>2090000</v>
      </c>
      <c r="H19" s="101">
        <v>772002</v>
      </c>
      <c r="I19" s="146">
        <v>2090000</v>
      </c>
      <c r="J19" s="142">
        <f>I19-G19</f>
        <v>0</v>
      </c>
      <c r="K19" s="120"/>
      <c r="L19" s="120"/>
      <c r="M19" s="120"/>
      <c r="N19" s="120"/>
    </row>
    <row r="20" spans="1:19">
      <c r="A20" s="117">
        <v>43709</v>
      </c>
      <c r="B20" s="116">
        <v>805001</v>
      </c>
      <c r="C20" s="115">
        <v>9001.44</v>
      </c>
      <c r="D20" s="115">
        <v>6370.89</v>
      </c>
      <c r="E20" s="115">
        <v>2630.55</v>
      </c>
      <c r="G20" s="151">
        <v>1525000</v>
      </c>
      <c r="H20" s="101">
        <v>772002</v>
      </c>
      <c r="I20" s="151">
        <v>1525000</v>
      </c>
      <c r="J20" s="142">
        <f t="shared" si="6"/>
        <v>0</v>
      </c>
      <c r="N20" s="120"/>
      <c r="O20" s="120">
        <f>622954.26+948.18+1.3+5312.56+0.01</f>
        <v>629216.31000000017</v>
      </c>
      <c r="P20" s="120"/>
      <c r="Q20" s="120"/>
      <c r="R20" s="120"/>
    </row>
    <row r="21" spans="1:19" s="120" customFormat="1">
      <c r="A21" s="127" t="s">
        <v>177</v>
      </c>
      <c r="B21" s="128"/>
      <c r="C21" s="129">
        <v>32638.310000000005</v>
      </c>
      <c r="D21" s="129">
        <v>20195.43</v>
      </c>
      <c r="E21" s="129">
        <v>12442.88</v>
      </c>
      <c r="G21" s="153">
        <v>780000</v>
      </c>
      <c r="H21" s="101">
        <v>772002</v>
      </c>
      <c r="I21" s="153">
        <v>780000</v>
      </c>
      <c r="J21" s="142">
        <f>I21-G21</f>
        <v>0</v>
      </c>
      <c r="K21" s="101"/>
      <c r="L21" s="101"/>
      <c r="M21" s="101"/>
      <c r="N21" s="101"/>
      <c r="O21" s="101"/>
      <c r="P21" s="101"/>
      <c r="Q21" s="101"/>
      <c r="R21" s="101"/>
      <c r="S21" s="101"/>
    </row>
    <row r="22" spans="1:19" ht="15.75" thickBot="1">
      <c r="A22" s="118">
        <v>43678</v>
      </c>
      <c r="B22" s="104">
        <v>805003</v>
      </c>
      <c r="C22" s="103">
        <v>3746.75</v>
      </c>
      <c r="D22" s="103">
        <v>2176.5300000000002</v>
      </c>
      <c r="E22" s="103">
        <v>1570.22</v>
      </c>
      <c r="I22" s="144"/>
      <c r="J22" s="145">
        <f>SUM(J17:J20)</f>
        <v>0</v>
      </c>
      <c r="S22" s="120"/>
    </row>
    <row r="23" spans="1:19" ht="15.75" thickTop="1">
      <c r="A23" s="114">
        <v>43709</v>
      </c>
      <c r="B23" s="113">
        <v>805002</v>
      </c>
      <c r="C23" s="112">
        <v>10062</v>
      </c>
      <c r="D23" s="112">
        <v>6263.5</v>
      </c>
      <c r="E23" s="112">
        <v>3798.5</v>
      </c>
    </row>
    <row r="24" spans="1:19">
      <c r="A24" s="111">
        <v>43709</v>
      </c>
      <c r="B24" s="110">
        <v>805005</v>
      </c>
      <c r="C24" s="109">
        <v>5497.56</v>
      </c>
      <c r="D24" s="109">
        <v>2995.04</v>
      </c>
      <c r="E24" s="109">
        <v>2502.52</v>
      </c>
    </row>
    <row r="25" spans="1:19">
      <c r="A25" s="108">
        <v>43709</v>
      </c>
      <c r="B25" s="107">
        <v>805004</v>
      </c>
      <c r="C25" s="106">
        <v>4330.5600000000004</v>
      </c>
      <c r="D25" s="106">
        <v>2478.6799999999998</v>
      </c>
      <c r="E25" s="106">
        <v>1851.88</v>
      </c>
    </row>
    <row r="26" spans="1:19">
      <c r="A26" s="118">
        <v>43709</v>
      </c>
      <c r="B26" s="104">
        <v>805003</v>
      </c>
      <c r="C26" s="103">
        <v>3746.75</v>
      </c>
      <c r="D26" s="103">
        <v>2187.31</v>
      </c>
      <c r="E26" s="103">
        <v>1559.44</v>
      </c>
      <c r="O26" s="120"/>
      <c r="P26" s="120"/>
      <c r="Q26" s="120"/>
      <c r="R26" s="120"/>
      <c r="S26" s="120"/>
    </row>
    <row r="27" spans="1:19" s="120" customFormat="1">
      <c r="A27" s="127" t="s">
        <v>178</v>
      </c>
      <c r="B27" s="128"/>
      <c r="C27" s="129">
        <v>32638.310000000005</v>
      </c>
      <c r="D27" s="129">
        <v>20295.420000000002</v>
      </c>
      <c r="E27" s="129">
        <v>12342.890000000001</v>
      </c>
      <c r="O27" s="101"/>
      <c r="P27" s="101"/>
      <c r="Q27" s="101"/>
      <c r="R27" s="101"/>
      <c r="S27" s="101"/>
    </row>
    <row r="28" spans="1:19">
      <c r="A28" s="117">
        <v>43739</v>
      </c>
      <c r="B28" s="116">
        <v>805001</v>
      </c>
      <c r="C28" s="115">
        <v>9001.44</v>
      </c>
      <c r="D28" s="115">
        <v>6402.43</v>
      </c>
      <c r="E28" s="115">
        <v>2599.0100000000002</v>
      </c>
      <c r="G28" s="158"/>
      <c r="H28"/>
      <c r="I28"/>
    </row>
    <row r="29" spans="1:19">
      <c r="A29" s="114">
        <v>43739</v>
      </c>
      <c r="B29" s="113">
        <v>805002</v>
      </c>
      <c r="C29" s="112">
        <v>10062</v>
      </c>
      <c r="D29" s="112">
        <v>6294.5</v>
      </c>
      <c r="E29" s="112">
        <v>3767.5</v>
      </c>
      <c r="G29"/>
      <c r="H29"/>
      <c r="I29"/>
      <c r="J29" s="159"/>
    </row>
    <row r="30" spans="1:19">
      <c r="A30" s="111">
        <v>43739</v>
      </c>
      <c r="B30" s="110">
        <v>805005</v>
      </c>
      <c r="C30" s="109">
        <v>5497.56</v>
      </c>
      <c r="D30" s="109">
        <v>3009.86</v>
      </c>
      <c r="E30" s="109">
        <v>2487.6999999999998</v>
      </c>
      <c r="G30"/>
      <c r="H30"/>
      <c r="I30"/>
      <c r="J30" s="159"/>
    </row>
    <row r="31" spans="1:19">
      <c r="A31" s="108">
        <v>43739</v>
      </c>
      <c r="B31" s="107">
        <v>805004</v>
      </c>
      <c r="C31" s="106">
        <v>4330.5600000000004</v>
      </c>
      <c r="D31" s="106">
        <v>2490.9499999999998</v>
      </c>
      <c r="E31" s="106">
        <v>1839.61</v>
      </c>
      <c r="G31"/>
      <c r="H31" s="157"/>
      <c r="I31"/>
    </row>
    <row r="32" spans="1:19">
      <c r="A32" s="118">
        <v>43739</v>
      </c>
      <c r="B32" s="104">
        <v>805003</v>
      </c>
      <c r="C32" s="103">
        <v>3746.75</v>
      </c>
      <c r="D32" s="103">
        <v>2198.13</v>
      </c>
      <c r="E32" s="103">
        <v>1548.62</v>
      </c>
      <c r="G32"/>
      <c r="H32" s="158"/>
      <c r="I32"/>
      <c r="O32" s="120"/>
      <c r="P32" s="120"/>
      <c r="Q32" s="120"/>
      <c r="R32" s="120"/>
      <c r="S32" s="120"/>
    </row>
    <row r="33" spans="1:19" s="120" customFormat="1">
      <c r="A33" s="127" t="s">
        <v>179</v>
      </c>
      <c r="B33" s="128"/>
      <c r="C33" s="129">
        <v>32638.310000000005</v>
      </c>
      <c r="D33" s="129">
        <v>20395.870000000003</v>
      </c>
      <c r="E33" s="129">
        <v>12242.439999999999</v>
      </c>
      <c r="G33"/>
      <c r="H33"/>
      <c r="I33"/>
      <c r="O33" s="101"/>
      <c r="P33" s="101"/>
      <c r="Q33" s="101"/>
      <c r="R33" s="101"/>
      <c r="S33" s="101"/>
    </row>
    <row r="34" spans="1:19">
      <c r="A34" s="117">
        <v>43770</v>
      </c>
      <c r="B34" s="116">
        <v>805001</v>
      </c>
      <c r="C34" s="115">
        <v>9001.44</v>
      </c>
      <c r="D34" s="115">
        <v>6434.12</v>
      </c>
      <c r="E34" s="115">
        <v>2567.3200000000002</v>
      </c>
    </row>
    <row r="35" spans="1:19">
      <c r="A35" s="114">
        <v>43770</v>
      </c>
      <c r="B35" s="113">
        <v>805002</v>
      </c>
      <c r="C35" s="112">
        <v>10062</v>
      </c>
      <c r="D35" s="112">
        <v>6325.66</v>
      </c>
      <c r="E35" s="112">
        <v>3736.34</v>
      </c>
    </row>
    <row r="36" spans="1:19">
      <c r="A36" s="111">
        <v>43770</v>
      </c>
      <c r="B36" s="110">
        <v>805005</v>
      </c>
      <c r="C36" s="109">
        <v>5497.56</v>
      </c>
      <c r="D36" s="109">
        <v>3024.76</v>
      </c>
      <c r="E36" s="109">
        <v>2472.8000000000002</v>
      </c>
    </row>
    <row r="37" spans="1:19">
      <c r="A37" s="108">
        <v>43770</v>
      </c>
      <c r="B37" s="107">
        <v>805004</v>
      </c>
      <c r="C37" s="106">
        <v>4330.5600000000004</v>
      </c>
      <c r="D37" s="106">
        <v>2503.2800000000002</v>
      </c>
      <c r="E37" s="106">
        <v>1827.28</v>
      </c>
    </row>
    <row r="38" spans="1:19">
      <c r="A38" s="118">
        <v>43770</v>
      </c>
      <c r="B38" s="104">
        <v>805003</v>
      </c>
      <c r="C38" s="103">
        <v>3746.75</v>
      </c>
      <c r="D38" s="103">
        <v>2209.0100000000002</v>
      </c>
      <c r="E38" s="103">
        <v>1537.74</v>
      </c>
      <c r="O38" s="120"/>
      <c r="P38" s="120"/>
      <c r="Q38" s="120"/>
      <c r="R38" s="120"/>
      <c r="S38" s="120"/>
    </row>
    <row r="39" spans="1:19" s="120" customFormat="1">
      <c r="A39" s="127" t="s">
        <v>180</v>
      </c>
      <c r="B39" s="128"/>
      <c r="C39" s="129">
        <v>32638.310000000005</v>
      </c>
      <c r="D39" s="129">
        <v>20496.830000000002</v>
      </c>
      <c r="E39" s="129">
        <v>12141.48</v>
      </c>
      <c r="O39" s="101"/>
      <c r="P39" s="101"/>
      <c r="Q39" s="101"/>
      <c r="R39" s="101"/>
      <c r="S39" s="101"/>
    </row>
    <row r="40" spans="1:19">
      <c r="A40" s="117">
        <v>43800</v>
      </c>
      <c r="B40" s="116">
        <v>805001</v>
      </c>
      <c r="C40" s="115">
        <v>9001.44</v>
      </c>
      <c r="D40" s="115">
        <v>6465.97</v>
      </c>
      <c r="E40" s="115">
        <v>2535.4699999999998</v>
      </c>
    </row>
    <row r="41" spans="1:19">
      <c r="A41" s="114">
        <v>43800</v>
      </c>
      <c r="B41" s="113">
        <v>805002</v>
      </c>
      <c r="C41" s="112">
        <v>10062</v>
      </c>
      <c r="D41" s="112">
        <v>6356.97</v>
      </c>
      <c r="E41" s="112">
        <v>3705.03</v>
      </c>
    </row>
    <row r="42" spans="1:19">
      <c r="A42" s="111">
        <v>43800</v>
      </c>
      <c r="B42" s="110">
        <v>805005</v>
      </c>
      <c r="C42" s="109">
        <v>5497.56</v>
      </c>
      <c r="D42" s="109">
        <v>3039.73</v>
      </c>
      <c r="E42" s="109">
        <v>2457.83</v>
      </c>
    </row>
    <row r="43" spans="1:19">
      <c r="A43" s="108">
        <v>43800</v>
      </c>
      <c r="B43" s="107">
        <v>805004</v>
      </c>
      <c r="C43" s="106">
        <v>4330.5600000000004</v>
      </c>
      <c r="D43" s="106">
        <v>2515.67</v>
      </c>
      <c r="E43" s="106">
        <v>1814.89</v>
      </c>
    </row>
    <row r="44" spans="1:19">
      <c r="A44" s="105">
        <v>43800</v>
      </c>
      <c r="B44" s="104">
        <v>805003</v>
      </c>
      <c r="C44" s="103">
        <v>3746.75</v>
      </c>
      <c r="D44" s="103">
        <v>2219.9499999999998</v>
      </c>
      <c r="E44" s="103">
        <v>1526.8</v>
      </c>
      <c r="O44" s="120"/>
      <c r="P44" s="120"/>
      <c r="Q44" s="120"/>
      <c r="R44" s="120"/>
      <c r="S44" s="120"/>
    </row>
    <row r="45" spans="1:19" s="120" customFormat="1">
      <c r="A45" s="127" t="s">
        <v>181</v>
      </c>
      <c r="B45" s="128"/>
      <c r="C45" s="129">
        <v>32638.310000000005</v>
      </c>
      <c r="D45" s="129">
        <v>20598.29</v>
      </c>
      <c r="E45" s="129">
        <v>12040.019999999999</v>
      </c>
      <c r="O45" s="101"/>
      <c r="P45" s="101"/>
      <c r="Q45" s="101"/>
      <c r="R45" s="101"/>
      <c r="S45" s="101"/>
    </row>
    <row r="46" spans="1:19">
      <c r="A46" s="117">
        <v>43831</v>
      </c>
      <c r="B46" s="116">
        <v>805001</v>
      </c>
      <c r="C46" s="115">
        <v>9001.44</v>
      </c>
      <c r="D46" s="115">
        <v>6497.97</v>
      </c>
      <c r="E46" s="115">
        <v>2503.4699999999998</v>
      </c>
    </row>
    <row r="47" spans="1:19">
      <c r="A47" s="114">
        <v>43831</v>
      </c>
      <c r="B47" s="113">
        <v>805002</v>
      </c>
      <c r="C47" s="112">
        <v>10062</v>
      </c>
      <c r="D47" s="112">
        <v>6388.44</v>
      </c>
      <c r="E47" s="112">
        <v>3673.56</v>
      </c>
    </row>
    <row r="48" spans="1:19">
      <c r="A48" s="111">
        <v>43831</v>
      </c>
      <c r="B48" s="110">
        <v>805005</v>
      </c>
      <c r="C48" s="109">
        <v>5497.56</v>
      </c>
      <c r="D48" s="109">
        <v>3054.78</v>
      </c>
      <c r="E48" s="109">
        <v>2442.7800000000002</v>
      </c>
    </row>
    <row r="49" spans="1:19">
      <c r="A49" s="108">
        <v>43831</v>
      </c>
      <c r="B49" s="107">
        <v>805004</v>
      </c>
      <c r="C49" s="106">
        <v>4330.5600000000004</v>
      </c>
      <c r="D49" s="106">
        <v>2528.12</v>
      </c>
      <c r="E49" s="106">
        <v>1802.44</v>
      </c>
    </row>
    <row r="50" spans="1:19">
      <c r="A50" s="105">
        <v>43831</v>
      </c>
      <c r="B50" s="104">
        <v>805003</v>
      </c>
      <c r="C50" s="103">
        <v>3746.75</v>
      </c>
      <c r="D50" s="103">
        <v>2230.94</v>
      </c>
      <c r="E50" s="103">
        <v>1515.81</v>
      </c>
      <c r="O50" s="120"/>
      <c r="P50" s="120"/>
      <c r="Q50" s="120"/>
      <c r="R50" s="120"/>
      <c r="S50" s="120"/>
    </row>
    <row r="51" spans="1:19" s="120" customFormat="1">
      <c r="A51" s="127" t="s">
        <v>182</v>
      </c>
      <c r="B51" s="128"/>
      <c r="C51" s="129">
        <v>32638.310000000005</v>
      </c>
      <c r="D51" s="129">
        <v>20700.25</v>
      </c>
      <c r="E51" s="129">
        <v>11938.06</v>
      </c>
      <c r="O51" s="101"/>
      <c r="P51" s="101"/>
      <c r="Q51" s="101"/>
      <c r="R51" s="101"/>
      <c r="S51" s="101"/>
    </row>
    <row r="52" spans="1:19">
      <c r="A52" s="117">
        <v>43862</v>
      </c>
      <c r="B52" s="116">
        <v>805001</v>
      </c>
      <c r="C52" s="115">
        <v>9001.44</v>
      </c>
      <c r="D52" s="115">
        <v>6530.14</v>
      </c>
      <c r="E52" s="115">
        <v>2471.3000000000002</v>
      </c>
    </row>
    <row r="53" spans="1:19">
      <c r="A53" s="114">
        <v>43862</v>
      </c>
      <c r="B53" s="113">
        <v>805002</v>
      </c>
      <c r="C53" s="112">
        <v>10062</v>
      </c>
      <c r="D53" s="112">
        <v>6420.06</v>
      </c>
      <c r="E53" s="112">
        <v>3641.94</v>
      </c>
    </row>
    <row r="54" spans="1:19">
      <c r="A54" s="111">
        <v>43862</v>
      </c>
      <c r="B54" s="110">
        <v>805005</v>
      </c>
      <c r="C54" s="109">
        <v>5497.56</v>
      </c>
      <c r="D54" s="109">
        <v>3069.9</v>
      </c>
      <c r="E54" s="109">
        <v>2427.66</v>
      </c>
    </row>
    <row r="55" spans="1:19">
      <c r="A55" s="108">
        <v>43862</v>
      </c>
      <c r="B55" s="107">
        <v>805004</v>
      </c>
      <c r="C55" s="106">
        <v>4330.5600000000004</v>
      </c>
      <c r="D55" s="106">
        <v>2540.64</v>
      </c>
      <c r="E55" s="106">
        <v>1789.92</v>
      </c>
    </row>
    <row r="56" spans="1:19">
      <c r="A56" s="105">
        <v>43862</v>
      </c>
      <c r="B56" s="104">
        <v>805003</v>
      </c>
      <c r="C56" s="103">
        <v>3746.75</v>
      </c>
      <c r="D56" s="103">
        <v>2241.98</v>
      </c>
      <c r="E56" s="103">
        <v>1504.77</v>
      </c>
      <c r="O56" s="120"/>
      <c r="P56" s="120"/>
      <c r="Q56" s="120"/>
      <c r="R56" s="120"/>
      <c r="S56" s="120"/>
    </row>
    <row r="57" spans="1:19" s="120" customFormat="1">
      <c r="A57" s="127" t="s">
        <v>183</v>
      </c>
      <c r="B57" s="128"/>
      <c r="C57" s="129">
        <v>32638.310000000005</v>
      </c>
      <c r="D57" s="129">
        <v>20802.72</v>
      </c>
      <c r="E57" s="129">
        <v>11835.59</v>
      </c>
      <c r="O57" s="101"/>
      <c r="P57" s="101"/>
      <c r="Q57" s="101"/>
      <c r="R57" s="101"/>
      <c r="S57" s="101"/>
    </row>
    <row r="58" spans="1:19">
      <c r="A58" s="117">
        <v>43891</v>
      </c>
      <c r="B58" s="116">
        <v>805001</v>
      </c>
      <c r="C58" s="115">
        <v>9001.44</v>
      </c>
      <c r="D58" s="115">
        <v>6562.46</v>
      </c>
      <c r="E58" s="115">
        <v>2438.98</v>
      </c>
    </row>
    <row r="59" spans="1:19">
      <c r="A59" s="114">
        <v>43891</v>
      </c>
      <c r="B59" s="113">
        <v>805002</v>
      </c>
      <c r="C59" s="112">
        <v>10062</v>
      </c>
      <c r="D59" s="112">
        <v>6451.84</v>
      </c>
      <c r="E59" s="112">
        <v>3610.16</v>
      </c>
    </row>
    <row r="60" spans="1:19">
      <c r="A60" s="111">
        <v>43891</v>
      </c>
      <c r="B60" s="110">
        <v>805005</v>
      </c>
      <c r="C60" s="109">
        <v>5497.56</v>
      </c>
      <c r="D60" s="109">
        <v>3085.1</v>
      </c>
      <c r="E60" s="109">
        <v>2412.46</v>
      </c>
    </row>
    <row r="61" spans="1:19">
      <c r="A61" s="108">
        <v>43891</v>
      </c>
      <c r="B61" s="107">
        <v>805004</v>
      </c>
      <c r="C61" s="106">
        <v>4330.5600000000004</v>
      </c>
      <c r="D61" s="106">
        <v>2553.2199999999998</v>
      </c>
      <c r="E61" s="106">
        <v>1777.34</v>
      </c>
    </row>
    <row r="62" spans="1:19">
      <c r="A62" s="105">
        <v>43891</v>
      </c>
      <c r="B62" s="104">
        <v>805003</v>
      </c>
      <c r="C62" s="103">
        <v>3746.75</v>
      </c>
      <c r="D62" s="103">
        <v>2253.08</v>
      </c>
      <c r="E62" s="103">
        <v>1493.67</v>
      </c>
      <c r="O62" s="120"/>
      <c r="P62" s="120"/>
      <c r="Q62" s="120"/>
      <c r="R62" s="120"/>
      <c r="S62" s="120"/>
    </row>
    <row r="63" spans="1:19" s="120" customFormat="1">
      <c r="A63" s="127" t="s">
        <v>184</v>
      </c>
      <c r="B63" s="128"/>
      <c r="C63" s="129">
        <v>32638.310000000005</v>
      </c>
      <c r="D63" s="129">
        <v>20905.699999999997</v>
      </c>
      <c r="E63" s="129">
        <v>11732.609999999999</v>
      </c>
      <c r="O63" s="101"/>
      <c r="P63" s="101"/>
      <c r="Q63" s="101"/>
      <c r="R63" s="101"/>
      <c r="S63" s="101"/>
    </row>
    <row r="64" spans="1:19">
      <c r="A64" s="117">
        <v>43922</v>
      </c>
      <c r="B64" s="116">
        <v>805001</v>
      </c>
      <c r="C64" s="115">
        <v>9001.44</v>
      </c>
      <c r="D64" s="115">
        <v>6594.95</v>
      </c>
      <c r="E64" s="115">
        <v>2406.4899999999998</v>
      </c>
    </row>
    <row r="65" spans="1:19">
      <c r="A65" s="114">
        <v>43922</v>
      </c>
      <c r="B65" s="113">
        <v>805002</v>
      </c>
      <c r="C65" s="112">
        <v>10062</v>
      </c>
      <c r="D65" s="112">
        <v>6483.78</v>
      </c>
      <c r="E65" s="112">
        <v>3578.22</v>
      </c>
    </row>
    <row r="66" spans="1:19">
      <c r="A66" s="111">
        <v>43922</v>
      </c>
      <c r="B66" s="110">
        <v>805005</v>
      </c>
      <c r="C66" s="109">
        <v>5497.56</v>
      </c>
      <c r="D66" s="109">
        <v>3100.37</v>
      </c>
      <c r="E66" s="109">
        <v>2397.19</v>
      </c>
    </row>
    <row r="67" spans="1:19">
      <c r="A67" s="108">
        <v>43922</v>
      </c>
      <c r="B67" s="107">
        <v>805004</v>
      </c>
      <c r="C67" s="106">
        <v>4330.5600000000004</v>
      </c>
      <c r="D67" s="106">
        <v>2565.85</v>
      </c>
      <c r="E67" s="106">
        <v>1764.71</v>
      </c>
    </row>
    <row r="68" spans="1:19">
      <c r="A68" s="105">
        <v>43922</v>
      </c>
      <c r="B68" s="104">
        <v>805003</v>
      </c>
      <c r="C68" s="103">
        <v>3746.75</v>
      </c>
      <c r="D68" s="103">
        <v>2264.23</v>
      </c>
      <c r="E68" s="103">
        <v>1482.52</v>
      </c>
      <c r="O68" s="120"/>
      <c r="P68" s="120"/>
      <c r="Q68" s="120"/>
      <c r="R68" s="120"/>
      <c r="S68" s="120"/>
    </row>
    <row r="69" spans="1:19" s="120" customFormat="1">
      <c r="A69" s="127" t="s">
        <v>185</v>
      </c>
      <c r="B69" s="128"/>
      <c r="C69" s="129">
        <v>32638.310000000005</v>
      </c>
      <c r="D69" s="129">
        <v>21009.179999999997</v>
      </c>
      <c r="E69" s="129">
        <v>11629.130000000001</v>
      </c>
      <c r="O69" s="101"/>
      <c r="P69" s="101"/>
      <c r="Q69" s="101"/>
      <c r="R69" s="101"/>
      <c r="S69" s="101"/>
    </row>
    <row r="70" spans="1:19">
      <c r="A70" s="117">
        <v>43952</v>
      </c>
      <c r="B70" s="116">
        <v>805001</v>
      </c>
      <c r="C70" s="115">
        <v>9001.44</v>
      </c>
      <c r="D70" s="115">
        <v>6627.59</v>
      </c>
      <c r="E70" s="115">
        <v>2373.85</v>
      </c>
    </row>
    <row r="71" spans="1:19">
      <c r="A71" s="114">
        <v>43952</v>
      </c>
      <c r="B71" s="113">
        <v>805002</v>
      </c>
      <c r="C71" s="112">
        <v>10062</v>
      </c>
      <c r="D71" s="112">
        <v>6515.87</v>
      </c>
      <c r="E71" s="112">
        <v>3546.13</v>
      </c>
    </row>
    <row r="72" spans="1:19">
      <c r="A72" s="111">
        <v>43952</v>
      </c>
      <c r="B72" s="110">
        <v>805005</v>
      </c>
      <c r="C72" s="109">
        <v>5497.56</v>
      </c>
      <c r="D72" s="109">
        <v>3115.71</v>
      </c>
      <c r="E72" s="109">
        <v>2381.85</v>
      </c>
    </row>
    <row r="73" spans="1:19">
      <c r="A73" s="108">
        <v>43952</v>
      </c>
      <c r="B73" s="107">
        <v>805004</v>
      </c>
      <c r="C73" s="106">
        <v>4330.5600000000004</v>
      </c>
      <c r="D73" s="106">
        <v>2578.5500000000002</v>
      </c>
      <c r="E73" s="106">
        <v>1752.01</v>
      </c>
    </row>
    <row r="74" spans="1:19">
      <c r="A74" s="105">
        <v>43952</v>
      </c>
      <c r="B74" s="104">
        <v>805003</v>
      </c>
      <c r="C74" s="103">
        <v>3746.75</v>
      </c>
      <c r="D74" s="103">
        <v>2275.44</v>
      </c>
      <c r="E74" s="103">
        <v>1471.31</v>
      </c>
      <c r="O74" s="120"/>
      <c r="P74" s="120"/>
      <c r="Q74" s="120"/>
      <c r="R74" s="120"/>
      <c r="S74" s="120"/>
    </row>
    <row r="75" spans="1:19" s="120" customFormat="1">
      <c r="A75" s="127" t="s">
        <v>186</v>
      </c>
      <c r="B75" s="128"/>
      <c r="C75" s="129">
        <v>32638.310000000005</v>
      </c>
      <c r="D75" s="129">
        <v>21113.159999999996</v>
      </c>
      <c r="E75" s="129">
        <v>11525.15</v>
      </c>
      <c r="O75" s="101"/>
      <c r="P75" s="101"/>
      <c r="Q75" s="101"/>
      <c r="R75" s="101"/>
      <c r="S75" s="101"/>
    </row>
    <row r="76" spans="1:19">
      <c r="A76" s="117">
        <v>43983</v>
      </c>
      <c r="B76" s="116">
        <v>805001</v>
      </c>
      <c r="C76" s="115">
        <v>9001.44</v>
      </c>
      <c r="D76" s="115">
        <v>6660.4</v>
      </c>
      <c r="E76" s="115">
        <v>2341.04</v>
      </c>
    </row>
    <row r="77" spans="1:19">
      <c r="A77" s="114">
        <v>43983</v>
      </c>
      <c r="B77" s="113">
        <v>805002</v>
      </c>
      <c r="C77" s="112">
        <v>10062</v>
      </c>
      <c r="D77" s="112">
        <v>6548.12</v>
      </c>
      <c r="E77" s="112">
        <v>3513.88</v>
      </c>
    </row>
    <row r="78" spans="1:19">
      <c r="A78" s="111">
        <v>43983</v>
      </c>
      <c r="B78" s="110">
        <v>805005</v>
      </c>
      <c r="C78" s="109">
        <v>5497.56</v>
      </c>
      <c r="D78" s="109">
        <v>3131.14</v>
      </c>
      <c r="E78" s="109">
        <v>2366.42</v>
      </c>
    </row>
    <row r="79" spans="1:19">
      <c r="A79" s="108">
        <v>43983</v>
      </c>
      <c r="B79" s="107">
        <v>805004</v>
      </c>
      <c r="C79" s="106">
        <v>4330.5600000000004</v>
      </c>
      <c r="D79" s="106">
        <v>2591.3200000000002</v>
      </c>
      <c r="E79" s="106">
        <v>1739.24</v>
      </c>
    </row>
    <row r="80" spans="1:19" ht="14.25" customHeight="1">
      <c r="A80" s="105">
        <v>43983</v>
      </c>
      <c r="B80" s="104">
        <v>805003</v>
      </c>
      <c r="C80" s="103">
        <v>3746.75</v>
      </c>
      <c r="D80" s="103">
        <v>2286.6999999999998</v>
      </c>
      <c r="E80" s="103">
        <v>1460.05</v>
      </c>
      <c r="O80" s="120"/>
      <c r="P80" s="120"/>
      <c r="Q80" s="120"/>
      <c r="R80" s="120"/>
      <c r="S80" s="120"/>
    </row>
    <row r="81" spans="1:19" s="120" customFormat="1">
      <c r="A81" s="127" t="s">
        <v>187</v>
      </c>
      <c r="B81" s="128"/>
      <c r="C81" s="129">
        <v>32638.310000000005</v>
      </c>
      <c r="D81" s="129">
        <v>21217.68</v>
      </c>
      <c r="E81" s="129">
        <v>11420.63</v>
      </c>
      <c r="O81" s="101"/>
      <c r="P81" s="101"/>
      <c r="Q81" s="101"/>
      <c r="R81" s="101"/>
      <c r="S81" s="101"/>
    </row>
  </sheetData>
  <mergeCells count="8">
    <mergeCell ref="B1:E1"/>
    <mergeCell ref="O6:R6"/>
    <mergeCell ref="G6:G8"/>
    <mergeCell ref="K6:K8"/>
    <mergeCell ref="L6:L8"/>
    <mergeCell ref="M6:M8"/>
    <mergeCell ref="N6:N8"/>
    <mergeCell ref="P7:R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Review</vt:lpstr>
      <vt:lpstr>Journals</vt:lpstr>
      <vt:lpstr>BAS Sum</vt:lpstr>
      <vt:lpstr>Total 20</vt:lpstr>
      <vt:lpstr>'Total 20'!_805001</vt:lpstr>
      <vt:lpstr>'BAS Sum'!Print_Area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n.luke</dc:creator>
  <cp:lastModifiedBy>Natasha Luke</cp:lastModifiedBy>
  <cp:lastPrinted>2022-11-01T10:57:14Z</cp:lastPrinted>
  <dcterms:created xsi:type="dcterms:W3CDTF">2009-06-30T04:57:24Z</dcterms:created>
  <dcterms:modified xsi:type="dcterms:W3CDTF">2022-11-06T07:42:32Z</dcterms:modified>
</cp:coreProperties>
</file>