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MICHELON TINWELL SUPER FUND\2023\Working Papers\Reports\"/>
    </mc:Choice>
  </mc:AlternateContent>
  <bookViews>
    <workbookView xWindow="0" yWindow="0" windowWidth="17745" windowHeight="5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O9" i="1"/>
  <c r="L9" i="1"/>
  <c r="I9" i="1"/>
  <c r="F9" i="1"/>
  <c r="G38" i="1" l="1"/>
  <c r="G34" i="1"/>
  <c r="I21" i="1" l="1"/>
  <c r="C30" i="1" l="1"/>
  <c r="C31" i="1"/>
  <c r="C32" i="1"/>
  <c r="C33" i="1"/>
  <c r="C34" i="1"/>
  <c r="C35" i="1"/>
  <c r="C36" i="1"/>
  <c r="C29" i="1"/>
  <c r="P5" i="1"/>
  <c r="F30" i="1" s="1"/>
  <c r="P6" i="1"/>
  <c r="F31" i="1" s="1"/>
  <c r="P7" i="1"/>
  <c r="F32" i="1" s="1"/>
  <c r="P8" i="1"/>
  <c r="F33" i="1" s="1"/>
  <c r="P9" i="1"/>
  <c r="F34" i="1" s="1"/>
  <c r="H34" i="1" s="1"/>
  <c r="P10" i="1"/>
  <c r="F35" i="1" s="1"/>
  <c r="P11" i="1"/>
  <c r="F36" i="1" s="1"/>
  <c r="P4" i="1"/>
  <c r="F29" i="1" s="1"/>
  <c r="D12" i="1"/>
  <c r="F38" i="1" l="1"/>
  <c r="H38" i="1" s="1"/>
  <c r="E12" i="1"/>
  <c r="F12" i="1" l="1"/>
  <c r="G12" i="1" l="1"/>
  <c r="H12" i="1" l="1"/>
  <c r="I12" i="1" l="1"/>
  <c r="J12" i="1" l="1"/>
  <c r="K12" i="1" s="1"/>
  <c r="L12" i="1" l="1"/>
  <c r="M12" i="1" l="1"/>
  <c r="N12" i="1" l="1"/>
  <c r="O12" i="1" l="1"/>
</calcChain>
</file>

<file path=xl/sharedStrings.xml><?xml version="1.0" encoding="utf-8"?>
<sst xmlns="http://schemas.openxmlformats.org/spreadsheetml/2006/main" count="28" uniqueCount="27">
  <si>
    <t>Account Activity Statement</t>
  </si>
  <si>
    <t>Asssets Bought</t>
  </si>
  <si>
    <t>Assets Sold Redeemed</t>
  </si>
  <si>
    <t>Dividends Taxable/Non-Taxable</t>
  </si>
  <si>
    <t>Interest Taxable/Non-Taxable</t>
  </si>
  <si>
    <t>Margin Interest</t>
  </si>
  <si>
    <t>Withholding</t>
  </si>
  <si>
    <t>Foreign Taxes Paid</t>
  </si>
  <si>
    <t>July</t>
  </si>
  <si>
    <t>August</t>
  </si>
  <si>
    <t>USD</t>
  </si>
  <si>
    <t>September</t>
  </si>
  <si>
    <t>December</t>
  </si>
  <si>
    <t>January</t>
  </si>
  <si>
    <t>February</t>
  </si>
  <si>
    <t>March</t>
  </si>
  <si>
    <t>April</t>
  </si>
  <si>
    <t>May</t>
  </si>
  <si>
    <t>June</t>
  </si>
  <si>
    <t>Other Activity</t>
  </si>
  <si>
    <t>TOTAL</t>
  </si>
  <si>
    <t>Using the Average USD from ATO for Income transactions</t>
  </si>
  <si>
    <t xml:space="preserve">October </t>
  </si>
  <si>
    <t>November</t>
  </si>
  <si>
    <t>Opening Balance - Net Cash Equivalents</t>
  </si>
  <si>
    <t>Market Value at 30 June 2023</t>
  </si>
  <si>
    <t>Acutal at 30 June 2023 from 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</si>
</sst>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3" fontId="0" fillId="0" borderId="0" xfId="1" applyFont="1"/>
    <xf numFmtId="0" fontId="2" fillId="0" borderId="0" xfId="0" applyFont="1" applyAlignment="1">
      <alignment horizontal="center"/>
    </xf>
    <xf numFmtId="164" fontId="0" fillId="0" borderId="0" xfId="1" applyNumberFormat="1" applyFont="1"/>
    <xf numFmtId="43" fontId="2" fillId="0" borderId="0" xfId="1" applyFont="1"/>
    <xf numFmtId="43" fontId="0" fillId="0" borderId="0" xfId="0" applyNumberFormat="1"/>
    <xf numFmtId="43" fontId="2" fillId="0" borderId="0" xfId="0" applyNumberFormat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8"/>
  <sheetViews>
    <sheetView tabSelected="1" topLeftCell="A19" workbookViewId="0">
      <selection activeCell="G38" sqref="G38"/>
    </sheetView>
  </sheetViews>
  <sheetFormatPr defaultRowHeight="15" x14ac:dyDescent="0.25"/>
  <cols>
    <col min="2" max="2" width="36.42578125" bestFit="1" customWidth="1"/>
    <col min="4" max="16" width="11.42578125" customWidth="1"/>
  </cols>
  <sheetData>
    <row r="1" spans="2:18" x14ac:dyDescent="0.25">
      <c r="B1" s="1" t="s">
        <v>10</v>
      </c>
    </row>
    <row r="2" spans="2:18" x14ac:dyDescent="0.25">
      <c r="B2" t="s">
        <v>0</v>
      </c>
      <c r="D2" s="3" t="s">
        <v>8</v>
      </c>
      <c r="E2" s="3" t="s">
        <v>9</v>
      </c>
      <c r="F2" s="3" t="s">
        <v>11</v>
      </c>
      <c r="G2" s="3" t="s">
        <v>22</v>
      </c>
      <c r="H2" s="3" t="s">
        <v>23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20</v>
      </c>
    </row>
    <row r="3" spans="2:18" x14ac:dyDescent="0.25">
      <c r="B3" t="s">
        <v>24</v>
      </c>
      <c r="D3" s="2">
        <v>51128.02</v>
      </c>
      <c r="E3" s="2">
        <v>51268.78</v>
      </c>
      <c r="F3" s="2">
        <v>51463.67</v>
      </c>
      <c r="G3" s="2">
        <v>49187.75</v>
      </c>
      <c r="H3" s="2">
        <v>49273.65</v>
      </c>
      <c r="I3" s="2">
        <v>49352.07</v>
      </c>
      <c r="J3" s="2">
        <v>49759.41</v>
      </c>
      <c r="K3" s="2">
        <v>49835.51</v>
      </c>
      <c r="L3" s="2">
        <v>49910.69</v>
      </c>
      <c r="M3" s="2">
        <v>50109.1</v>
      </c>
      <c r="N3" s="2">
        <v>50200.77</v>
      </c>
      <c r="O3" s="2">
        <v>50329.8</v>
      </c>
      <c r="P3" s="2"/>
      <c r="Q3" s="2"/>
      <c r="R3" s="2"/>
    </row>
    <row r="4" spans="2:18" x14ac:dyDescent="0.25">
      <c r="B4" t="s">
        <v>1</v>
      </c>
      <c r="D4" s="2"/>
      <c r="E4" s="2"/>
      <c r="F4" s="2">
        <v>-2645.53</v>
      </c>
      <c r="G4" s="2"/>
      <c r="H4" s="2"/>
      <c r="I4" s="2">
        <v>-1587.62</v>
      </c>
      <c r="J4" s="2"/>
      <c r="K4" s="2"/>
      <c r="L4" s="2">
        <v>-195.19</v>
      </c>
      <c r="M4" s="2"/>
      <c r="N4" s="2"/>
      <c r="O4" s="2">
        <v>-225.72</v>
      </c>
      <c r="P4" s="2">
        <f t="shared" ref="P4:P11" si="0">SUM(D4:O4)</f>
        <v>-4654.0599999999995</v>
      </c>
      <c r="Q4" s="2"/>
      <c r="R4" s="2"/>
    </row>
    <row r="5" spans="2:18" x14ac:dyDescent="0.25">
      <c r="B5" t="s">
        <v>2</v>
      </c>
      <c r="D5" s="2"/>
      <c r="E5" s="2"/>
      <c r="F5" s="2"/>
      <c r="G5" s="2"/>
      <c r="H5" s="2"/>
      <c r="I5" s="2"/>
      <c r="J5" s="2"/>
      <c r="K5" s="2"/>
      <c r="M5" s="2"/>
      <c r="N5" s="2"/>
      <c r="O5" s="2"/>
      <c r="P5" s="2">
        <f t="shared" si="0"/>
        <v>0</v>
      </c>
      <c r="Q5" s="2"/>
      <c r="R5" s="2"/>
    </row>
    <row r="6" spans="2:18" x14ac:dyDescent="0.25">
      <c r="B6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>
        <f t="shared" si="0"/>
        <v>0</v>
      </c>
      <c r="Q6" s="2"/>
      <c r="R6" s="2"/>
    </row>
    <row r="7" spans="2:18" x14ac:dyDescent="0.25">
      <c r="B7" t="s">
        <v>3</v>
      </c>
      <c r="D7" s="2">
        <v>201.07</v>
      </c>
      <c r="E7" s="2">
        <v>278.41000000000003</v>
      </c>
      <c r="F7" s="2">
        <v>516.75</v>
      </c>
      <c r="G7" s="2">
        <v>122.7</v>
      </c>
      <c r="H7" s="2">
        <v>112.03</v>
      </c>
      <c r="I7" s="2">
        <v>2271.4</v>
      </c>
      <c r="J7" s="2">
        <v>108.72</v>
      </c>
      <c r="K7" s="2">
        <v>107.4</v>
      </c>
      <c r="L7" s="2">
        <v>550.4</v>
      </c>
      <c r="M7" s="2">
        <v>130.94999999999999</v>
      </c>
      <c r="N7" s="2">
        <v>184.33</v>
      </c>
      <c r="O7" s="2">
        <v>628.46</v>
      </c>
      <c r="P7" s="2">
        <f t="shared" si="0"/>
        <v>5212.62</v>
      </c>
      <c r="Q7" s="2"/>
      <c r="R7" s="2"/>
    </row>
    <row r="8" spans="2:18" x14ac:dyDescent="0.25">
      <c r="B8" t="s">
        <v>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>
        <f t="shared" si="0"/>
        <v>0</v>
      </c>
      <c r="Q8" s="2"/>
      <c r="R8" s="2"/>
    </row>
    <row r="9" spans="2:18" x14ac:dyDescent="0.25">
      <c r="B9" t="s">
        <v>6</v>
      </c>
      <c r="D9" s="2">
        <v>-60.31</v>
      </c>
      <c r="E9" s="2">
        <v>-83.52</v>
      </c>
      <c r="F9" s="2">
        <f>-146.82-0.32</f>
        <v>-147.13999999999999</v>
      </c>
      <c r="G9" s="2">
        <v>-36.799999999999997</v>
      </c>
      <c r="H9" s="2">
        <v>-33.61</v>
      </c>
      <c r="I9" s="2">
        <f>-276.12-0.32</f>
        <v>-276.44</v>
      </c>
      <c r="J9" s="2">
        <v>-32.619999999999997</v>
      </c>
      <c r="K9" s="2">
        <v>-32.22</v>
      </c>
      <c r="L9" s="2">
        <f>-156.48-0.32</f>
        <v>-156.79999999999998</v>
      </c>
      <c r="M9" s="2">
        <v>-39.28</v>
      </c>
      <c r="N9" s="2">
        <v>-55.3</v>
      </c>
      <c r="O9" s="2">
        <f>-179.66-0.32</f>
        <v>-179.98</v>
      </c>
      <c r="P9" s="2">
        <f t="shared" si="0"/>
        <v>-1134.0199999999998</v>
      </c>
      <c r="Q9" s="2"/>
      <c r="R9" s="2"/>
    </row>
    <row r="10" spans="2:18" x14ac:dyDescent="0.25">
      <c r="B10" t="s">
        <v>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>
        <f t="shared" si="0"/>
        <v>0</v>
      </c>
      <c r="Q10" s="2"/>
      <c r="R10" s="2"/>
    </row>
    <row r="11" spans="2:18" x14ac:dyDescent="0.25">
      <c r="B11" t="s">
        <v>19</v>
      </c>
      <c r="D11" s="2">
        <v>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>
        <f t="shared" si="0"/>
        <v>0</v>
      </c>
      <c r="Q11" s="2"/>
      <c r="R11" s="2"/>
    </row>
    <row r="12" spans="2:18" x14ac:dyDescent="0.25">
      <c r="D12" s="2">
        <f>SUM(D3:D11)</f>
        <v>51268.78</v>
      </c>
      <c r="E12" s="2">
        <f t="shared" ref="E12:M12" si="1">SUM(E3:E11)</f>
        <v>51463.670000000006</v>
      </c>
      <c r="F12" s="2">
        <f t="shared" si="1"/>
        <v>49187.75</v>
      </c>
      <c r="G12" s="2">
        <f t="shared" si="1"/>
        <v>49273.649999999994</v>
      </c>
      <c r="H12" s="2">
        <f t="shared" si="1"/>
        <v>49352.07</v>
      </c>
      <c r="I12" s="2">
        <f t="shared" si="1"/>
        <v>49759.409999999996</v>
      </c>
      <c r="J12" s="2">
        <f t="shared" si="1"/>
        <v>49835.51</v>
      </c>
      <c r="K12" s="2">
        <f t="shared" si="1"/>
        <v>49910.69</v>
      </c>
      <c r="L12" s="2">
        <f t="shared" si="1"/>
        <v>50109.1</v>
      </c>
      <c r="M12" s="2">
        <f t="shared" si="1"/>
        <v>50200.77</v>
      </c>
      <c r="N12" s="2">
        <f t="shared" ref="N12" si="2">SUM(N3:N11)</f>
        <v>50329.799999999996</v>
      </c>
      <c r="O12" s="2">
        <f t="shared" ref="O12" si="3">SUM(O3:O11)</f>
        <v>50552.56</v>
      </c>
      <c r="P12" s="2"/>
      <c r="Q12" s="2"/>
      <c r="R12" s="2"/>
    </row>
    <row r="13" spans="2:18" x14ac:dyDescent="0.2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20" spans="3:9" x14ac:dyDescent="0.25">
      <c r="H20" t="s">
        <v>26</v>
      </c>
    </row>
    <row r="21" spans="3:9" x14ac:dyDescent="0.25">
      <c r="C21" t="s">
        <v>25</v>
      </c>
      <c r="F21" t="s">
        <v>10</v>
      </c>
      <c r="G21" s="2">
        <v>175423.35999999999</v>
      </c>
      <c r="H21" s="4">
        <f>1/0.663</f>
        <v>1.5082956259426847</v>
      </c>
      <c r="I21" s="5">
        <f>+G21*H21</f>
        <v>264590.2865761689</v>
      </c>
    </row>
    <row r="22" spans="3:9" x14ac:dyDescent="0.25">
      <c r="G22" s="2"/>
      <c r="H22" s="2"/>
      <c r="I22" s="2"/>
    </row>
    <row r="27" spans="3:9" x14ac:dyDescent="0.25">
      <c r="C27" t="s">
        <v>21</v>
      </c>
    </row>
    <row r="29" spans="3:9" x14ac:dyDescent="0.25">
      <c r="C29" t="str">
        <f>+B4</f>
        <v>Asssets Bought</v>
      </c>
      <c r="F29" s="6">
        <f>+P4</f>
        <v>-4654.0599999999995</v>
      </c>
    </row>
    <row r="30" spans="3:9" x14ac:dyDescent="0.25">
      <c r="C30" t="str">
        <f t="shared" ref="C30:C36" si="4">+B5</f>
        <v>Assets Sold Redeemed</v>
      </c>
      <c r="F30" s="6">
        <f t="shared" ref="F30:F36" si="5">+P5</f>
        <v>0</v>
      </c>
    </row>
    <row r="31" spans="3:9" x14ac:dyDescent="0.25">
      <c r="C31" t="str">
        <f t="shared" si="4"/>
        <v>Interest Taxable/Non-Taxable</v>
      </c>
      <c r="F31" s="6">
        <f t="shared" si="5"/>
        <v>0</v>
      </c>
    </row>
    <row r="32" spans="3:9" x14ac:dyDescent="0.25">
      <c r="C32" t="str">
        <f t="shared" si="4"/>
        <v>Dividends Taxable/Non-Taxable</v>
      </c>
      <c r="F32" s="6">
        <f t="shared" si="5"/>
        <v>5212.62</v>
      </c>
    </row>
    <row r="33" spans="3:8" x14ac:dyDescent="0.25">
      <c r="C33" t="str">
        <f t="shared" si="4"/>
        <v>Margin Interest</v>
      </c>
      <c r="F33" s="6">
        <f t="shared" si="5"/>
        <v>0</v>
      </c>
    </row>
    <row r="34" spans="3:8" x14ac:dyDescent="0.25">
      <c r="C34" t="str">
        <f t="shared" si="4"/>
        <v>Withholding</v>
      </c>
      <c r="F34" s="6">
        <f t="shared" si="5"/>
        <v>-1134.0199999999998</v>
      </c>
      <c r="G34" s="8">
        <f>+H21</f>
        <v>1.5082956259426847</v>
      </c>
      <c r="H34" s="7">
        <f>F34*G38</f>
        <v>-1710.4374057315231</v>
      </c>
    </row>
    <row r="35" spans="3:8" x14ac:dyDescent="0.25">
      <c r="C35" t="str">
        <f t="shared" si="4"/>
        <v>Foreign Taxes Paid</v>
      </c>
      <c r="F35" s="6">
        <f t="shared" si="5"/>
        <v>0</v>
      </c>
    </row>
    <row r="36" spans="3:8" x14ac:dyDescent="0.25">
      <c r="C36" t="str">
        <f t="shared" si="4"/>
        <v>Other Activity</v>
      </c>
      <c r="F36" s="6">
        <f t="shared" si="5"/>
        <v>0</v>
      </c>
    </row>
    <row r="38" spans="3:8" x14ac:dyDescent="0.25">
      <c r="F38" s="6">
        <f>SUM(F29:F37)</f>
        <v>-575.45999999999935</v>
      </c>
      <c r="G38" s="8">
        <f>+H21</f>
        <v>1.5082956259426847</v>
      </c>
      <c r="H38" s="5">
        <f>+F38*G38</f>
        <v>-867.96380090497644</v>
      </c>
    </row>
  </sheetData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cp:lastPrinted>2019-04-01T01:19:45Z</cp:lastPrinted>
  <dcterms:created xsi:type="dcterms:W3CDTF">2019-03-31T23:25:02Z</dcterms:created>
  <dcterms:modified xsi:type="dcterms:W3CDTF">2023-09-26T00:35:37Z</dcterms:modified>
</cp:coreProperties>
</file>