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osention - SMSF 2\2022\Vouchers\"/>
    </mc:Choice>
  </mc:AlternateContent>
  <xr:revisionPtr revIDLastSave="0" documentId="8_{A5EF2C70-D39A-45F3-8EB7-8FF0E24E456D}" xr6:coauthVersionLast="47" xr6:coauthVersionMax="47" xr10:uidLastSave="{00000000-0000-0000-0000-000000000000}"/>
  <bookViews>
    <workbookView xWindow="5670" yWindow="225" windowWidth="21600" windowHeight="11385" xr2:uid="{1F75D075-45FE-4AF4-A949-AC19A50C12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L11" i="1"/>
  <c r="M11" i="1"/>
  <c r="I31" i="1" s="1"/>
  <c r="E33" i="1" l="1"/>
  <c r="L33" i="1" s="1"/>
  <c r="E32" i="1"/>
  <c r="L32" i="1" s="1"/>
  <c r="E31" i="1"/>
  <c r="L31" i="1" s="1"/>
  <c r="N33" i="1"/>
  <c r="J31" i="1"/>
  <c r="J32" i="1"/>
  <c r="H32" i="1"/>
  <c r="H31" i="1"/>
  <c r="O21" i="1"/>
  <c r="P21" i="1" s="1"/>
  <c r="O20" i="1"/>
  <c r="P20" i="1" s="1"/>
  <c r="O12" i="1"/>
  <c r="P12" i="1" s="1"/>
  <c r="O11" i="1"/>
  <c r="P11" i="1" s="1"/>
  <c r="H35" i="1"/>
  <c r="H33" i="1"/>
  <c r="F34" i="1"/>
  <c r="N34" i="1" s="1"/>
  <c r="B32" i="1"/>
  <c r="B31" i="1"/>
  <c r="E21" i="1"/>
  <c r="F21" i="1" s="1"/>
  <c r="E20" i="1"/>
  <c r="F31" i="1" l="1"/>
  <c r="K32" i="1"/>
  <c r="N32" i="1" s="1"/>
  <c r="F32" i="1"/>
  <c r="K31" i="1"/>
  <c r="N31" i="1" s="1"/>
  <c r="F20" i="1"/>
  <c r="G22" i="1" s="1"/>
  <c r="F12" i="1"/>
  <c r="F13" i="1"/>
  <c r="F33" i="1" s="1"/>
  <c r="F35" i="1" s="1"/>
  <c r="F11" i="1"/>
  <c r="N35" i="1" l="1"/>
  <c r="G15" i="1"/>
  <c r="G24" i="1" s="1"/>
</calcChain>
</file>

<file path=xl/sharedStrings.xml><?xml version="1.0" encoding="utf-8"?>
<sst xmlns="http://schemas.openxmlformats.org/spreadsheetml/2006/main" count="49" uniqueCount="26">
  <si>
    <t>GOLD VALUATION</t>
  </si>
  <si>
    <t>ounces</t>
  </si>
  <si>
    <t>S per ounce</t>
  </si>
  <si>
    <t>VALUE</t>
  </si>
  <si>
    <t>GOLD</t>
  </si>
  <si>
    <t>SILVER</t>
  </si>
  <si>
    <t>PLATINUM</t>
  </si>
  <si>
    <t>CASH</t>
  </si>
  <si>
    <t>TOTAL VALUE</t>
  </si>
  <si>
    <t>Cosentino 2 Superannuation Fund</t>
  </si>
  <si>
    <t>At PERTH MINT</t>
  </si>
  <si>
    <t>At 25 Warajah St, STIRLING</t>
  </si>
  <si>
    <t>The Gold and Silver at 25 Warrajah St, Stirling is Insured</t>
  </si>
  <si>
    <t>see "Stat Dec"</t>
  </si>
  <si>
    <t>see "Perth Mint Storage statement" CLOSING BALANCE</t>
  </si>
  <si>
    <t>TOTALS</t>
  </si>
  <si>
    <t>Rob</t>
  </si>
  <si>
    <t>Selina</t>
  </si>
  <si>
    <t>Total</t>
  </si>
  <si>
    <t>Perth Mint</t>
  </si>
  <si>
    <t>25 Warrajah</t>
  </si>
  <si>
    <t>Total Value</t>
  </si>
  <si>
    <t>$ per ounce</t>
  </si>
  <si>
    <t>Check</t>
  </si>
  <si>
    <t>Marcus</t>
  </si>
  <si>
    <t>Year ended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</si>
</sst>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??_-;_-@_-"/>
    <numFmt numFmtId="165" formatCode="_-* #,##0.000_-;\-* #,##0.000_-;_-* &quot;-&quot;?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43" fontId="3" fillId="0" borderId="0" xfId="1" applyFont="1"/>
    <xf numFmtId="43" fontId="4" fillId="0" borderId="0" xfId="1" applyFont="1"/>
    <xf numFmtId="43" fontId="3" fillId="2" borderId="2" xfId="1" applyFont="1" applyFill="1" applyBorder="1"/>
    <xf numFmtId="164" fontId="0" fillId="0" borderId="0" xfId="1" applyNumberFormat="1" applyFont="1"/>
    <xf numFmtId="165" fontId="0" fillId="0" borderId="0" xfId="1" applyNumberFormat="1" applyFont="1"/>
    <xf numFmtId="43" fontId="5" fillId="0" borderId="0" xfId="1" applyFont="1"/>
    <xf numFmtId="43" fontId="6" fillId="0" borderId="0" xfId="1" applyFont="1"/>
    <xf numFmtId="165" fontId="7" fillId="2" borderId="0" xfId="1" applyNumberFormat="1" applyFont="1" applyFill="1"/>
    <xf numFmtId="43" fontId="2" fillId="3" borderId="0" xfId="1" applyFont="1" applyFill="1"/>
    <xf numFmtId="43" fontId="2" fillId="4" borderId="0" xfId="1" applyFont="1" applyFill="1"/>
    <xf numFmtId="165" fontId="2" fillId="4" borderId="0" xfId="1" applyNumberFormat="1" applyFont="1" applyFill="1"/>
    <xf numFmtId="165" fontId="7" fillId="0" borderId="0" xfId="1" applyNumberFormat="1" applyFont="1"/>
    <xf numFmtId="43" fontId="4" fillId="2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D3AA-C11B-42F9-8AC3-8C4367C7A3DB}">
  <sheetPr>
    <pageSetUpPr fitToPage="1"/>
  </sheetPr>
  <dimension ref="A2:P36"/>
  <sheetViews>
    <sheetView tabSelected="1" topLeftCell="A13" workbookViewId="0">
      <selection activeCell="H35" sqref="H35"/>
    </sheetView>
  </sheetViews>
  <sheetFormatPr defaultRowHeight="15" x14ac:dyDescent="0.25"/>
  <cols>
    <col min="1" max="1" width="11.7109375" style="1" bestFit="1" customWidth="1"/>
    <col min="2" max="2" width="15.7109375" style="1" bestFit="1" customWidth="1"/>
    <col min="3" max="4" width="9.140625" style="1"/>
    <col min="5" max="5" width="12.28515625" style="1" customWidth="1"/>
    <col min="6" max="6" width="13.7109375" style="1" customWidth="1"/>
    <col min="7" max="7" width="16" style="1" customWidth="1"/>
    <col min="8" max="9" width="10.28515625" style="1" customWidth="1"/>
    <col min="10" max="10" width="11" style="1" customWidth="1"/>
    <col min="11" max="11" width="12" style="1" customWidth="1"/>
    <col min="12" max="14" width="13" style="1" customWidth="1"/>
    <col min="15" max="15" width="12.85546875" style="1" customWidth="1"/>
    <col min="16" max="16" width="10" style="15" customWidth="1"/>
    <col min="17" max="16384" width="9.140625" style="1"/>
  </cols>
  <sheetData>
    <row r="2" spans="1:16" x14ac:dyDescent="0.25">
      <c r="B2" s="3" t="s">
        <v>9</v>
      </c>
    </row>
    <row r="3" spans="1:16" x14ac:dyDescent="0.25">
      <c r="B3" s="3"/>
    </row>
    <row r="4" spans="1:16" x14ac:dyDescent="0.25">
      <c r="B4" s="3" t="s">
        <v>25</v>
      </c>
    </row>
    <row r="5" spans="1:16" x14ac:dyDescent="0.25">
      <c r="B5" s="3"/>
    </row>
    <row r="6" spans="1:16" x14ac:dyDescent="0.25">
      <c r="B6" s="3" t="s">
        <v>0</v>
      </c>
    </row>
    <row r="9" spans="1:16" x14ac:dyDescent="0.25">
      <c r="B9" s="12" t="s">
        <v>10</v>
      </c>
      <c r="O9" s="12" t="s">
        <v>19</v>
      </c>
      <c r="P9" s="15" t="s">
        <v>23</v>
      </c>
    </row>
    <row r="10" spans="1:16" x14ac:dyDescent="0.25">
      <c r="E10" s="1" t="s">
        <v>2</v>
      </c>
      <c r="F10" s="1" t="s">
        <v>3</v>
      </c>
      <c r="L10" s="1" t="s">
        <v>16</v>
      </c>
      <c r="M10" s="1" t="s">
        <v>24</v>
      </c>
      <c r="N10" s="1" t="s">
        <v>17</v>
      </c>
      <c r="O10" s="3" t="s">
        <v>18</v>
      </c>
    </row>
    <row r="11" spans="1:16" x14ac:dyDescent="0.25">
      <c r="A11" s="1" t="s">
        <v>4</v>
      </c>
      <c r="B11" s="8">
        <v>15</v>
      </c>
      <c r="C11" s="1" t="s">
        <v>1</v>
      </c>
      <c r="E11" s="7">
        <v>2627.19</v>
      </c>
      <c r="F11" s="1">
        <f>E11*B11</f>
        <v>39407.85</v>
      </c>
      <c r="L11" s="8">
        <f>5.504+4.923+0.361</f>
        <v>10.788</v>
      </c>
      <c r="M11" s="8">
        <f>1.033</f>
        <v>1.0329999999999999</v>
      </c>
      <c r="N11" s="8">
        <v>3.1789999999999998</v>
      </c>
      <c r="O11" s="8">
        <f>SUM(L11:N11)</f>
        <v>15</v>
      </c>
      <c r="P11" s="15">
        <f>O11-B11</f>
        <v>0</v>
      </c>
    </row>
    <row r="12" spans="1:16" x14ac:dyDescent="0.25">
      <c r="A12" s="1" t="s">
        <v>5</v>
      </c>
      <c r="B12" s="8">
        <v>583.50900000000001</v>
      </c>
      <c r="E12" s="7">
        <v>29.63</v>
      </c>
      <c r="F12" s="1">
        <f t="shared" ref="F12:F13" si="0">E12*B12</f>
        <v>17289.37167</v>
      </c>
      <c r="L12" s="8">
        <v>100</v>
      </c>
      <c r="M12" s="8">
        <v>483.50900000000001</v>
      </c>
      <c r="N12" s="8">
        <v>0</v>
      </c>
      <c r="O12" s="8">
        <f>SUM(L12:N12)</f>
        <v>583.50900000000001</v>
      </c>
      <c r="P12" s="15">
        <f>O12-B12</f>
        <v>0</v>
      </c>
    </row>
    <row r="13" spans="1:16" x14ac:dyDescent="0.25">
      <c r="A13" s="1" t="s">
        <v>6</v>
      </c>
      <c r="B13" s="8">
        <v>0</v>
      </c>
      <c r="E13" s="7">
        <v>13.35</v>
      </c>
      <c r="F13" s="1">
        <f t="shared" si="0"/>
        <v>0</v>
      </c>
    </row>
    <row r="14" spans="1:16" x14ac:dyDescent="0.25">
      <c r="A14" s="1" t="s">
        <v>7</v>
      </c>
      <c r="B14" s="8"/>
      <c r="E14" s="7"/>
      <c r="F14" s="2">
        <v>377.3</v>
      </c>
      <c r="G14" s="9" t="s">
        <v>14</v>
      </c>
    </row>
    <row r="15" spans="1:16" x14ac:dyDescent="0.25">
      <c r="B15" s="8"/>
      <c r="E15" s="7"/>
      <c r="G15" s="1">
        <f>SUM(F11:F14)</f>
        <v>57074.521670000002</v>
      </c>
    </row>
    <row r="16" spans="1:16" x14ac:dyDescent="0.25">
      <c r="B16" s="8"/>
      <c r="E16" s="7"/>
    </row>
    <row r="17" spans="1:16" x14ac:dyDescent="0.25">
      <c r="B17" s="8"/>
      <c r="E17" s="7"/>
    </row>
    <row r="18" spans="1:16" x14ac:dyDescent="0.25">
      <c r="B18" s="14" t="s">
        <v>11</v>
      </c>
      <c r="C18" s="13"/>
      <c r="D18" s="3"/>
      <c r="E18" s="7"/>
      <c r="O18" s="13" t="s">
        <v>20</v>
      </c>
      <c r="P18" s="15" t="s">
        <v>23</v>
      </c>
    </row>
    <row r="19" spans="1:16" x14ac:dyDescent="0.25">
      <c r="B19" s="11" t="s">
        <v>13</v>
      </c>
      <c r="E19" s="1" t="s">
        <v>22</v>
      </c>
      <c r="F19" s="1" t="s">
        <v>3</v>
      </c>
      <c r="L19" s="1" t="s">
        <v>16</v>
      </c>
      <c r="M19" s="1" t="s">
        <v>24</v>
      </c>
      <c r="N19" s="1" t="s">
        <v>17</v>
      </c>
      <c r="O19" s="3" t="s">
        <v>18</v>
      </c>
    </row>
    <row r="20" spans="1:16" x14ac:dyDescent="0.25">
      <c r="A20" s="1" t="s">
        <v>4</v>
      </c>
      <c r="B20" s="8">
        <v>84.992000000000004</v>
      </c>
      <c r="C20" s="1" t="s">
        <v>1</v>
      </c>
      <c r="E20" s="7">
        <f>E11</f>
        <v>2627.19</v>
      </c>
      <c r="F20" s="1">
        <f>E20*B20</f>
        <v>223290.13248000003</v>
      </c>
      <c r="L20" s="8">
        <v>68.462999999999994</v>
      </c>
      <c r="M20" s="8"/>
      <c r="N20" s="8">
        <v>16.529</v>
      </c>
      <c r="O20" s="8">
        <f>SUM(L20:N20)</f>
        <v>84.99199999999999</v>
      </c>
      <c r="P20" s="15">
        <f>O20-B20</f>
        <v>0</v>
      </c>
    </row>
    <row r="21" spans="1:16" x14ac:dyDescent="0.25">
      <c r="A21" s="1" t="s">
        <v>5</v>
      </c>
      <c r="B21" s="8">
        <v>5233.3</v>
      </c>
      <c r="C21" s="1" t="s">
        <v>1</v>
      </c>
      <c r="E21" s="7">
        <f>E12</f>
        <v>29.63</v>
      </c>
      <c r="F21" s="1">
        <f>E21*B21</f>
        <v>155062.679</v>
      </c>
      <c r="L21" s="8">
        <v>3868.7820000000002</v>
      </c>
      <c r="M21" s="8"/>
      <c r="N21" s="8">
        <v>1364.518</v>
      </c>
      <c r="O21" s="8">
        <f>SUM(L21:N21)</f>
        <v>5233.3</v>
      </c>
      <c r="P21" s="15">
        <f>O21-B21</f>
        <v>0</v>
      </c>
    </row>
    <row r="22" spans="1:16" x14ac:dyDescent="0.25">
      <c r="G22" s="1">
        <f>SUM(F20:F21)</f>
        <v>378352.81148000003</v>
      </c>
    </row>
    <row r="24" spans="1:16" ht="16.5" thickBot="1" x14ac:dyDescent="0.3">
      <c r="C24" s="5"/>
      <c r="D24" s="5"/>
      <c r="E24" s="5"/>
      <c r="F24" s="5"/>
      <c r="G24" s="6">
        <f>SUM(G9:G23)</f>
        <v>435427.33315000002</v>
      </c>
    </row>
    <row r="25" spans="1:16" ht="15.75" thickTop="1" x14ac:dyDescent="0.25"/>
    <row r="26" spans="1:16" x14ac:dyDescent="0.25">
      <c r="B26" s="10" t="s">
        <v>12</v>
      </c>
    </row>
    <row r="27" spans="1:16" ht="15.75" x14ac:dyDescent="0.25">
      <c r="H27" s="4" t="s">
        <v>8</v>
      </c>
    </row>
    <row r="28" spans="1:16" ht="15.75" x14ac:dyDescent="0.25">
      <c r="B28" s="4" t="s">
        <v>8</v>
      </c>
    </row>
    <row r="30" spans="1:16" x14ac:dyDescent="0.25">
      <c r="A30" s="1" t="s">
        <v>15</v>
      </c>
      <c r="E30" s="1" t="s">
        <v>22</v>
      </c>
      <c r="H30" s="1" t="s">
        <v>16</v>
      </c>
      <c r="I30" s="1" t="s">
        <v>24</v>
      </c>
      <c r="J30" s="1" t="s">
        <v>17</v>
      </c>
      <c r="K30" s="1" t="s">
        <v>18</v>
      </c>
      <c r="L30" s="1" t="s">
        <v>22</v>
      </c>
      <c r="N30" s="1" t="s">
        <v>21</v>
      </c>
    </row>
    <row r="31" spans="1:16" x14ac:dyDescent="0.25">
      <c r="A31" s="1" t="s">
        <v>4</v>
      </c>
      <c r="B31" s="8">
        <f>B20+B11</f>
        <v>99.992000000000004</v>
      </c>
      <c r="C31" s="1" t="s">
        <v>1</v>
      </c>
      <c r="E31" s="7">
        <f>E11</f>
        <v>2627.19</v>
      </c>
      <c r="F31" s="1">
        <f>E31*B31</f>
        <v>262697.98248000001</v>
      </c>
      <c r="H31" s="8">
        <f>L11+L20</f>
        <v>79.250999999999991</v>
      </c>
      <c r="I31" s="8">
        <f>M11</f>
        <v>1.0329999999999999</v>
      </c>
      <c r="J31" s="8">
        <f>N11+N20</f>
        <v>19.707999999999998</v>
      </c>
      <c r="K31" s="8">
        <f>SUM(H31:J31)</f>
        <v>99.99199999999999</v>
      </c>
      <c r="L31" s="7">
        <f>E31</f>
        <v>2627.19</v>
      </c>
      <c r="M31" s="7"/>
      <c r="N31" s="1">
        <f>K31*L31</f>
        <v>262697.98248000001</v>
      </c>
    </row>
    <row r="32" spans="1:16" x14ac:dyDescent="0.25">
      <c r="A32" s="1" t="s">
        <v>5</v>
      </c>
      <c r="B32" s="8">
        <f>B21+B12</f>
        <v>5816.8090000000002</v>
      </c>
      <c r="C32" s="1" t="s">
        <v>1</v>
      </c>
      <c r="E32" s="7">
        <f>E12</f>
        <v>29.63</v>
      </c>
      <c r="F32" s="1">
        <f>E32*B32</f>
        <v>172352.05067</v>
      </c>
      <c r="H32" s="8">
        <f>L12+L21</f>
        <v>3968.7820000000002</v>
      </c>
      <c r="I32" s="8">
        <f>M21+M12</f>
        <v>483.50900000000001</v>
      </c>
      <c r="J32" s="8">
        <f>N12+N21</f>
        <v>1364.518</v>
      </c>
      <c r="K32" s="8">
        <f>SUM(H32:J32)</f>
        <v>5816.8090000000002</v>
      </c>
      <c r="L32" s="7">
        <f>E32</f>
        <v>29.63</v>
      </c>
      <c r="M32" s="7"/>
      <c r="N32" s="1">
        <f>K32*L32</f>
        <v>172352.05067</v>
      </c>
    </row>
    <row r="33" spans="1:14" x14ac:dyDescent="0.25">
      <c r="A33" s="1" t="s">
        <v>6</v>
      </c>
      <c r="E33" s="1">
        <f>E13</f>
        <v>13.35</v>
      </c>
      <c r="F33" s="1">
        <f>F13</f>
        <v>0</v>
      </c>
      <c r="H33" s="8">
        <f t="shared" ref="H33" si="1">H13</f>
        <v>0</v>
      </c>
      <c r="I33" s="8"/>
      <c r="J33" s="8"/>
      <c r="K33" s="8"/>
      <c r="L33" s="8">
        <f>E33</f>
        <v>13.35</v>
      </c>
      <c r="M33" s="8"/>
      <c r="N33" s="1">
        <f>N12</f>
        <v>0</v>
      </c>
    </row>
    <row r="34" spans="1:14" x14ac:dyDescent="0.25">
      <c r="A34" s="1" t="s">
        <v>7</v>
      </c>
      <c r="F34" s="1">
        <f>F14</f>
        <v>377.3</v>
      </c>
      <c r="H34" s="8"/>
      <c r="I34" s="8"/>
      <c r="J34" s="8"/>
      <c r="K34" s="8"/>
      <c r="L34" s="8"/>
      <c r="M34" s="8"/>
      <c r="N34" s="1">
        <f>F34</f>
        <v>377.3</v>
      </c>
    </row>
    <row r="35" spans="1:14" ht="16.5" thickBot="1" x14ac:dyDescent="0.3">
      <c r="F35" s="16">
        <f>SUM(F31:F34)</f>
        <v>435427.33315000002</v>
      </c>
      <c r="H35" s="8">
        <f t="shared" ref="H35" si="2">H15</f>
        <v>0</v>
      </c>
      <c r="I35" s="8"/>
      <c r="J35" s="8"/>
      <c r="K35" s="8"/>
      <c r="L35" s="8"/>
      <c r="M35" s="8"/>
      <c r="N35" s="16">
        <f>SUM(N31:N34)</f>
        <v>435427.33315000002</v>
      </c>
    </row>
    <row r="36" spans="1:14" ht="15.75" thickTop="1" x14ac:dyDescent="0.25">
      <c r="H36" s="8"/>
      <c r="I36" s="8"/>
      <c r="J36" s="8"/>
      <c r="K36" s="8"/>
      <c r="L36" s="8"/>
      <c r="M36" s="8"/>
    </row>
  </sheetData>
  <printOptions horizontalCentered="1" verticalCentered="1"/>
  <pageMargins left="0.19685039370078741" right="0.19685039370078741" top="0.19685039370078741" bottom="0.39370078740157483" header="0.31496062992125984" footer="3.937007874015748E-2"/>
  <pageSetup paperSize="9" scale="75" orientation="landscape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2022-03-24T11:20:44Z</cp:lastPrinted>
  <dcterms:created xsi:type="dcterms:W3CDTF">2020-02-09T08:54:28Z</dcterms:created>
  <dcterms:modified xsi:type="dcterms:W3CDTF">2023-02-14T13:02:30Z</dcterms:modified>
</cp:coreProperties>
</file>