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virtualserver\dgzfiles\ClientFiles\MAULRS1- R E and S A Maule\2022\Workpapers\Maule Super Fund\"/>
    </mc:Choice>
  </mc:AlternateContent>
  <xr:revisionPtr revIDLastSave="0" documentId="13_ncr:1_{338E585F-F7F1-423F-9C58-EDF80BBB619F}" xr6:coauthVersionLast="47" xr6:coauthVersionMax="47" xr10:uidLastSave="{00000000-0000-0000-0000-000000000000}"/>
  <bookViews>
    <workbookView xWindow="28680" yWindow="-45" windowWidth="29040" windowHeight="15840" tabRatio="808" activeTab="2" xr2:uid="{00000000-000D-0000-FFFF-FFFF00000000}"/>
  </bookViews>
  <sheets>
    <sheet name="Job Summary" sheetId="13" r:id="rId1"/>
    <sheet name="Query Sheet" sheetId="7" r:id="rId2"/>
    <sheet name="Review Sheet" sheetId="8" r:id="rId3"/>
    <sheet name="Tax reconciliation" sheetId="11" r:id="rId4"/>
    <sheet name="Journals" sheetId="1" r:id="rId5"/>
    <sheet name="BAS Summary (Qtrly)" sheetId="15" r:id="rId6"/>
    <sheet name="Foreign Dividend Summary" sheetId="21" r:id="rId7"/>
    <sheet name="GST Reconciliation" sheetId="20" r:id="rId8"/>
  </sheets>
  <definedNames>
    <definedName name="CALCDATE" localSheetId="7">#REF!</definedName>
    <definedName name="CALCDATE">#REF!</definedName>
    <definedName name="DETLPRINT" localSheetId="7">#REF!</definedName>
    <definedName name="DETLPRINT">#REF!</definedName>
    <definedName name="DIRECTORY" localSheetId="7">#REF!</definedName>
    <definedName name="DIRECTORY">#REF!</definedName>
    <definedName name="DRIVE" localSheetId="7">#REF!</definedName>
    <definedName name="DRIVE">#REF!</definedName>
    <definedName name="ENT" localSheetId="7">#REF!</definedName>
    <definedName name="ENT">#REF!</definedName>
    <definedName name="FILENAME" localSheetId="7">#REF!</definedName>
    <definedName name="FILENAME">#REF!</definedName>
    <definedName name="INPUT" localSheetId="7">#REF!</definedName>
    <definedName name="INPUT">#REF!</definedName>
    <definedName name="LENGTH" localSheetId="7">#REF!</definedName>
    <definedName name="LENGTH">#REF!</definedName>
    <definedName name="LQ" localSheetId="7">#REF!</definedName>
    <definedName name="LQ">#REF!</definedName>
    <definedName name="PRINTHELP" localSheetId="7">#REF!</definedName>
    <definedName name="PRINTHELP">#REF!</definedName>
    <definedName name="SAVEDATE" localSheetId="7">#REF!</definedName>
    <definedName name="SAVEDATE">#REF!</definedName>
    <definedName name="SETUP" localSheetId="7">#REF!</definedName>
    <definedName name="SETUP">#REF!</definedName>
    <definedName name="SP" localSheetId="7">#REF!</definedName>
    <definedName name="SP">#REF!</definedName>
    <definedName name="ST_PERIOD" localSheetId="7">#REF!</definedName>
    <definedName name="ST_PERIOD">#REF!</definedName>
    <definedName name="START" localSheetId="7">#REF!</definedName>
    <definedName name="START">#REF!</definedName>
    <definedName name="STARTSCREEN" localSheetId="7">#REF!</definedName>
    <definedName name="STARTSCREEN">#REF!</definedName>
    <definedName name="SUMMPRINT" localSheetId="7">#REF!</definedName>
    <definedName name="SUMMPRINT">#REF!</definedName>
    <definedName name="WIDTH" localSheetId="7">#REF!</definedName>
    <definedName name="WIDTH">#REF!</definedName>
    <definedName name="WORKINGS" localSheetId="7">#REF!</definedName>
    <definedName name="WORKINGS">#REF!</definedName>
  </definedNames>
  <calcPr calcId="191029"/>
</workbook>
</file>

<file path=xl/calcChain.xml><?xml version="1.0" encoding="utf-8"?>
<calcChain xmlns="http://schemas.openxmlformats.org/spreadsheetml/2006/main">
  <c r="O9" i="21" l="1"/>
  <c r="O10" i="21"/>
  <c r="O11" i="21"/>
  <c r="O12" i="21"/>
  <c r="O13" i="21"/>
  <c r="O14" i="21"/>
  <c r="O15" i="21"/>
  <c r="O16" i="21"/>
  <c r="O17" i="21"/>
  <c r="O8" i="21"/>
  <c r="B25" i="21" s="1"/>
  <c r="D22" i="21"/>
  <c r="E22" i="21"/>
  <c r="F22" i="21"/>
  <c r="G22" i="21"/>
  <c r="H22" i="21"/>
  <c r="I22" i="21"/>
  <c r="J22" i="21"/>
  <c r="K22" i="21"/>
  <c r="L22" i="21"/>
  <c r="M22" i="21"/>
  <c r="B22" i="21"/>
  <c r="C22" i="21"/>
  <c r="H32" i="15"/>
  <c r="H36" i="15" s="1"/>
  <c r="T16" i="15"/>
  <c r="G36" i="15"/>
  <c r="P52" i="15"/>
  <c r="Q52" i="15"/>
  <c r="R52" i="15"/>
  <c r="O52" i="15"/>
  <c r="H12" i="15"/>
  <c r="L9" i="15" s="1"/>
  <c r="L10" i="15"/>
  <c r="B26" i="21" l="1"/>
  <c r="B27" i="21" s="1"/>
  <c r="O22" i="21"/>
  <c r="S52" i="15"/>
  <c r="L11" i="15"/>
  <c r="E17" i="20"/>
  <c r="F17" i="20" s="1"/>
  <c r="E16" i="20"/>
  <c r="F16" i="20" s="1"/>
  <c r="F15" i="20"/>
  <c r="E14" i="20"/>
  <c r="F14" i="20" s="1"/>
  <c r="F13" i="20"/>
  <c r="F12" i="20"/>
  <c r="F8" i="20"/>
  <c r="F7" i="20"/>
  <c r="E7" i="20"/>
  <c r="E9" i="20" s="1"/>
  <c r="F4" i="20"/>
  <c r="C4" i="20"/>
  <c r="F3" i="20"/>
  <c r="C3" i="20"/>
  <c r="F2" i="20"/>
  <c r="C2" i="20"/>
  <c r="E18" i="20" l="1"/>
  <c r="E21" i="20" s="1"/>
  <c r="F11" i="20"/>
  <c r="H31" i="11"/>
  <c r="H22" i="11"/>
  <c r="H24" i="11" s="1"/>
  <c r="H33" i="11" s="1"/>
  <c r="H35" i="11" s="1"/>
  <c r="H42" i="11" l="1"/>
  <c r="H46" i="11" s="1"/>
  <c r="G35" i="15" l="1"/>
  <c r="F35" i="15"/>
  <c r="E35" i="15"/>
  <c r="D35" i="15"/>
  <c r="H33" i="15"/>
  <c r="H31" i="15"/>
  <c r="H29" i="15"/>
  <c r="K10" i="15" s="1"/>
  <c r="H27" i="15"/>
  <c r="H25" i="15"/>
  <c r="H23" i="15"/>
  <c r="H21" i="15"/>
  <c r="K19" i="15"/>
  <c r="H19" i="15"/>
  <c r="H17" i="15"/>
  <c r="H15" i="15"/>
  <c r="H13" i="15"/>
  <c r="H11" i="15"/>
  <c r="K9" i="15" s="1"/>
  <c r="F2" i="15"/>
  <c r="C2" i="15"/>
  <c r="C3" i="1"/>
  <c r="C2" i="1"/>
  <c r="I3" i="1"/>
  <c r="I2" i="1"/>
  <c r="F2" i="7"/>
  <c r="F3" i="7"/>
  <c r="C4" i="11"/>
  <c r="C3" i="11"/>
  <c r="F3" i="8"/>
  <c r="D4" i="8"/>
  <c r="D3" i="8"/>
  <c r="G2" i="11"/>
  <c r="C2" i="11"/>
  <c r="F2" i="8"/>
  <c r="D2" i="8"/>
  <c r="F4" i="7"/>
  <c r="D4" i="7"/>
  <c r="D3" i="7"/>
  <c r="C3" i="15" s="1"/>
  <c r="D2" i="7"/>
  <c r="I79" i="1"/>
  <c r="H79" i="1"/>
  <c r="H35" i="15" l="1"/>
  <c r="K11" i="15"/>
  <c r="K21" i="15" s="1"/>
  <c r="G79" i="1"/>
  <c r="G4" i="11"/>
  <c r="F4" i="15"/>
  <c r="F3" i="15"/>
  <c r="G3" i="11"/>
  <c r="C4" i="15"/>
  <c r="C4" i="1"/>
</calcChain>
</file>

<file path=xl/sharedStrings.xml><?xml version="1.0" encoding="utf-8"?>
<sst xmlns="http://schemas.openxmlformats.org/spreadsheetml/2006/main" count="292" uniqueCount="226">
  <si>
    <t>Date</t>
  </si>
  <si>
    <t>Details</t>
  </si>
  <si>
    <t>Code</t>
  </si>
  <si>
    <t>Debit</t>
  </si>
  <si>
    <t>Credit</t>
  </si>
  <si>
    <t>DGZ BAS Workpapers</t>
  </si>
  <si>
    <t>Client name</t>
  </si>
  <si>
    <t>Prepared by</t>
  </si>
  <si>
    <t>Client code</t>
  </si>
  <si>
    <t>Date prepared</t>
  </si>
  <si>
    <t>Year ended</t>
  </si>
  <si>
    <t>Reviewed by</t>
  </si>
  <si>
    <t>Business Activity Statement Summary</t>
  </si>
  <si>
    <t>Description</t>
  </si>
  <si>
    <t>Total</t>
  </si>
  <si>
    <t>G1</t>
  </si>
  <si>
    <t>Total Sales (Option1)</t>
  </si>
  <si>
    <t>G2</t>
  </si>
  <si>
    <t>Export Sales</t>
  </si>
  <si>
    <t>G3</t>
  </si>
  <si>
    <t>Other GST Free Sales</t>
  </si>
  <si>
    <t>G10</t>
  </si>
  <si>
    <t>Capital Purchases</t>
  </si>
  <si>
    <t>G11</t>
  </si>
  <si>
    <t>Non Capital Purchases</t>
  </si>
  <si>
    <t>W1</t>
  </si>
  <si>
    <t>Total Salary &amp; Wages</t>
  </si>
  <si>
    <t>W2</t>
  </si>
  <si>
    <t>Amounts Withheld</t>
  </si>
  <si>
    <t>T</t>
  </si>
  <si>
    <t>PAYG Income Tax Instalment</t>
  </si>
  <si>
    <t>F</t>
  </si>
  <si>
    <t>Fringe Benefits Tax Instalment</t>
  </si>
  <si>
    <t>1A</t>
  </si>
  <si>
    <t>GST on Sales</t>
  </si>
  <si>
    <t>1B</t>
  </si>
  <si>
    <t>GST on Purchases</t>
  </si>
  <si>
    <t>Payment (Refund)</t>
  </si>
  <si>
    <t>Ref</t>
  </si>
  <si>
    <t>COA Code</t>
  </si>
  <si>
    <t>ITEM:</t>
  </si>
  <si>
    <t>#</t>
  </si>
  <si>
    <t>Query</t>
  </si>
  <si>
    <t>Answer</t>
  </si>
  <si>
    <t>DGZ Query Sheet</t>
  </si>
  <si>
    <t>Response</t>
  </si>
  <si>
    <t>Sign</t>
  </si>
  <si>
    <t>Clear</t>
  </si>
  <si>
    <t>DGZ Review Sheet</t>
  </si>
  <si>
    <t>TAXATION CALCULATION</t>
  </si>
  <si>
    <t>REF</t>
  </si>
  <si>
    <t>OPERATING PROFIT BEFORE INCOME TAX</t>
  </si>
  <si>
    <t>Add back:</t>
  </si>
  <si>
    <t xml:space="preserve"> - Entertainment</t>
  </si>
  <si>
    <t xml:space="preserve"> - Fines &amp; Penalties</t>
  </si>
  <si>
    <t xml:space="preserve"> - Accounting Depreciation</t>
  </si>
  <si>
    <t>Less:</t>
  </si>
  <si>
    <t xml:space="preserve"> - Taxation Depreciation</t>
  </si>
  <si>
    <t>TAXABLE INCOME</t>
  </si>
  <si>
    <t>Instalments Paid</t>
  </si>
  <si>
    <t>DGZ Tax Reconciliation Statement</t>
  </si>
  <si>
    <t>Worksheet Title</t>
  </si>
  <si>
    <t>Financial Statements</t>
  </si>
  <si>
    <t>Trial Balance (Final Version)</t>
  </si>
  <si>
    <t>General Ledger</t>
  </si>
  <si>
    <t>Income Tax Return</t>
  </si>
  <si>
    <t>Franking Account</t>
  </si>
  <si>
    <t>Losses carried forward</t>
  </si>
  <si>
    <t>Tax reconciliation</t>
  </si>
  <si>
    <t>Accounting Package</t>
  </si>
  <si>
    <t>Package &amp; Version</t>
  </si>
  <si>
    <t>Password</t>
  </si>
  <si>
    <t>File</t>
  </si>
  <si>
    <t>Documents</t>
  </si>
  <si>
    <t>Journals</t>
  </si>
  <si>
    <t>Directory</t>
  </si>
  <si>
    <r>
      <t xml:space="preserve">Other Documents </t>
    </r>
    <r>
      <rPr>
        <sz val="8"/>
        <rFont val="Arial"/>
        <family val="2"/>
      </rPr>
      <t>(Dividend slips, trust distribution minutes etc)</t>
    </r>
  </si>
  <si>
    <t>Sales Reconciliation</t>
  </si>
  <si>
    <t>G1 Sales</t>
  </si>
  <si>
    <t>Less 1A GST collected</t>
  </si>
  <si>
    <t>Total sales reported on BAS</t>
  </si>
  <si>
    <t>Ledger Accounts</t>
  </si>
  <si>
    <t>Total sales reported in MAS</t>
  </si>
  <si>
    <t>Difference</t>
  </si>
  <si>
    <t>$</t>
  </si>
  <si>
    <t>Fuel Tax Credits</t>
  </si>
  <si>
    <t>DGZ Journals</t>
  </si>
  <si>
    <t>R &amp; M</t>
  </si>
  <si>
    <t>Depreciation</t>
  </si>
  <si>
    <t>Job Summary</t>
  </si>
  <si>
    <t>TAX ON TAXABLE INCOME (sbe 27.5%)</t>
  </si>
  <si>
    <t>Sept qtr</t>
  </si>
  <si>
    <t>Dec qtr</t>
  </si>
  <si>
    <t>March qtr</t>
  </si>
  <si>
    <t>June qtr</t>
  </si>
  <si>
    <t>Add:</t>
  </si>
  <si>
    <t>Amount outstanding on ATO tax account</t>
  </si>
  <si>
    <t>PROVISION FOR INCOME TAX</t>
  </si>
  <si>
    <t xml:space="preserve"> - Prior Year Loss</t>
  </si>
  <si>
    <t>ü</t>
  </si>
  <si>
    <t>Hyperlink required documents</t>
  </si>
  <si>
    <t>MAULE FAMILY SUPER FUND</t>
  </si>
  <si>
    <t>MAULRD1</t>
  </si>
  <si>
    <t>JLB</t>
  </si>
  <si>
    <t>IAS Item</t>
  </si>
  <si>
    <t>GST</t>
  </si>
  <si>
    <t>Net</t>
  </si>
  <si>
    <t>Reef Palms Rent</t>
  </si>
  <si>
    <t>G11 Purchases</t>
  </si>
  <si>
    <t>Accountancy Fees</t>
  </si>
  <si>
    <t>Auditor Fees</t>
  </si>
  <si>
    <t>P &amp; E</t>
  </si>
  <si>
    <t>ComSec Brokerage Fees</t>
  </si>
  <si>
    <t>Adj from last year</t>
  </si>
  <si>
    <t>DGZ GST Reconciliation</t>
  </si>
  <si>
    <t>Provision for GST</t>
  </si>
  <si>
    <t>Sundry Creditors</t>
  </si>
  <si>
    <t>SBWO</t>
  </si>
  <si>
    <t>Plant &amp; Equipment</t>
  </si>
  <si>
    <t>Renovations</t>
  </si>
  <si>
    <t>(Recognise depn and SBWO for year)</t>
  </si>
  <si>
    <t>PAYG Instalments</t>
  </si>
  <si>
    <t>(Split PAYG Instalments and GST)</t>
  </si>
  <si>
    <t>(Clear GST Accounts)</t>
  </si>
  <si>
    <t xml:space="preserve">                                 </t>
  </si>
  <si>
    <t>Property Income</t>
  </si>
  <si>
    <t>Insurance</t>
  </si>
  <si>
    <t>GST Free</t>
  </si>
  <si>
    <t>jas</t>
  </si>
  <si>
    <t>ond</t>
  </si>
  <si>
    <t>jfm</t>
  </si>
  <si>
    <t>amj</t>
  </si>
  <si>
    <t>Bank Charges</t>
  </si>
  <si>
    <t>Sharnee</t>
  </si>
  <si>
    <t>30/06/2022</t>
  </si>
  <si>
    <t>16/05/2022</t>
  </si>
  <si>
    <t>(Recognise AMJ 22 BAS Creditor )</t>
  </si>
  <si>
    <t>Sep-21</t>
  </si>
  <si>
    <t>Dec-21</t>
  </si>
  <si>
    <t>Mar-22</t>
  </si>
  <si>
    <t>Jun-22</t>
  </si>
  <si>
    <t>(Recognise issue of in-specie Woodside shares from BHP)</t>
  </si>
  <si>
    <t>Sundry debtors</t>
  </si>
  <si>
    <t>Goodman Group Distribution</t>
  </si>
  <si>
    <t>(Recognise Goodman Group distribution not yet received)</t>
  </si>
  <si>
    <t>Investment Exp</t>
  </si>
  <si>
    <t>MAULE SUPER FUND</t>
  </si>
  <si>
    <t>Shareholding</t>
  </si>
  <si>
    <t xml:space="preserve">Gross </t>
  </si>
  <si>
    <t>Tax Withheld</t>
  </si>
  <si>
    <t>Apple Inc</t>
  </si>
  <si>
    <t>AAPL</t>
  </si>
  <si>
    <t>Tower Corp</t>
  </si>
  <si>
    <t>AMT</t>
  </si>
  <si>
    <t>American</t>
  </si>
  <si>
    <t>Citigroup Inc</t>
  </si>
  <si>
    <t xml:space="preserve">C </t>
  </si>
  <si>
    <t>Deere &amp; Co</t>
  </si>
  <si>
    <t xml:space="preserve">DE </t>
  </si>
  <si>
    <t>Telefonaktiebolaget</t>
  </si>
  <si>
    <t>LM Ericsson</t>
  </si>
  <si>
    <t>ADR</t>
  </si>
  <si>
    <t>Corning Inc</t>
  </si>
  <si>
    <t>GLW</t>
  </si>
  <si>
    <t>Marvell</t>
  </si>
  <si>
    <t>Technologies</t>
  </si>
  <si>
    <t>MRVL</t>
  </si>
  <si>
    <t xml:space="preserve">Microsoft </t>
  </si>
  <si>
    <t>Corporation</t>
  </si>
  <si>
    <t>MSFT</t>
  </si>
  <si>
    <t>Qualcomm Inc</t>
  </si>
  <si>
    <t>QCOM</t>
  </si>
  <si>
    <t>Blackrock Istitut.</t>
  </si>
  <si>
    <t>iShares Semiconduction ETF</t>
  </si>
  <si>
    <t>SOXX</t>
  </si>
  <si>
    <t>Vmware Inc</t>
  </si>
  <si>
    <t>Xilinx Inc</t>
  </si>
  <si>
    <t xml:space="preserve">XLNX </t>
  </si>
  <si>
    <t xml:space="preserve">VMW </t>
  </si>
  <si>
    <t>Totals</t>
  </si>
  <si>
    <t>Total Foreign Income</t>
  </si>
  <si>
    <t>Foreign Tax Withheld</t>
  </si>
  <si>
    <t>Foreign Dividend Summary</t>
  </si>
  <si>
    <t>Forex Loss</t>
  </si>
  <si>
    <t>Bank Data Clearing Account</t>
  </si>
  <si>
    <t>(Clear off Foreign currency trades)</t>
  </si>
  <si>
    <t>difference relates to Accountancy, audit, brokerage fees</t>
  </si>
  <si>
    <t>Foreign dividends are slightly out from Halo sheet.</t>
  </si>
  <si>
    <t>About $10 in gross income and $5 in tax w/h.</t>
  </si>
  <si>
    <t>Only 11 payments of rent?  Timing of June/July payments?</t>
  </si>
  <si>
    <t>Forex loss - is this a realised or non realised loss?</t>
  </si>
  <si>
    <t>Conversion of USD/AUD or actual loss on sale</t>
  </si>
  <si>
    <t>of USD withdrawal?</t>
  </si>
  <si>
    <t xml:space="preserve">Microsoft subscription - no mention of SMSF </t>
  </si>
  <si>
    <t>and email is personal.</t>
  </si>
  <si>
    <t>Final overdue notice for rates $24,702.69 but paid</t>
  </si>
  <si>
    <t>$24740.72?  Late fee included?</t>
  </si>
  <si>
    <t>Insurance - do we have any documents to show the</t>
  </si>
  <si>
    <t>actual property listed on the policy or the payment</t>
  </si>
  <si>
    <t>invoice that was to be provided for the additional $460</t>
  </si>
  <si>
    <t>in Maule superfund name?</t>
  </si>
  <si>
    <t>Note on R&amp;M workpaper that as at 18/03/22 Jay</t>
  </si>
  <si>
    <t>owed the Fund Land tax and rates payments.</t>
  </si>
  <si>
    <t>Should we be taking these up as Debtors?</t>
  </si>
  <si>
    <t>ICA on file?</t>
  </si>
  <si>
    <t>Do we have an overall CGT report showing all</t>
  </si>
  <si>
    <t>sold investments?  Only a summary, no details</t>
  </si>
  <si>
    <t>of what was included.  Unable to reconcile the</t>
  </si>
  <si>
    <t>Halo investments as per the CGT report provided.</t>
  </si>
  <si>
    <t>Found - what about the credit of $4,575?</t>
  </si>
  <si>
    <t>This should be a debtor?</t>
  </si>
  <si>
    <t>Yes, he has that written on the statement</t>
  </si>
  <si>
    <t>Yes I know but he gets this each year for their investments in</t>
  </si>
  <si>
    <t>the super and was paid out of super so included</t>
  </si>
  <si>
    <t>This is because of BGL exchange rates that they prefill</t>
  </si>
  <si>
    <t>I didn't think it was material so left it</t>
  </si>
  <si>
    <t>Just what he provided in the emails</t>
  </si>
  <si>
    <t>all cleared this financial year as he sells the property</t>
  </si>
  <si>
    <t>I didn't want to until they actually received them, these people</t>
  </si>
  <si>
    <t xml:space="preserve"> have been struggling to pay in past, should be</t>
  </si>
  <si>
    <t>agent, and super funds are on a cash basis, BVG wants just what has been received and paid taken into account</t>
  </si>
  <si>
    <t>These tennants are a bit hit and miss with payments.  As there is no</t>
  </si>
  <si>
    <t>No, fixed</t>
  </si>
  <si>
    <t>I took this up last year as he owed additional GST, he has then paid it as per our instructions, but the girls have not lodged the amended GST return, have advised them to lodge it ASAP</t>
  </si>
  <si>
    <t>and used for all of the share investments in super</t>
  </si>
  <si>
    <t>printed on file, slight difference again due to currency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</si>
</sst>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C09]dd\-mmmm\-yyyy;@"/>
    <numFmt numFmtId="165" formatCode="mmm\-yy_)"/>
    <numFmt numFmtId="166" formatCode="#,##0.00_);\(#,##0.00\)"/>
    <numFmt numFmtId="167" formatCode="#,##0_);\(#,##0\)"/>
    <numFmt numFmtId="168" formatCode="#,##0."/>
    <numFmt numFmtId="169" formatCode="&quot;$&quot;#."/>
    <numFmt numFmtId="170" formatCode="#.00"/>
    <numFmt numFmtId="171" formatCode="#,##0.00_);\(#,##0.00\ \);\-\ \ "/>
    <numFmt numFmtId="172" formatCode="_(* #,##0.00_);[Red]\(#,##0.00\);_(* &quot;-&quot;_);_(@_)\-"/>
  </numFmts>
  <fonts count="36">
    <font>
      <sz val="10"/>
      <name val="Arial"/>
    </font>
    <font>
      <sz val="10"/>
      <name val="Arial"/>
      <family val="2"/>
    </font>
    <font>
      <sz val="10"/>
      <name val="Arial"/>
      <family val="2"/>
    </font>
    <font>
      <b/>
      <sz val="12"/>
      <name val="Arial"/>
      <family val="2"/>
    </font>
    <font>
      <sz val="11"/>
      <name val="Arial"/>
      <family val="2"/>
    </font>
    <font>
      <b/>
      <sz val="11"/>
      <name val="Arial"/>
      <family val="2"/>
    </font>
    <font>
      <sz val="11.5"/>
      <name val="Arial"/>
      <family val="2"/>
    </font>
    <font>
      <sz val="11.5"/>
      <name val="Times New Roman"/>
      <family val="1"/>
    </font>
    <font>
      <b/>
      <sz val="16"/>
      <name val="Arial"/>
      <family val="2"/>
    </font>
    <font>
      <b/>
      <sz val="24"/>
      <name val="Arial"/>
      <family val="2"/>
    </font>
    <font>
      <sz val="10"/>
      <name val="Arial MT"/>
    </font>
    <font>
      <sz val="24"/>
      <name val="Arial"/>
      <family val="2"/>
    </font>
    <font>
      <sz val="11"/>
      <color indexed="12"/>
      <name val="Arial"/>
      <family val="2"/>
    </font>
    <font>
      <b/>
      <sz val="11.5"/>
      <name val="Arial"/>
      <family val="2"/>
    </font>
    <font>
      <i/>
      <sz val="8"/>
      <name val="Arial"/>
      <family val="2"/>
    </font>
    <font>
      <b/>
      <sz val="1"/>
      <color indexed="8"/>
      <name val="Courier"/>
      <family val="3"/>
    </font>
    <font>
      <sz val="1"/>
      <color indexed="8"/>
      <name val="Courier"/>
      <family val="3"/>
    </font>
    <font>
      <b/>
      <sz val="14"/>
      <name val="Arial"/>
      <family val="2"/>
    </font>
    <font>
      <u/>
      <sz val="11.5"/>
      <color indexed="12"/>
      <name val="Times New Roman"/>
      <family val="1"/>
    </font>
    <font>
      <i/>
      <sz val="1"/>
      <color indexed="8"/>
      <name val="Courier"/>
      <family val="3"/>
    </font>
    <font>
      <b/>
      <sz val="12"/>
      <name val="Arial"/>
      <family val="2"/>
    </font>
    <font>
      <u/>
      <sz val="11"/>
      <color indexed="12"/>
      <name val="Arial"/>
      <family val="2"/>
    </font>
    <font>
      <sz val="8"/>
      <name val="Arial"/>
      <family val="2"/>
    </font>
    <font>
      <sz val="10"/>
      <name val="Times New Roman"/>
      <family val="1"/>
    </font>
    <font>
      <sz val="11"/>
      <name val="Times New Roman"/>
      <family val="1"/>
    </font>
    <font>
      <sz val="12"/>
      <name val="Arial"/>
      <family val="2"/>
    </font>
    <font>
      <b/>
      <sz val="10"/>
      <name val="Arial"/>
      <family val="2"/>
    </font>
    <font>
      <sz val="10"/>
      <color rgb="FFFF0000"/>
      <name val="Wingdings"/>
      <charset val="2"/>
    </font>
    <font>
      <b/>
      <sz val="11"/>
      <color rgb="FF3030EC"/>
      <name val="Arial"/>
      <family val="2"/>
    </font>
    <font>
      <b/>
      <sz val="10"/>
      <color rgb="FF3030EC"/>
      <name val="Arial"/>
      <family val="2"/>
    </font>
    <font>
      <b/>
      <sz val="11.5"/>
      <color rgb="FF3030EC"/>
      <name val="Times New Roman"/>
      <family val="1"/>
    </font>
    <font>
      <b/>
      <i/>
      <sz val="10"/>
      <color rgb="FF3030EC"/>
      <name val="Arial"/>
      <family val="2"/>
    </font>
    <font>
      <sz val="10"/>
      <color indexed="10"/>
      <name val="Wingdings"/>
      <charset val="2"/>
    </font>
    <font>
      <sz val="11.5"/>
      <color rgb="FFFF0000"/>
      <name val="Arial"/>
      <family val="2"/>
    </font>
    <font>
      <b/>
      <sz val="11.5"/>
      <color rgb="FFFF0000"/>
      <name val="Arial"/>
      <family val="2"/>
    </font>
    <font>
      <b/>
      <i/>
      <u/>
      <sz val="10"/>
      <name val="Arial"/>
      <family val="2"/>
    </font>
  </fonts>
  <fills count="6">
    <fill>
      <patternFill patternType="none"/>
    </fill>
    <fill>
      <patternFill patternType="gray125"/>
    </fill>
    <fill>
      <patternFill patternType="gray125">
        <fgColor indexed="22"/>
        <bgColor indexed="9"/>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s>
  <borders count="64">
    <border>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style="thin">
        <color indexed="8"/>
      </right>
      <top/>
      <bottom/>
      <diagonal/>
    </border>
    <border>
      <left/>
      <right style="thin">
        <color indexed="8"/>
      </right>
      <top/>
      <bottom/>
      <diagonal/>
    </border>
    <border>
      <left/>
      <right style="medium">
        <color indexed="8"/>
      </right>
      <top/>
      <bottom/>
      <diagonal/>
    </border>
    <border>
      <left/>
      <right style="medium">
        <color indexed="8"/>
      </right>
      <top/>
      <bottom style="medium">
        <color indexed="8"/>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64"/>
      </bottom>
      <diagonal/>
    </border>
    <border>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top style="medium">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style="thin">
        <color indexed="64"/>
      </bottom>
      <diagonal/>
    </border>
    <border>
      <left/>
      <right style="medium">
        <color indexed="8"/>
      </right>
      <top/>
      <bottom style="thin">
        <color indexed="64"/>
      </bottom>
      <diagonal/>
    </border>
    <border>
      <left style="thin">
        <color indexed="8"/>
      </left>
      <right style="medium">
        <color indexed="8"/>
      </right>
      <top style="thin">
        <color indexed="64"/>
      </top>
      <bottom style="double">
        <color indexed="64"/>
      </bottom>
      <diagonal/>
    </border>
    <border>
      <left style="thin">
        <color indexed="8"/>
      </left>
      <right style="medium">
        <color indexed="8"/>
      </right>
      <top style="thin">
        <color indexed="64"/>
      </top>
      <bottom/>
      <diagonal/>
    </border>
    <border>
      <left/>
      <right style="medium">
        <color indexed="8"/>
      </right>
      <top/>
      <bottom style="double">
        <color indexed="8"/>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s>
  <cellStyleXfs count="26">
    <xf numFmtId="0" fontId="0" fillId="0" borderId="0"/>
    <xf numFmtId="168" fontId="15" fillId="0" borderId="1">
      <protection locked="0"/>
    </xf>
    <xf numFmtId="168" fontId="15" fillId="0" borderId="1">
      <alignment horizontal="right"/>
      <protection locked="0"/>
    </xf>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5" fontId="16" fillId="0" borderId="0">
      <protection locked="0"/>
    </xf>
    <xf numFmtId="17" fontId="15" fillId="0" borderId="0">
      <alignment horizontal="right"/>
      <protection locked="0"/>
    </xf>
    <xf numFmtId="17" fontId="1" fillId="0" borderId="0"/>
    <xf numFmtId="170" fontId="16" fillId="0" borderId="0">
      <protection locked="0"/>
    </xf>
    <xf numFmtId="0" fontId="15" fillId="0" borderId="0">
      <protection locked="0"/>
    </xf>
    <xf numFmtId="0" fontId="17" fillId="0" borderId="0"/>
    <xf numFmtId="0" fontId="18" fillId="0" borderId="0" applyNumberFormat="0" applyFill="0" applyBorder="0" applyAlignment="0" applyProtection="0">
      <alignment vertical="top"/>
      <protection locked="0"/>
    </xf>
    <xf numFmtId="0" fontId="15" fillId="0" borderId="0">
      <protection locked="0"/>
    </xf>
    <xf numFmtId="0" fontId="1" fillId="0" borderId="0"/>
    <xf numFmtId="166" fontId="10" fillId="0" borderId="0"/>
    <xf numFmtId="39" fontId="7" fillId="0" borderId="0"/>
    <xf numFmtId="39" fontId="10" fillId="0" borderId="0"/>
    <xf numFmtId="0" fontId="19" fillId="0" borderId="0">
      <protection locked="0"/>
    </xf>
    <xf numFmtId="172" fontId="1" fillId="0" borderId="0"/>
    <xf numFmtId="0" fontId="20" fillId="0" borderId="0"/>
    <xf numFmtId="0" fontId="15" fillId="0" borderId="0">
      <protection locked="0"/>
    </xf>
    <xf numFmtId="168" fontId="16" fillId="0" borderId="2">
      <protection locked="0"/>
    </xf>
    <xf numFmtId="168" fontId="16" fillId="0" borderId="3">
      <protection locked="0"/>
    </xf>
    <xf numFmtId="169" fontId="16" fillId="0" borderId="3">
      <protection locked="0"/>
    </xf>
    <xf numFmtId="172" fontId="1" fillId="0" borderId="4"/>
  </cellStyleXfs>
  <cellXfs count="234">
    <xf numFmtId="0" fontId="0" fillId="0" borderId="0" xfId="0"/>
    <xf numFmtId="4" fontId="2" fillId="0" borderId="0" xfId="0" applyNumberFormat="1" applyFont="1"/>
    <xf numFmtId="0" fontId="2" fillId="0" borderId="0" xfId="0" applyFont="1"/>
    <xf numFmtId="4" fontId="2" fillId="0" borderId="5" xfId="0" applyNumberFormat="1" applyFont="1" applyBorder="1"/>
    <xf numFmtId="39" fontId="6" fillId="0" borderId="0" xfId="16" applyFont="1"/>
    <xf numFmtId="39" fontId="8" fillId="0" borderId="0" xfId="16" applyFont="1"/>
    <xf numFmtId="3" fontId="6" fillId="0" borderId="0" xfId="16" applyNumberFormat="1" applyFont="1"/>
    <xf numFmtId="39" fontId="9" fillId="0" borderId="0" xfId="17" applyFont="1" applyAlignment="1">
      <alignment horizontal="centerContinuous"/>
    </xf>
    <xf numFmtId="39" fontId="11" fillId="0" borderId="0" xfId="17" applyFont="1"/>
    <xf numFmtId="39" fontId="5" fillId="0" borderId="5" xfId="16" applyFont="1" applyBorder="1" applyAlignment="1">
      <alignment vertical="center"/>
    </xf>
    <xf numFmtId="3" fontId="5" fillId="0" borderId="5" xfId="16" applyNumberFormat="1" applyFont="1" applyBorder="1" applyAlignment="1">
      <alignment vertical="center"/>
    </xf>
    <xf numFmtId="3" fontId="11" fillId="0" borderId="5" xfId="17" applyNumberFormat="1" applyFont="1" applyBorder="1"/>
    <xf numFmtId="3" fontId="11" fillId="0" borderId="0" xfId="17" applyNumberFormat="1" applyFont="1"/>
    <xf numFmtId="39" fontId="4" fillId="0" borderId="0" xfId="16" applyFont="1"/>
    <xf numFmtId="3" fontId="4" fillId="0" borderId="0" xfId="16" applyNumberFormat="1" applyFont="1"/>
    <xf numFmtId="39" fontId="5" fillId="0" borderId="0" xfId="16" applyFont="1" applyAlignment="1">
      <alignment vertical="center"/>
    </xf>
    <xf numFmtId="164" fontId="12" fillId="0" borderId="0" xfId="16" applyNumberFormat="1" applyFont="1" applyAlignment="1">
      <alignment horizontal="left" vertical="center"/>
    </xf>
    <xf numFmtId="3" fontId="5" fillId="0" borderId="2" xfId="16" applyNumberFormat="1" applyFont="1" applyBorder="1" applyAlignment="1">
      <alignment vertical="center"/>
    </xf>
    <xf numFmtId="39" fontId="4" fillId="0" borderId="0" xfId="17" applyFont="1"/>
    <xf numFmtId="3" fontId="5" fillId="0" borderId="0" xfId="16" applyNumberFormat="1" applyFont="1" applyAlignment="1">
      <alignment vertical="center"/>
    </xf>
    <xf numFmtId="3" fontId="4" fillId="0" borderId="0" xfId="17" applyNumberFormat="1" applyFont="1"/>
    <xf numFmtId="39" fontId="13" fillId="0" borderId="0" xfId="16" applyFont="1"/>
    <xf numFmtId="39" fontId="13" fillId="0" borderId="0" xfId="16" applyFont="1" applyAlignment="1">
      <alignment horizontal="center"/>
    </xf>
    <xf numFmtId="3" fontId="13" fillId="0" borderId="0" xfId="16" applyNumberFormat="1" applyFont="1" applyAlignment="1">
      <alignment horizontal="center"/>
    </xf>
    <xf numFmtId="3" fontId="13" fillId="0" borderId="0" xfId="16" applyNumberFormat="1" applyFont="1"/>
    <xf numFmtId="3" fontId="6" fillId="0" borderId="0" xfId="4" applyNumberFormat="1" applyFont="1"/>
    <xf numFmtId="3" fontId="13" fillId="0" borderId="0" xfId="4" applyNumberFormat="1" applyFont="1"/>
    <xf numFmtId="37" fontId="6" fillId="0" borderId="0" xfId="16" applyNumberFormat="1" applyFont="1"/>
    <xf numFmtId="37" fontId="13" fillId="0" borderId="0" xfId="16" applyNumberFormat="1" applyFont="1" applyAlignment="1">
      <alignment horizontal="left"/>
    </xf>
    <xf numFmtId="4" fontId="4" fillId="0" borderId="0" xfId="0" applyNumberFormat="1" applyFont="1"/>
    <xf numFmtId="0" fontId="4" fillId="0" borderId="0" xfId="0" applyFont="1"/>
    <xf numFmtId="0" fontId="5" fillId="0" borderId="0" xfId="0" applyFont="1"/>
    <xf numFmtId="4" fontId="5" fillId="0" borderId="0" xfId="0" applyNumberFormat="1" applyFont="1"/>
    <xf numFmtId="0" fontId="5"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14" fontId="2" fillId="0" borderId="5" xfId="0" applyNumberFormat="1" applyFont="1" applyBorder="1" applyAlignment="1">
      <alignment horizontal="center"/>
    </xf>
    <xf numFmtId="1" fontId="2" fillId="0" borderId="5" xfId="0" applyNumberFormat="1" applyFont="1" applyBorder="1" applyAlignment="1">
      <alignment horizontal="center"/>
    </xf>
    <xf numFmtId="0" fontId="4" fillId="0" borderId="6" xfId="0" applyFont="1" applyBorder="1"/>
    <xf numFmtId="0" fontId="4" fillId="0" borderId="7" xfId="0" applyFont="1" applyBorder="1"/>
    <xf numFmtId="0" fontId="2" fillId="0" borderId="5" xfId="0" applyFont="1" applyBorder="1" applyAlignment="1">
      <alignment horizontal="center"/>
    </xf>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43" fontId="14" fillId="0" borderId="5" xfId="3" applyFont="1" applyBorder="1" applyAlignment="1">
      <alignment horizontal="center"/>
    </xf>
    <xf numFmtId="4" fontId="14" fillId="0" borderId="5" xfId="0" applyNumberFormat="1" applyFont="1" applyBorder="1"/>
    <xf numFmtId="3" fontId="5" fillId="0" borderId="6" xfId="16" applyNumberFormat="1" applyFont="1" applyBorder="1" applyAlignment="1">
      <alignment vertical="center"/>
    </xf>
    <xf numFmtId="3" fontId="11" fillId="0" borderId="1" xfId="17" applyNumberFormat="1" applyFont="1" applyBorder="1"/>
    <xf numFmtId="3" fontId="5" fillId="0" borderId="6" xfId="16" applyNumberFormat="1" applyFont="1" applyBorder="1" applyAlignment="1">
      <alignment vertical="center" wrapText="1"/>
    </xf>
    <xf numFmtId="0" fontId="0" fillId="0" borderId="8" xfId="0" applyBorder="1"/>
    <xf numFmtId="0" fontId="0" fillId="0" borderId="7" xfId="0" applyBorder="1"/>
    <xf numFmtId="39" fontId="5" fillId="0" borderId="12" xfId="16" applyFont="1" applyBorder="1" applyAlignment="1">
      <alignment vertical="center"/>
    </xf>
    <xf numFmtId="39" fontId="4" fillId="0" borderId="0" xfId="17" applyFont="1" applyAlignment="1">
      <alignment wrapText="1"/>
    </xf>
    <xf numFmtId="39" fontId="5" fillId="0" borderId="6" xfId="16" applyFont="1" applyBorder="1" applyAlignment="1">
      <alignment vertical="center"/>
    </xf>
    <xf numFmtId="0" fontId="0" fillId="0" borderId="27" xfId="0" applyBorder="1"/>
    <xf numFmtId="0" fontId="0" fillId="0" borderId="6"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5" xfId="0" applyBorder="1"/>
    <xf numFmtId="0" fontId="0" fillId="0" borderId="34" xfId="0" applyBorder="1"/>
    <xf numFmtId="0" fontId="8" fillId="3" borderId="35" xfId="0" applyFont="1" applyFill="1" applyBorder="1" applyAlignment="1">
      <alignment horizontal="center"/>
    </xf>
    <xf numFmtId="0" fontId="8" fillId="3" borderId="36" xfId="0" applyFont="1" applyFill="1" applyBorder="1" applyAlignment="1">
      <alignment horizontal="center"/>
    </xf>
    <xf numFmtId="0" fontId="0" fillId="0" borderId="37" xfId="0" applyBorder="1"/>
    <xf numFmtId="166" fontId="23" fillId="0" borderId="0" xfId="15" applyFont="1"/>
    <xf numFmtId="167" fontId="23" fillId="0" borderId="0" xfId="15" applyNumberFormat="1" applyFont="1"/>
    <xf numFmtId="166" fontId="4" fillId="0" borderId="0" xfId="15" applyFont="1"/>
    <xf numFmtId="166" fontId="5" fillId="0" borderId="0" xfId="15" applyFont="1"/>
    <xf numFmtId="167" fontId="4" fillId="0" borderId="0" xfId="15" applyNumberFormat="1" applyFont="1"/>
    <xf numFmtId="49" fontId="21" fillId="0" borderId="0" xfId="12" applyNumberFormat="1" applyFont="1" applyBorder="1" applyAlignment="1" applyProtection="1">
      <alignment horizontal="center"/>
    </xf>
    <xf numFmtId="39" fontId="5" fillId="0" borderId="40" xfId="17" applyFont="1" applyBorder="1"/>
    <xf numFmtId="167" fontId="21" fillId="0" borderId="0" xfId="12" applyNumberFormat="1" applyFont="1" applyAlignment="1" applyProtection="1">
      <alignment horizontal="center"/>
    </xf>
    <xf numFmtId="166" fontId="24" fillId="0" borderId="0" xfId="15" applyFont="1"/>
    <xf numFmtId="166" fontId="5" fillId="0" borderId="13" xfId="15" applyFont="1" applyBorder="1"/>
    <xf numFmtId="167" fontId="5" fillId="0" borderId="14" xfId="15" applyNumberFormat="1" applyFont="1" applyBorder="1" applyAlignment="1">
      <alignment horizontal="center"/>
    </xf>
    <xf numFmtId="166" fontId="5" fillId="0" borderId="15" xfId="15" applyFont="1" applyBorder="1"/>
    <xf numFmtId="166" fontId="5" fillId="0" borderId="16" xfId="15" applyFont="1" applyBorder="1" applyAlignment="1">
      <alignment horizontal="center"/>
    </xf>
    <xf numFmtId="167" fontId="5" fillId="0" borderId="17" xfId="15" applyNumberFormat="1" applyFont="1" applyBorder="1" applyAlignment="1">
      <alignment horizontal="center"/>
    </xf>
    <xf numFmtId="165" fontId="5" fillId="0" borderId="18" xfId="15" applyNumberFormat="1" applyFont="1" applyBorder="1" applyAlignment="1">
      <alignment horizontal="center"/>
    </xf>
    <xf numFmtId="166" fontId="4" fillId="0" borderId="19" xfId="15" applyFont="1" applyBorder="1" applyAlignment="1">
      <alignment horizontal="center"/>
    </xf>
    <xf numFmtId="171" fontId="4" fillId="0" borderId="20" xfId="15" applyNumberFormat="1" applyFont="1" applyBorder="1"/>
    <xf numFmtId="171" fontId="4" fillId="0" borderId="21" xfId="15" applyNumberFormat="1" applyFont="1" applyBorder="1"/>
    <xf numFmtId="171" fontId="4" fillId="0" borderId="20" xfId="15" applyNumberFormat="1" applyFont="1" applyBorder="1" applyProtection="1">
      <protection locked="0"/>
    </xf>
    <xf numFmtId="171" fontId="12" fillId="0" borderId="20" xfId="15" applyNumberFormat="1" applyFont="1" applyBorder="1" applyProtection="1">
      <protection locked="0"/>
    </xf>
    <xf numFmtId="171" fontId="4" fillId="0" borderId="41" xfId="15" applyNumberFormat="1" applyFont="1" applyBorder="1"/>
    <xf numFmtId="171" fontId="4" fillId="0" borderId="42" xfId="15" applyNumberFormat="1" applyFont="1" applyBorder="1"/>
    <xf numFmtId="165" fontId="5" fillId="0" borderId="0" xfId="15" applyNumberFormat="1" applyFont="1" applyAlignment="1">
      <alignment horizontal="center"/>
    </xf>
    <xf numFmtId="166" fontId="4" fillId="0" borderId="38" xfId="15" applyFont="1" applyBorder="1" applyAlignment="1">
      <alignment horizontal="center"/>
    </xf>
    <xf numFmtId="171" fontId="4" fillId="0" borderId="39" xfId="15" applyNumberFormat="1" applyFont="1" applyBorder="1"/>
    <xf numFmtId="171" fontId="4" fillId="0" borderId="22" xfId="15" applyNumberFormat="1" applyFont="1" applyBorder="1"/>
    <xf numFmtId="166" fontId="24" fillId="0" borderId="0" xfId="15" applyFont="1" applyAlignment="1">
      <alignment horizontal="center"/>
    </xf>
    <xf numFmtId="171" fontId="24" fillId="0" borderId="0" xfId="15" applyNumberFormat="1" applyFont="1"/>
    <xf numFmtId="171" fontId="23" fillId="0" borderId="0" xfId="15" applyNumberFormat="1" applyFont="1"/>
    <xf numFmtId="171" fontId="4" fillId="0" borderId="43" xfId="15" applyNumberFormat="1" applyFont="1" applyBorder="1"/>
    <xf numFmtId="0" fontId="26" fillId="0" borderId="24" xfId="0" applyFont="1" applyBorder="1"/>
    <xf numFmtId="0" fontId="2" fillId="0" borderId="25" xfId="0" applyFont="1" applyBorder="1"/>
    <xf numFmtId="0" fontId="2" fillId="0" borderId="6" xfId="0" applyFont="1" applyBorder="1"/>
    <xf numFmtId="0" fontId="2" fillId="0" borderId="7" xfId="0" applyFont="1" applyBorder="1"/>
    <xf numFmtId="0" fontId="26" fillId="0" borderId="25" xfId="0" applyFont="1" applyBorder="1"/>
    <xf numFmtId="0" fontId="2" fillId="0" borderId="26" xfId="0" applyFont="1" applyBorder="1"/>
    <xf numFmtId="0" fontId="2" fillId="0" borderId="28" xfId="0" applyFont="1" applyBorder="1"/>
    <xf numFmtId="0" fontId="2" fillId="0" borderId="27" xfId="0" applyFont="1" applyBorder="1"/>
    <xf numFmtId="0" fontId="2" fillId="0" borderId="45" xfId="0" applyFont="1" applyBorder="1"/>
    <xf numFmtId="0" fontId="2" fillId="0" borderId="10" xfId="0" applyFont="1" applyBorder="1"/>
    <xf numFmtId="0" fontId="2" fillId="0" borderId="11" xfId="0" applyFont="1" applyBorder="1"/>
    <xf numFmtId="0" fontId="0" fillId="0" borderId="46" xfId="0" applyBorder="1"/>
    <xf numFmtId="0" fontId="26" fillId="0" borderId="45" xfId="0" applyFont="1" applyBorder="1"/>
    <xf numFmtId="164" fontId="12" fillId="0" borderId="4" xfId="16" applyNumberFormat="1" applyFont="1" applyBorder="1" applyAlignment="1">
      <alignment horizontal="left" vertical="center"/>
    </xf>
    <xf numFmtId="0" fontId="0" fillId="0" borderId="10" xfId="0" applyBorder="1"/>
    <xf numFmtId="0" fontId="0" fillId="0" borderId="47" xfId="0" applyBorder="1"/>
    <xf numFmtId="0" fontId="0" fillId="0" borderId="1" xfId="0" applyBorder="1"/>
    <xf numFmtId="0" fontId="0" fillId="0" borderId="2" xfId="0" applyBorder="1"/>
    <xf numFmtId="0" fontId="0" fillId="0" borderId="4" xfId="0" applyBorder="1"/>
    <xf numFmtId="37" fontId="6" fillId="0" borderId="3" xfId="5" applyNumberFormat="1" applyFont="1" applyBorder="1"/>
    <xf numFmtId="3" fontId="6" fillId="0" borderId="0" xfId="3" applyNumberFormat="1" applyFont="1"/>
    <xf numFmtId="49" fontId="13" fillId="0" borderId="0" xfId="16" applyNumberFormat="1" applyFont="1" applyAlignment="1">
      <alignment horizontal="center"/>
    </xf>
    <xf numFmtId="39" fontId="8" fillId="0" borderId="0" xfId="16" applyFont="1" applyAlignment="1">
      <alignment horizontal="left"/>
    </xf>
    <xf numFmtId="171" fontId="4" fillId="0" borderId="56" xfId="15" applyNumberFormat="1" applyFont="1" applyBorder="1" applyProtection="1">
      <protection locked="0"/>
    </xf>
    <xf numFmtId="171" fontId="4" fillId="0" borderId="57" xfId="15" applyNumberFormat="1" applyFont="1" applyBorder="1"/>
    <xf numFmtId="44" fontId="4" fillId="0" borderId="58" xfId="5" applyFont="1" applyBorder="1" applyProtection="1"/>
    <xf numFmtId="171" fontId="4" fillId="0" borderId="60" xfId="15" applyNumberFormat="1" applyFont="1" applyBorder="1"/>
    <xf numFmtId="171" fontId="4" fillId="0" borderId="59" xfId="15" applyNumberFormat="1" applyFont="1" applyBorder="1"/>
    <xf numFmtId="44" fontId="4" fillId="0" borderId="21" xfId="5" applyFont="1" applyBorder="1" applyProtection="1"/>
    <xf numFmtId="0" fontId="27" fillId="0" borderId="0" xfId="0" applyFont="1"/>
    <xf numFmtId="49" fontId="28" fillId="0" borderId="6" xfId="16" applyNumberFormat="1" applyFont="1" applyBorder="1" applyAlignment="1">
      <alignment vertical="center"/>
    </xf>
    <xf numFmtId="49" fontId="28" fillId="0" borderId="6" xfId="16" applyNumberFormat="1" applyFont="1" applyBorder="1" applyAlignment="1">
      <alignment horizontal="left" vertical="center"/>
    </xf>
    <xf numFmtId="49" fontId="28" fillId="0" borderId="5" xfId="17" applyNumberFormat="1" applyFont="1" applyBorder="1"/>
    <xf numFmtId="49" fontId="28" fillId="0" borderId="5" xfId="16" applyNumberFormat="1" applyFont="1" applyBorder="1"/>
    <xf numFmtId="49" fontId="28" fillId="0" borderId="5" xfId="17" applyNumberFormat="1" applyFont="1" applyBorder="1" applyAlignment="1">
      <alignment horizontal="left"/>
    </xf>
    <xf numFmtId="49" fontId="28" fillId="0" borderId="5" xfId="16" applyNumberFormat="1" applyFont="1" applyBorder="1" applyAlignment="1">
      <alignment vertical="center"/>
    </xf>
    <xf numFmtId="0" fontId="28" fillId="0" borderId="5" xfId="16" applyNumberFormat="1" applyFont="1" applyBorder="1" applyAlignment="1">
      <alignment horizontal="left" vertical="center"/>
    </xf>
    <xf numFmtId="0" fontId="28" fillId="0" borderId="5" xfId="16" applyNumberFormat="1" applyFont="1" applyBorder="1" applyAlignment="1">
      <alignment vertical="center"/>
    </xf>
    <xf numFmtId="49" fontId="28" fillId="0" borderId="5" xfId="16" applyNumberFormat="1" applyFont="1" applyBorder="1" applyAlignment="1">
      <alignment horizontal="left" vertical="center"/>
    </xf>
    <xf numFmtId="0" fontId="31" fillId="0" borderId="29" xfId="0" applyFont="1" applyBorder="1"/>
    <xf numFmtId="0" fontId="2" fillId="0" borderId="8" xfId="0" applyFont="1" applyBorder="1"/>
    <xf numFmtId="0" fontId="2" fillId="0" borderId="9" xfId="0" applyFont="1" applyBorder="1"/>
    <xf numFmtId="0" fontId="0" fillId="0" borderId="49" xfId="0" applyBorder="1"/>
    <xf numFmtId="0" fontId="0" fillId="0" borderId="61" xfId="0" applyBorder="1"/>
    <xf numFmtId="0" fontId="0" fillId="0" borderId="48" xfId="0" applyBorder="1" applyAlignment="1">
      <alignment horizontal="center" wrapText="1"/>
    </xf>
    <xf numFmtId="0" fontId="25" fillId="0" borderId="30" xfId="0" applyFont="1" applyBorder="1" applyAlignment="1">
      <alignment horizontal="center"/>
    </xf>
    <xf numFmtId="0" fontId="25" fillId="0" borderId="48" xfId="0" applyFont="1" applyBorder="1" applyAlignment="1">
      <alignment horizontal="center"/>
    </xf>
    <xf numFmtId="0" fontId="0" fillId="0" borderId="31" xfId="0" applyBorder="1" applyAlignment="1">
      <alignment horizontal="center" wrapText="1"/>
    </xf>
    <xf numFmtId="0" fontId="3" fillId="0" borderId="62" xfId="0" applyFont="1" applyBorder="1" applyAlignment="1">
      <alignment horizontal="center"/>
    </xf>
    <xf numFmtId="0" fontId="8" fillId="3" borderId="23"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9" fillId="0" borderId="1" xfId="0" applyFont="1" applyBorder="1"/>
    <xf numFmtId="3" fontId="7" fillId="0" borderId="2" xfId="16" applyNumberFormat="1" applyBorder="1" applyAlignment="1">
      <alignment vertical="center"/>
    </xf>
    <xf numFmtId="39" fontId="5" fillId="0" borderId="49" xfId="16" applyFont="1" applyBorder="1" applyAlignment="1">
      <alignment horizontal="center" vertical="center"/>
    </xf>
    <xf numFmtId="0" fontId="26" fillId="0" borderId="49" xfId="0" applyFont="1" applyBorder="1" applyAlignment="1">
      <alignment horizontal="center"/>
    </xf>
    <xf numFmtId="0" fontId="26" fillId="0" borderId="0" xfId="0" applyFont="1"/>
    <xf numFmtId="0" fontId="1" fillId="0" borderId="0" xfId="0" applyFont="1"/>
    <xf numFmtId="2" fontId="1" fillId="0" borderId="0" xfId="0" applyNumberFormat="1" applyFont="1"/>
    <xf numFmtId="2" fontId="1" fillId="0" borderId="2" xfId="0" applyNumberFormat="1" applyFont="1" applyBorder="1"/>
    <xf numFmtId="2" fontId="1" fillId="0" borderId="49" xfId="0" applyNumberFormat="1" applyFont="1" applyBorder="1"/>
    <xf numFmtId="14" fontId="26" fillId="0" borderId="0" xfId="0" applyNumberFormat="1" applyFont="1"/>
    <xf numFmtId="2" fontId="0" fillId="0" borderId="0" xfId="0" applyNumberFormat="1"/>
    <xf numFmtId="14" fontId="0" fillId="0" borderId="0" xfId="0" applyNumberFormat="1"/>
    <xf numFmtId="1" fontId="0" fillId="0" borderId="0" xfId="0" applyNumberFormat="1"/>
    <xf numFmtId="2" fontId="0" fillId="0" borderId="49" xfId="0" applyNumberFormat="1" applyBorder="1"/>
    <xf numFmtId="0" fontId="22" fillId="0" borderId="9" xfId="0" applyFont="1" applyBorder="1" applyAlignment="1">
      <alignment horizontal="center"/>
    </xf>
    <xf numFmtId="0" fontId="1" fillId="0" borderId="5" xfId="0" applyFont="1" applyBorder="1" applyAlignment="1">
      <alignment horizontal="center"/>
    </xf>
    <xf numFmtId="4" fontId="1" fillId="0" borderId="5" xfId="0" applyNumberFormat="1" applyFont="1" applyBorder="1"/>
    <xf numFmtId="0" fontId="4" fillId="0" borderId="28" xfId="0" applyFont="1" applyBorder="1"/>
    <xf numFmtId="0" fontId="4" fillId="0" borderId="27" xfId="0" applyFont="1" applyBorder="1"/>
    <xf numFmtId="0" fontId="32" fillId="0" borderId="5" xfId="0" applyFont="1" applyBorder="1" applyAlignment="1">
      <alignment horizontal="center"/>
    </xf>
    <xf numFmtId="4" fontId="1" fillId="0" borderId="6" xfId="0" applyNumberFormat="1" applyFont="1" applyBorder="1"/>
    <xf numFmtId="0" fontId="4" fillId="0" borderId="49" xfId="0" applyFont="1" applyBorder="1"/>
    <xf numFmtId="0" fontId="4" fillId="0" borderId="4" xfId="0" applyFont="1" applyBorder="1"/>
    <xf numFmtId="1" fontId="1" fillId="0" borderId="5" xfId="0" applyNumberFormat="1" applyFont="1" applyBorder="1" applyAlignment="1">
      <alignment horizontal="center"/>
    </xf>
    <xf numFmtId="3" fontId="33" fillId="0" borderId="0" xfId="4" applyNumberFormat="1" applyFont="1"/>
    <xf numFmtId="3" fontId="34" fillId="0" borderId="0" xfId="4" applyNumberFormat="1" applyFont="1"/>
    <xf numFmtId="37" fontId="6" fillId="0" borderId="49" xfId="16" applyNumberFormat="1" applyFont="1" applyBorder="1"/>
    <xf numFmtId="1" fontId="2" fillId="0" borderId="0" xfId="0" applyNumberFormat="1" applyFont="1" applyAlignment="1">
      <alignment horizontal="center"/>
    </xf>
    <xf numFmtId="37" fontId="33" fillId="0" borderId="0" xfId="16" applyNumberFormat="1" applyFont="1"/>
    <xf numFmtId="0" fontId="0" fillId="0" borderId="9" xfId="0" applyBorder="1"/>
    <xf numFmtId="0" fontId="1" fillId="0" borderId="5" xfId="0" applyFont="1" applyBorder="1"/>
    <xf numFmtId="3" fontId="13" fillId="4" borderId="0" xfId="4" applyNumberFormat="1" applyFont="1" applyFill="1"/>
    <xf numFmtId="0" fontId="35" fillId="0" borderId="0" xfId="0" applyFont="1"/>
    <xf numFmtId="0" fontId="26" fillId="0" borderId="49" xfId="0" applyFont="1" applyBorder="1"/>
    <xf numFmtId="39" fontId="22" fillId="0" borderId="0" xfId="16" applyFont="1"/>
    <xf numFmtId="0" fontId="0" fillId="0" borderId="45" xfId="0" applyBorder="1" applyAlignment="1">
      <alignment horizontal="center" vertical="center"/>
    </xf>
    <xf numFmtId="0" fontId="0" fillId="0" borderId="11" xfId="0" applyBorder="1"/>
    <xf numFmtId="0" fontId="0" fillId="0" borderId="63" xfId="0" applyBorder="1"/>
    <xf numFmtId="49" fontId="28" fillId="0" borderId="6" xfId="16" applyNumberFormat="1" applyFont="1" applyBorder="1" applyAlignment="1">
      <alignment vertical="center"/>
    </xf>
    <xf numFmtId="49" fontId="29" fillId="0" borderId="7" xfId="0" applyNumberFormat="1" applyFont="1" applyBorder="1"/>
    <xf numFmtId="0" fontId="3" fillId="3" borderId="50" xfId="0" applyFont="1" applyFill="1" applyBorder="1" applyAlignment="1">
      <alignment horizontal="center"/>
    </xf>
    <xf numFmtId="0" fontId="25" fillId="0" borderId="51" xfId="0" applyFont="1" applyBorder="1" applyAlignment="1">
      <alignment horizontal="center"/>
    </xf>
    <xf numFmtId="0" fontId="25" fillId="0" borderId="52" xfId="0" applyFont="1" applyBorder="1" applyAlignment="1">
      <alignment horizontal="center"/>
    </xf>
    <xf numFmtId="0" fontId="3" fillId="3" borderId="53" xfId="0" applyFont="1" applyFill="1" applyBorder="1" applyAlignment="1">
      <alignment horizontal="center" wrapText="1"/>
    </xf>
    <xf numFmtId="0" fontId="0" fillId="0" borderId="51" xfId="0" applyBorder="1" applyAlignment="1">
      <alignment horizontal="center" wrapText="1"/>
    </xf>
    <xf numFmtId="0" fontId="0" fillId="0" borderId="35" xfId="0" applyBorder="1" applyAlignment="1">
      <alignment horizontal="center" wrapText="1"/>
    </xf>
    <xf numFmtId="0" fontId="8" fillId="3" borderId="53" xfId="0" applyFont="1" applyFill="1" applyBorder="1" applyAlignment="1">
      <alignment horizontal="center"/>
    </xf>
    <xf numFmtId="0" fontId="0" fillId="0" borderId="52" xfId="0" applyBorder="1" applyAlignment="1">
      <alignment horizontal="center"/>
    </xf>
    <xf numFmtId="0" fontId="0" fillId="0" borderId="35" xfId="0" applyBorder="1" applyAlignment="1">
      <alignment horizontal="center"/>
    </xf>
    <xf numFmtId="0" fontId="8" fillId="3" borderId="52" xfId="0" applyFont="1" applyFill="1" applyBorder="1" applyAlignment="1">
      <alignment horizontal="center"/>
    </xf>
    <xf numFmtId="0" fontId="29" fillId="0" borderId="7" xfId="0" applyFont="1" applyBorder="1"/>
    <xf numFmtId="0" fontId="28" fillId="0" borderId="55" xfId="16" applyNumberFormat="1" applyFont="1" applyBorder="1" applyAlignment="1">
      <alignment horizontal="left" vertical="center"/>
    </xf>
    <xf numFmtId="0" fontId="28" fillId="0" borderId="44" xfId="16" applyNumberFormat="1" applyFont="1" applyBorder="1" applyAlignment="1">
      <alignment horizontal="left"/>
    </xf>
    <xf numFmtId="39" fontId="5" fillId="0" borderId="0" xfId="16" applyFont="1" applyAlignment="1">
      <alignment vertical="center"/>
    </xf>
    <xf numFmtId="39" fontId="4" fillId="0" borderId="0" xfId="16" applyFont="1"/>
    <xf numFmtId="39" fontId="12" fillId="0" borderId="0" xfId="16" applyFont="1" applyAlignment="1">
      <alignment vertical="center"/>
    </xf>
    <xf numFmtId="39" fontId="12" fillId="0" borderId="0" xfId="16" applyFont="1"/>
    <xf numFmtId="49" fontId="28" fillId="0" borderId="12" xfId="16" applyNumberFormat="1" applyFont="1" applyBorder="1" applyAlignment="1">
      <alignment vertical="center"/>
    </xf>
    <xf numFmtId="0" fontId="28" fillId="0" borderId="12" xfId="16" applyNumberFormat="1" applyFont="1" applyBorder="1"/>
    <xf numFmtId="39" fontId="5" fillId="0" borderId="12" xfId="16" applyFont="1" applyBorder="1" applyAlignment="1">
      <alignment vertical="center"/>
    </xf>
    <xf numFmtId="39" fontId="4" fillId="0" borderId="12" xfId="16" applyFont="1" applyBorder="1"/>
    <xf numFmtId="39" fontId="5" fillId="0" borderId="54" xfId="16" applyFont="1" applyBorder="1" applyAlignment="1">
      <alignment vertical="center"/>
    </xf>
    <xf numFmtId="39" fontId="4" fillId="0" borderId="54" xfId="16" applyFont="1" applyBorder="1"/>
    <xf numFmtId="0" fontId="29" fillId="0" borderId="1" xfId="0" applyFont="1" applyBorder="1"/>
    <xf numFmtId="3" fontId="5" fillId="0" borderId="2" xfId="16" applyNumberFormat="1" applyFont="1" applyBorder="1" applyAlignment="1">
      <alignment vertical="center"/>
    </xf>
    <xf numFmtId="3" fontId="7" fillId="0" borderId="2" xfId="16" applyNumberFormat="1" applyBorder="1" applyAlignment="1">
      <alignment vertical="center"/>
    </xf>
    <xf numFmtId="3" fontId="12" fillId="0" borderId="2" xfId="16" applyNumberFormat="1" applyFont="1" applyBorder="1" applyAlignment="1">
      <alignment horizontal="left" vertical="center"/>
    </xf>
    <xf numFmtId="3" fontId="7" fillId="0" borderId="2" xfId="16" applyNumberFormat="1" applyBorder="1"/>
    <xf numFmtId="0" fontId="3" fillId="2" borderId="6" xfId="0" applyFont="1" applyFill="1" applyBorder="1" applyAlignment="1">
      <alignment horizontal="center" vertical="center"/>
    </xf>
    <xf numFmtId="0" fontId="0" fillId="0" borderId="7" xfId="0" applyBorder="1" applyAlignment="1">
      <alignment horizontal="center" vertical="center"/>
    </xf>
    <xf numFmtId="0" fontId="28" fillId="0" borderId="6" xfId="16" applyNumberFormat="1" applyFont="1" applyBorder="1" applyAlignment="1">
      <alignment vertical="center"/>
    </xf>
    <xf numFmtId="3" fontId="5" fillId="0" borderId="6" xfId="16" applyNumberFormat="1" applyFont="1" applyBorder="1" applyAlignment="1">
      <alignment vertical="center" wrapText="1"/>
    </xf>
    <xf numFmtId="3" fontId="7" fillId="0" borderId="1" xfId="16" applyNumberFormat="1" applyBorder="1"/>
    <xf numFmtId="3" fontId="5" fillId="0" borderId="6" xfId="16" applyNumberFormat="1" applyFont="1" applyBorder="1" applyAlignment="1">
      <alignment vertical="center"/>
    </xf>
    <xf numFmtId="49" fontId="28" fillId="0" borderId="5" xfId="16" applyNumberFormat="1" applyFont="1" applyBorder="1" applyAlignment="1">
      <alignment horizontal="left" vertical="center"/>
    </xf>
    <xf numFmtId="0" fontId="30" fillId="0" borderId="5" xfId="16" applyNumberFormat="1" applyFont="1" applyBorder="1" applyAlignment="1">
      <alignment horizontal="left"/>
    </xf>
    <xf numFmtId="3" fontId="5" fillId="0" borderId="5" xfId="16" applyNumberFormat="1" applyFont="1" applyBorder="1" applyAlignment="1">
      <alignment vertical="center" wrapText="1"/>
    </xf>
    <xf numFmtId="3" fontId="7" fillId="0" borderId="5" xfId="16" applyNumberFormat="1" applyBorder="1"/>
    <xf numFmtId="0" fontId="28" fillId="0" borderId="5" xfId="16" applyNumberFormat="1" applyFont="1" applyBorder="1" applyAlignment="1">
      <alignment horizontal="left" vertical="center"/>
    </xf>
    <xf numFmtId="3" fontId="5" fillId="0" borderId="5" xfId="16" applyNumberFormat="1" applyFont="1" applyBorder="1" applyAlignment="1">
      <alignment vertical="center"/>
    </xf>
    <xf numFmtId="0" fontId="35" fillId="0" borderId="0" xfId="0" applyFont="1" applyAlignment="1">
      <alignment horizontal="center"/>
    </xf>
    <xf numFmtId="4" fontId="4" fillId="0" borderId="0" xfId="0" applyNumberFormat="1" applyFont="1" applyAlignment="1">
      <alignment horizontal="center"/>
    </xf>
    <xf numFmtId="0" fontId="0" fillId="5" borderId="24" xfId="0" applyFill="1" applyBorder="1" applyAlignment="1">
      <alignment horizontal="center" vertical="center"/>
    </xf>
  </cellXfs>
  <cellStyles count="26">
    <cellStyle name="Column" xfId="1" xr:uid="{00000000-0005-0000-0000-000000000000}"/>
    <cellStyle name="Column-r" xfId="2" xr:uid="{00000000-0005-0000-0000-000001000000}"/>
    <cellStyle name="Comma" xfId="3" builtinId="3"/>
    <cellStyle name="Comma_Work papers" xfId="4" xr:uid="{00000000-0005-0000-0000-000003000000}"/>
    <cellStyle name="Currency" xfId="5" builtinId="4"/>
    <cellStyle name="Date" xfId="6" xr:uid="{00000000-0005-0000-0000-000005000000}"/>
    <cellStyle name="Date-head" xfId="7" xr:uid="{00000000-0005-0000-0000-000006000000}"/>
    <cellStyle name="Dates" xfId="8" xr:uid="{00000000-0005-0000-0000-000007000000}"/>
    <cellStyle name="Fixed" xfId="9" xr:uid="{00000000-0005-0000-0000-000008000000}"/>
    <cellStyle name="Heading" xfId="10" xr:uid="{00000000-0005-0000-0000-000009000000}"/>
    <cellStyle name="Headings" xfId="11" xr:uid="{00000000-0005-0000-0000-00000A000000}"/>
    <cellStyle name="Hyperlink" xfId="12" builtinId="8"/>
    <cellStyle name="Minor" xfId="13" xr:uid="{00000000-0005-0000-0000-00000C000000}"/>
    <cellStyle name="Normal" xfId="0" builtinId="0"/>
    <cellStyle name="Normal 2" xfId="14" xr:uid="{00000000-0005-0000-0000-00000E000000}"/>
    <cellStyle name="Normal_TAX RECCCCC" xfId="15" xr:uid="{00000000-0005-0000-0000-00000F000000}"/>
    <cellStyle name="Normal_Work papers" xfId="16" xr:uid="{00000000-0005-0000-0000-000010000000}"/>
    <cellStyle name="Normal_Workpapers" xfId="17" xr:uid="{00000000-0005-0000-0000-000011000000}"/>
    <cellStyle name="Notes" xfId="18" xr:uid="{00000000-0005-0000-0000-000012000000}"/>
    <cellStyle name="Numbers" xfId="19" xr:uid="{00000000-0005-0000-0000-000013000000}"/>
    <cellStyle name="Sub Headings" xfId="20" xr:uid="{00000000-0005-0000-0000-000015000000}"/>
    <cellStyle name="Sub-head" xfId="21" xr:uid="{00000000-0005-0000-0000-000016000000}"/>
    <cellStyle name="Sub-total" xfId="22" xr:uid="{00000000-0005-0000-0000-000017000000}"/>
    <cellStyle name="Total" xfId="23" builtinId="25" customBuiltin="1"/>
    <cellStyle name="Total$" xfId="24" xr:uid="{00000000-0005-0000-0000-000019000000}"/>
    <cellStyle name="Totals" xfId="25" xr:uid="{00000000-0005-0000-0000-00001A000000}"/>
  </cellStyles>
  <dxfs count="0"/>
  <tableStyles count="0" defaultTableStyle="TableStyleMedium2" defaultPivotStyle="PivotStyleLight16"/>
  <colors>
    <mruColors>
      <color rgb="FF3030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https://upload.wikimedia.org/wikipedia/commons/b/bf/CAANZ_logo.jpg" TargetMode="External"/><Relationship Id="rId2" Type="http://schemas.openxmlformats.org/officeDocument/2006/relationships/image" Target="../media/image1.jpeg"/><Relationship Id="rId1" Type="http://schemas.openxmlformats.org/officeDocument/2006/relationships/hyperlink" Target="https://www.google.com.au/url?sa=i&amp;rct=j&amp;q=&amp;esrc=s&amp;source=images&amp;cd=&amp;cad=rja&amp;uact=8&amp;ved=0ahUKEwiC5Y2Rq6LSAhUBrpQKHf_BAIwQjRwIBw&amp;url=https://en.wikipedia.org/wiki/Chartered_Accountants_Australia_and_New_Zealand&amp;psig=AFQjCNHDIkLCeilGKnk9D3MmLhKyKqBBow&amp;ust=1487805137008037" TargetMode="External"/><Relationship Id="rId5" Type="http://schemas.openxmlformats.org/officeDocument/2006/relationships/image" Target="../media/image3.jpe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https://upload.wikimedia.org/wikipedia/commons/b/bf/CAANZ_logo.jpg" TargetMode="External"/><Relationship Id="rId2" Type="http://schemas.openxmlformats.org/officeDocument/2006/relationships/image" Target="../media/image4.jpeg"/><Relationship Id="rId1" Type="http://schemas.openxmlformats.org/officeDocument/2006/relationships/hyperlink" Target="https://www.google.com.au/url?sa=i&amp;rct=j&amp;q=&amp;esrc=s&amp;source=images&amp;cd=&amp;cad=rja&amp;uact=8&amp;ved=0ahUKEwiC5Y2Rq6LSAhUBrpQKHf_BAIwQjRwIBw&amp;url=https://en.wikipedia.org/wiki/Chartered_Accountants_Australia_and_New_Zealand&amp;psig=AFQjCNHDIkLCeilGKnk9D3MmLhKyKqBBow&amp;ust=1487805137008037" TargetMode="External"/><Relationship Id="rId5" Type="http://schemas.openxmlformats.org/officeDocument/2006/relationships/image" Target="../media/image6.jpe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https://upload.wikimedia.org/wikipedia/commons/b/bf/CAANZ_logo.jpg" TargetMode="External"/><Relationship Id="rId2" Type="http://schemas.openxmlformats.org/officeDocument/2006/relationships/image" Target="../media/image4.jpeg"/><Relationship Id="rId1" Type="http://schemas.openxmlformats.org/officeDocument/2006/relationships/hyperlink" Target="https://www.google.com.au/url?sa=i&amp;rct=j&amp;q=&amp;esrc=s&amp;source=images&amp;cd=&amp;cad=rja&amp;uact=8&amp;ved=0ahUKEwiC5Y2Rq6LSAhUBrpQKHf_BAIwQjRwIBw&amp;url=https://en.wikipedia.org/wiki/Chartered_Accountants_Australia_and_New_Zealand&amp;psig=AFQjCNHDIkLCeilGKnk9D3MmLhKyKqBBow&amp;ust=1487805137008037" TargetMode="External"/><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https://upload.wikimedia.org/wikipedia/commons/b/bf/CAANZ_logo.jpg" TargetMode="External"/><Relationship Id="rId2" Type="http://schemas.openxmlformats.org/officeDocument/2006/relationships/image" Target="../media/image4.jpeg"/><Relationship Id="rId1" Type="http://schemas.openxmlformats.org/officeDocument/2006/relationships/hyperlink" Target="https://www.google.com.au/url?sa=i&amp;rct=j&amp;q=&amp;esrc=s&amp;source=images&amp;cd=&amp;cad=rja&amp;uact=8&amp;ved=0ahUKEwiC5Y2Rq6LSAhUBrpQKHf_BAIwQjRwIBw&amp;url=https://en.wikipedia.org/wiki/Chartered_Accountants_Australia_and_New_Zealand&amp;psig=AFQjCNHDIkLCeilGKnk9D3MmLhKyKqBBow&amp;ust=1487805137008037" TargetMode="External"/><Relationship Id="rId5" Type="http://schemas.openxmlformats.org/officeDocument/2006/relationships/image" Target="../media/image9.jpe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https://upload.wikimedia.org/wikipedia/commons/b/bf/CAANZ_logo.jpg" TargetMode="External"/><Relationship Id="rId2" Type="http://schemas.openxmlformats.org/officeDocument/2006/relationships/image" Target="../media/image4.jpeg"/><Relationship Id="rId1" Type="http://schemas.openxmlformats.org/officeDocument/2006/relationships/hyperlink" Target="https://www.google.com.au/url?sa=i&amp;rct=j&amp;q=&amp;esrc=s&amp;source=images&amp;cd=&amp;cad=rja&amp;uact=8&amp;ved=0ahUKEwiC5Y2Rq6LSAhUBrpQKHf_BAIwQjRwIBw&amp;url=https://en.wikipedia.org/wiki/Chartered_Accountants_Australia_and_New_Zealand&amp;psig=AFQjCNHDIkLCeilGKnk9D3MmLhKyKqBBow&amp;ust=1487805137008037" TargetMode="External"/><Relationship Id="rId5" Type="http://schemas.openxmlformats.org/officeDocument/2006/relationships/image" Target="../media/image11.jpeg"/><Relationship Id="rId4"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3" Type="http://schemas.openxmlformats.org/officeDocument/2006/relationships/image" Target="https://upload.wikimedia.org/wikipedia/commons/b/bf/CAANZ_logo.jpg" TargetMode="External"/><Relationship Id="rId2" Type="http://schemas.openxmlformats.org/officeDocument/2006/relationships/image" Target="../media/image4.jpeg"/><Relationship Id="rId1" Type="http://schemas.openxmlformats.org/officeDocument/2006/relationships/hyperlink" Target="https://www.google.com.au/url?sa=i&amp;rct=j&amp;q=&amp;esrc=s&amp;source=images&amp;cd=&amp;cad=rja&amp;uact=8&amp;ved=0ahUKEwiC5Y2Rq6LSAhUBrpQKHf_BAIwQjRwIBw&amp;url=https://en.wikipedia.org/wiki/Chartered_Accountants_Australia_and_New_Zealand&amp;psig=AFQjCNHDIkLCeilGKnk9D3MmLhKyKqBBow&amp;ust=1487805137008037" TargetMode="External"/><Relationship Id="rId5" Type="http://schemas.openxmlformats.org/officeDocument/2006/relationships/image" Target="../media/image13.jpeg"/><Relationship Id="rId4" Type="http://schemas.openxmlformats.org/officeDocument/2006/relationships/image" Target="../media/image12.jpeg"/></Relationships>
</file>

<file path=xl/drawings/_rels/drawing7.xml.rels><?xml version="1.0" encoding="UTF-8" standalone="yes"?>
<Relationships xmlns="http://schemas.openxmlformats.org/package/2006/relationships"><Relationship Id="rId3" Type="http://schemas.openxmlformats.org/officeDocument/2006/relationships/image" Target="https://upload.wikimedia.org/wikipedia/commons/b/bf/CAANZ_logo.jpg" TargetMode="External"/><Relationship Id="rId2" Type="http://schemas.openxmlformats.org/officeDocument/2006/relationships/image" Target="../media/image4.jpeg"/><Relationship Id="rId1" Type="http://schemas.openxmlformats.org/officeDocument/2006/relationships/hyperlink" Target="https://www.google.com.au/url?sa=i&amp;rct=j&amp;q=&amp;esrc=s&amp;source=images&amp;cd=&amp;cad=rja&amp;uact=8&amp;ved=0ahUKEwiC5Y2Rq6LSAhUBrpQKHf_BAIwQjRwIBw&amp;url=https://en.wikipedia.org/wiki/Chartered_Accountants_Australia_and_New_Zealand&amp;psig=AFQjCNHDIkLCeilGKnk9D3MmLhKyKqBBow&amp;ust=1487805137008037" TargetMode="External"/><Relationship Id="rId5" Type="http://schemas.openxmlformats.org/officeDocument/2006/relationships/image" Target="../media/image15.jpe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4</xdr:col>
      <xdr:colOff>1362075</xdr:colOff>
      <xdr:row>0</xdr:row>
      <xdr:rowOff>1</xdr:rowOff>
    </xdr:from>
    <xdr:to>
      <xdr:col>6</xdr:col>
      <xdr:colOff>495300</xdr:colOff>
      <xdr:row>0</xdr:row>
      <xdr:rowOff>800101</xdr:rowOff>
    </xdr:to>
    <xdr:grpSp>
      <xdr:nvGrpSpPr>
        <xdr:cNvPr id="1053" name="Group 29">
          <a:extLst>
            <a:ext uri="{FF2B5EF4-FFF2-40B4-BE49-F238E27FC236}">
              <a16:creationId xmlns:a16="http://schemas.microsoft.com/office/drawing/2014/main" id="{00000000-0008-0000-0000-00001D040000}"/>
            </a:ext>
          </a:extLst>
        </xdr:cNvPr>
        <xdr:cNvGrpSpPr>
          <a:grpSpLocks/>
        </xdr:cNvGrpSpPr>
      </xdr:nvGrpSpPr>
      <xdr:grpSpPr bwMode="auto">
        <a:xfrm>
          <a:off x="4829175" y="1"/>
          <a:ext cx="1952625" cy="800100"/>
          <a:chOff x="6475" y="2157"/>
          <a:chExt cx="3588" cy="1296"/>
        </a:xfrm>
      </xdr:grpSpPr>
      <xdr:pic>
        <xdr:nvPicPr>
          <xdr:cNvPr id="32" name="irc_mi" descr="Image result for caanz logo">
            <a:hlinkClick xmlns:r="http://schemas.openxmlformats.org/officeDocument/2006/relationships" r:id="rId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554" y="2295"/>
            <a:ext cx="1509" cy="10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Picture 32" descr="Letterhead stamp">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64546" t="1312" r="15244" b="91260"/>
          <a:stretch>
            <a:fillRect/>
          </a:stretch>
        </xdr:blipFill>
        <xdr:spPr bwMode="auto">
          <a:xfrm>
            <a:off x="6475" y="2157"/>
            <a:ext cx="2207" cy="11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 name="Picture 33" descr="Letterhead stamp">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72882" t="8752" r="5002" b="89879"/>
          <a:stretch>
            <a:fillRect/>
          </a:stretch>
        </xdr:blipFill>
        <xdr:spPr bwMode="auto">
          <a:xfrm>
            <a:off x="7308" y="3246"/>
            <a:ext cx="2416" cy="20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619125</xdr:colOff>
      <xdr:row>0</xdr:row>
      <xdr:rowOff>28575</xdr:rowOff>
    </xdr:from>
    <xdr:to>
      <xdr:col>5</xdr:col>
      <xdr:colOff>847725</xdr:colOff>
      <xdr:row>0</xdr:row>
      <xdr:rowOff>809625</xdr:rowOff>
    </xdr:to>
    <xdr:grpSp>
      <xdr:nvGrpSpPr>
        <xdr:cNvPr id="3" name="Group 29">
          <a:extLst>
            <a:ext uri="{FF2B5EF4-FFF2-40B4-BE49-F238E27FC236}">
              <a16:creationId xmlns:a16="http://schemas.microsoft.com/office/drawing/2014/main" id="{00000000-0008-0000-0100-000003000000}"/>
            </a:ext>
          </a:extLst>
        </xdr:cNvPr>
        <xdr:cNvGrpSpPr>
          <a:grpSpLocks/>
        </xdr:cNvGrpSpPr>
      </xdr:nvGrpSpPr>
      <xdr:grpSpPr bwMode="auto">
        <a:xfrm>
          <a:off x="4781550" y="28575"/>
          <a:ext cx="1952625" cy="781050"/>
          <a:chOff x="6475" y="2157"/>
          <a:chExt cx="3588" cy="1296"/>
        </a:xfrm>
      </xdr:grpSpPr>
      <xdr:pic>
        <xdr:nvPicPr>
          <xdr:cNvPr id="4" name="irc_mi" descr="Image result for caanz logo">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554" y="2295"/>
            <a:ext cx="1509" cy="10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descr="Letterhead stamp">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64546" t="1312" r="15244" b="91260"/>
          <a:stretch>
            <a:fillRect/>
          </a:stretch>
        </xdr:blipFill>
        <xdr:spPr bwMode="auto">
          <a:xfrm>
            <a:off x="6475" y="2157"/>
            <a:ext cx="2207" cy="11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descr="Letterhead stamp">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72882" t="8752" r="5002" b="89879"/>
          <a:stretch>
            <a:fillRect/>
          </a:stretch>
        </xdr:blipFill>
        <xdr:spPr bwMode="auto">
          <a:xfrm>
            <a:off x="7308" y="3246"/>
            <a:ext cx="2416" cy="20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790575</xdr:colOff>
      <xdr:row>0</xdr:row>
      <xdr:rowOff>9525</xdr:rowOff>
    </xdr:from>
    <xdr:to>
      <xdr:col>6</xdr:col>
      <xdr:colOff>514350</xdr:colOff>
      <xdr:row>1</xdr:row>
      <xdr:rowOff>0</xdr:rowOff>
    </xdr:to>
    <xdr:grpSp>
      <xdr:nvGrpSpPr>
        <xdr:cNvPr id="3073" name="Group 1">
          <a:extLst>
            <a:ext uri="{FF2B5EF4-FFF2-40B4-BE49-F238E27FC236}">
              <a16:creationId xmlns:a16="http://schemas.microsoft.com/office/drawing/2014/main" id="{00000000-0008-0000-0200-0000010C0000}"/>
            </a:ext>
          </a:extLst>
        </xdr:cNvPr>
        <xdr:cNvGrpSpPr>
          <a:grpSpLocks/>
        </xdr:cNvGrpSpPr>
      </xdr:nvGrpSpPr>
      <xdr:grpSpPr bwMode="auto">
        <a:xfrm>
          <a:off x="4257675" y="9525"/>
          <a:ext cx="2686050" cy="819150"/>
          <a:chOff x="6475" y="2157"/>
          <a:chExt cx="3588" cy="1296"/>
        </a:xfrm>
      </xdr:grpSpPr>
      <xdr:pic>
        <xdr:nvPicPr>
          <xdr:cNvPr id="4" name="irc_mi" descr="Image result for caanz logo">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554" y="2295"/>
            <a:ext cx="1509" cy="1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4" descr="Letterhead stamp">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64546" t="1312" r="15244" b="91260"/>
          <a:stretch>
            <a:fillRect/>
          </a:stretch>
        </xdr:blipFill>
        <xdr:spPr bwMode="auto">
          <a:xfrm>
            <a:off x="6475" y="2157"/>
            <a:ext cx="2207" cy="1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5" descr="Letterhead stamp">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72882" t="8752" r="5002" b="89879"/>
          <a:stretch>
            <a:fillRect/>
          </a:stretch>
        </xdr:blipFill>
        <xdr:spPr bwMode="auto">
          <a:xfrm>
            <a:off x="7308" y="3246"/>
            <a:ext cx="2416" cy="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857251</xdr:colOff>
      <xdr:row>0</xdr:row>
      <xdr:rowOff>9524</xdr:rowOff>
    </xdr:from>
    <xdr:to>
      <xdr:col>7</xdr:col>
      <xdr:colOff>714376</xdr:colOff>
      <xdr:row>0</xdr:row>
      <xdr:rowOff>742949</xdr:rowOff>
    </xdr:to>
    <xdr:grpSp>
      <xdr:nvGrpSpPr>
        <xdr:cNvPr id="4097" name="Group 1">
          <a:extLst>
            <a:ext uri="{FF2B5EF4-FFF2-40B4-BE49-F238E27FC236}">
              <a16:creationId xmlns:a16="http://schemas.microsoft.com/office/drawing/2014/main" id="{00000000-0008-0000-0300-000001100000}"/>
            </a:ext>
          </a:extLst>
        </xdr:cNvPr>
        <xdr:cNvGrpSpPr>
          <a:grpSpLocks/>
        </xdr:cNvGrpSpPr>
      </xdr:nvGrpSpPr>
      <xdr:grpSpPr bwMode="auto">
        <a:xfrm>
          <a:off x="4400551" y="9524"/>
          <a:ext cx="2247900" cy="733425"/>
          <a:chOff x="6475" y="2157"/>
          <a:chExt cx="3588" cy="1296"/>
        </a:xfrm>
      </xdr:grpSpPr>
      <xdr:pic>
        <xdr:nvPicPr>
          <xdr:cNvPr id="4" name="irc_mi" descr="Image result for caanz logo">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554" y="2295"/>
            <a:ext cx="1509" cy="10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descr="Letterhead stamp">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64546" t="1312" r="15244" b="91260"/>
          <a:stretch>
            <a:fillRect/>
          </a:stretch>
        </xdr:blipFill>
        <xdr:spPr bwMode="auto">
          <a:xfrm>
            <a:off x="6475" y="2157"/>
            <a:ext cx="2207" cy="11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descr="Letterhead stamp">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72882" t="8752" r="5002" b="89879"/>
          <a:stretch>
            <a:fillRect/>
          </a:stretch>
        </xdr:blipFill>
        <xdr:spPr bwMode="auto">
          <a:xfrm>
            <a:off x="7308" y="3246"/>
            <a:ext cx="2416" cy="20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79</xdr:row>
      <xdr:rowOff>0</xdr:rowOff>
    </xdr:to>
    <xdr:sp macro="" textlink="">
      <xdr:nvSpPr>
        <xdr:cNvPr id="5123" name="Rectangle 5">
          <a:extLst>
            <a:ext uri="{FF2B5EF4-FFF2-40B4-BE49-F238E27FC236}">
              <a16:creationId xmlns:a16="http://schemas.microsoft.com/office/drawing/2014/main" id="{00000000-0008-0000-0400-000003140000}"/>
            </a:ext>
          </a:extLst>
        </xdr:cNvPr>
        <xdr:cNvSpPr>
          <a:spLocks noChangeArrowheads="1"/>
        </xdr:cNvSpPr>
      </xdr:nvSpPr>
      <xdr:spPr bwMode="auto">
        <a:xfrm>
          <a:off x="209550" y="2085975"/>
          <a:ext cx="6610350" cy="15163800"/>
        </a:xfrm>
        <a:prstGeom prst="rect">
          <a:avLst/>
        </a:prstGeom>
        <a:noFill/>
        <a:ln w="9525">
          <a:solidFill>
            <a:srgbClr val="00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txBody>
        <a:bodyPr/>
        <a:lstStyle/>
        <a:p>
          <a:r>
            <a:rPr lang="en-AU"/>
            <a:t>10</a:t>
          </a:r>
        </a:p>
      </xdr:txBody>
    </xdr:sp>
    <xdr:clientData/>
  </xdr:twoCellAnchor>
  <xdr:twoCellAnchor>
    <xdr:from>
      <xdr:col>4</xdr:col>
      <xdr:colOff>2790825</xdr:colOff>
      <xdr:row>0</xdr:row>
      <xdr:rowOff>0</xdr:rowOff>
    </xdr:from>
    <xdr:to>
      <xdr:col>8</xdr:col>
      <xdr:colOff>771525</xdr:colOff>
      <xdr:row>0</xdr:row>
      <xdr:rowOff>723899</xdr:rowOff>
    </xdr:to>
    <xdr:grpSp>
      <xdr:nvGrpSpPr>
        <xdr:cNvPr id="5121" name="Group 1">
          <a:extLst>
            <a:ext uri="{FF2B5EF4-FFF2-40B4-BE49-F238E27FC236}">
              <a16:creationId xmlns:a16="http://schemas.microsoft.com/office/drawing/2014/main" id="{00000000-0008-0000-0400-000001140000}"/>
            </a:ext>
          </a:extLst>
        </xdr:cNvPr>
        <xdr:cNvGrpSpPr>
          <a:grpSpLocks/>
        </xdr:cNvGrpSpPr>
      </xdr:nvGrpSpPr>
      <xdr:grpSpPr bwMode="auto">
        <a:xfrm>
          <a:off x="4467225" y="0"/>
          <a:ext cx="2981325" cy="723899"/>
          <a:chOff x="6475" y="2157"/>
          <a:chExt cx="3588" cy="1296"/>
        </a:xfrm>
      </xdr:grpSpPr>
      <xdr:pic>
        <xdr:nvPicPr>
          <xdr:cNvPr id="5" name="irc_mi" descr="Image result for caanz logo">
            <a:hlinkClick xmlns:r="http://schemas.openxmlformats.org/officeDocument/2006/relationships" r:id="rId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554" y="2295"/>
            <a:ext cx="1509" cy="10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descr="Letterhead stamp">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64546" t="1312" r="15244" b="91260"/>
          <a:stretch>
            <a:fillRect/>
          </a:stretch>
        </xdr:blipFill>
        <xdr:spPr bwMode="auto">
          <a:xfrm>
            <a:off x="6475" y="2157"/>
            <a:ext cx="2207" cy="11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descr="Letterhead stamp">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72882" t="8752" r="5002" b="89879"/>
          <a:stretch>
            <a:fillRect/>
          </a:stretch>
        </xdr:blipFill>
        <xdr:spPr bwMode="auto">
          <a:xfrm>
            <a:off x="7308" y="3246"/>
            <a:ext cx="2416" cy="20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238125</xdr:colOff>
      <xdr:row>0</xdr:row>
      <xdr:rowOff>0</xdr:rowOff>
    </xdr:from>
    <xdr:to>
      <xdr:col>7</xdr:col>
      <xdr:colOff>0</xdr:colOff>
      <xdr:row>0</xdr:row>
      <xdr:rowOff>752475</xdr:rowOff>
    </xdr:to>
    <xdr:grpSp>
      <xdr:nvGrpSpPr>
        <xdr:cNvPr id="8193" name="Group 1">
          <a:extLst>
            <a:ext uri="{FF2B5EF4-FFF2-40B4-BE49-F238E27FC236}">
              <a16:creationId xmlns:a16="http://schemas.microsoft.com/office/drawing/2014/main" id="{00000000-0008-0000-0700-000001200000}"/>
            </a:ext>
          </a:extLst>
        </xdr:cNvPr>
        <xdr:cNvGrpSpPr>
          <a:grpSpLocks/>
        </xdr:cNvGrpSpPr>
      </xdr:nvGrpSpPr>
      <xdr:grpSpPr bwMode="auto">
        <a:xfrm>
          <a:off x="4076700" y="0"/>
          <a:ext cx="2667000" cy="752475"/>
          <a:chOff x="6475" y="2157"/>
          <a:chExt cx="3588" cy="1296"/>
        </a:xfrm>
      </xdr:grpSpPr>
      <xdr:pic>
        <xdr:nvPicPr>
          <xdr:cNvPr id="4" name="irc_mi" descr="Image result for caanz logo">
            <a:hlinkClick xmlns:r="http://schemas.openxmlformats.org/officeDocument/2006/relationships" r:id="rId1"/>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554" y="2295"/>
            <a:ext cx="1509" cy="10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descr="Letterhead stamp">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64546" t="1312" r="15244" b="91260"/>
          <a:stretch>
            <a:fillRect/>
          </a:stretch>
        </xdr:blipFill>
        <xdr:spPr bwMode="auto">
          <a:xfrm>
            <a:off x="6475" y="2157"/>
            <a:ext cx="2207" cy="11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descr="Letterhead stamp">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72882" t="8752" r="5002" b="89879"/>
          <a:stretch>
            <a:fillRect/>
          </a:stretch>
        </xdr:blipFill>
        <xdr:spPr bwMode="auto">
          <a:xfrm>
            <a:off x="7308" y="3246"/>
            <a:ext cx="2416" cy="20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219075</xdr:colOff>
      <xdr:row>0</xdr:row>
      <xdr:rowOff>0</xdr:rowOff>
    </xdr:from>
    <xdr:to>
      <xdr:col>6</xdr:col>
      <xdr:colOff>971550</xdr:colOff>
      <xdr:row>0</xdr:row>
      <xdr:rowOff>771525</xdr:rowOff>
    </xdr:to>
    <xdr:grpSp>
      <xdr:nvGrpSpPr>
        <xdr:cNvPr id="2" name="Group 1">
          <a:extLst>
            <a:ext uri="{FF2B5EF4-FFF2-40B4-BE49-F238E27FC236}">
              <a16:creationId xmlns:a16="http://schemas.microsoft.com/office/drawing/2014/main" id="{00000000-0008-0000-0C00-000002000000}"/>
            </a:ext>
          </a:extLst>
        </xdr:cNvPr>
        <xdr:cNvGrpSpPr>
          <a:grpSpLocks/>
        </xdr:cNvGrpSpPr>
      </xdr:nvGrpSpPr>
      <xdr:grpSpPr bwMode="auto">
        <a:xfrm>
          <a:off x="3876675" y="0"/>
          <a:ext cx="3143250" cy="771525"/>
          <a:chOff x="6475" y="2157"/>
          <a:chExt cx="3588" cy="1296"/>
        </a:xfrm>
      </xdr:grpSpPr>
      <xdr:pic>
        <xdr:nvPicPr>
          <xdr:cNvPr id="3" name="irc_mi" descr="Image result for caanz logo">
            <a:hlinkClick xmlns:r="http://schemas.openxmlformats.org/officeDocument/2006/relationships" r:id="rId1"/>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554" y="2295"/>
            <a:ext cx="1509" cy="10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descr="Letterhead stamp">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64546" t="1312" r="15244" b="91260"/>
          <a:stretch>
            <a:fillRect/>
          </a:stretch>
        </xdr:blipFill>
        <xdr:spPr bwMode="auto">
          <a:xfrm>
            <a:off x="6475" y="2157"/>
            <a:ext cx="2207" cy="11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descr="Letterhead stamp">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72882" t="8752" r="5002" b="89879"/>
          <a:stretch>
            <a:fillRect/>
          </a:stretch>
        </xdr:blipFill>
        <xdr:spPr bwMode="auto">
          <a:xfrm>
            <a:off x="7308" y="3246"/>
            <a:ext cx="2416" cy="20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F4" sqref="F4:G4"/>
    </sheetView>
  </sheetViews>
  <sheetFormatPr defaultRowHeight="14.25"/>
  <cols>
    <col min="1" max="1" width="1.85546875" style="4" customWidth="1"/>
    <col min="2" max="2" width="5.7109375" style="4" customWidth="1"/>
    <col min="3" max="3" width="7.85546875" style="4" customWidth="1"/>
    <col min="4" max="4" width="36.5703125" style="4" customWidth="1"/>
    <col min="5" max="5" width="33" style="4" customWidth="1"/>
    <col min="6" max="6" width="9.28515625" style="4" customWidth="1"/>
    <col min="7" max="7" width="9.42578125" style="6" customWidth="1"/>
    <col min="8" max="13" width="9.7109375" style="4" customWidth="1"/>
    <col min="14" max="14" width="10.140625" style="4" customWidth="1"/>
    <col min="15" max="16384" width="9.140625" style="4"/>
  </cols>
  <sheetData>
    <row r="1" spans="1:12" ht="64.5" customHeight="1">
      <c r="A1"/>
      <c r="B1" s="120" t="s">
        <v>89</v>
      </c>
      <c r="L1"/>
    </row>
    <row r="2" spans="1:12" s="8" customFormat="1" ht="30">
      <c r="B2" s="9" t="s">
        <v>6</v>
      </c>
      <c r="C2" s="54"/>
      <c r="D2" s="128" t="s">
        <v>101</v>
      </c>
      <c r="E2" s="47" t="s">
        <v>7</v>
      </c>
      <c r="F2" s="189" t="s">
        <v>103</v>
      </c>
      <c r="G2" s="190"/>
    </row>
    <row r="3" spans="1:12" s="13" customFormat="1" ht="30" customHeight="1">
      <c r="B3" s="9" t="s">
        <v>8</v>
      </c>
      <c r="C3" s="54"/>
      <c r="D3" s="128" t="s">
        <v>102</v>
      </c>
      <c r="E3" s="49" t="s">
        <v>9</v>
      </c>
      <c r="F3" s="189" t="s">
        <v>135</v>
      </c>
      <c r="G3" s="190"/>
    </row>
    <row r="4" spans="1:12" s="13" customFormat="1" ht="30.75" customHeight="1">
      <c r="B4" s="9" t="s">
        <v>10</v>
      </c>
      <c r="C4" s="54"/>
      <c r="D4" s="128" t="s">
        <v>134</v>
      </c>
      <c r="E4" s="47" t="s">
        <v>11</v>
      </c>
      <c r="F4" s="189"/>
      <c r="G4" s="190"/>
    </row>
    <row r="5" spans="1:12" s="13" customFormat="1" ht="5.25" customHeight="1" thickBot="1">
      <c r="B5" s="15"/>
      <c r="C5" s="15"/>
      <c r="D5" s="16"/>
      <c r="E5" s="16"/>
      <c r="F5" s="111"/>
      <c r="G5" s="17"/>
    </row>
    <row r="6" spans="1:12" customFormat="1" ht="25.5" customHeight="1" thickBot="1">
      <c r="B6" s="191" t="s">
        <v>61</v>
      </c>
      <c r="C6" s="192"/>
      <c r="D6" s="193"/>
      <c r="E6" s="194" t="s">
        <v>73</v>
      </c>
      <c r="F6" s="195"/>
      <c r="G6" s="196"/>
    </row>
    <row r="7" spans="1:12" customFormat="1" ht="13.5" customHeight="1">
      <c r="B7" s="146"/>
      <c r="C7" s="144"/>
      <c r="D7" s="143"/>
      <c r="E7" s="137" t="s">
        <v>100</v>
      </c>
      <c r="F7" s="142"/>
      <c r="G7" s="145"/>
    </row>
    <row r="8" spans="1:12" customFormat="1">
      <c r="B8" s="98" t="s">
        <v>62</v>
      </c>
      <c r="C8" s="138"/>
      <c r="D8" s="139"/>
      <c r="E8" s="4"/>
      <c r="F8" s="140"/>
      <c r="G8" s="141"/>
    </row>
    <row r="9" spans="1:12" customFormat="1" ht="12.75">
      <c r="B9" s="99"/>
      <c r="C9" s="100" t="s">
        <v>63</v>
      </c>
      <c r="D9" s="101"/>
      <c r="E9" s="56"/>
      <c r="F9" s="114"/>
      <c r="G9" s="61"/>
    </row>
    <row r="10" spans="1:12" customFormat="1" ht="12.75">
      <c r="B10" s="99"/>
      <c r="C10" s="100" t="s">
        <v>74</v>
      </c>
      <c r="D10" s="101"/>
      <c r="E10" s="113"/>
      <c r="F10" s="114"/>
      <c r="G10" s="61"/>
    </row>
    <row r="11" spans="1:12" customFormat="1" ht="12.75">
      <c r="B11" s="99"/>
      <c r="C11" s="100" t="s">
        <v>64</v>
      </c>
      <c r="D11" s="101"/>
      <c r="E11" s="56"/>
      <c r="F11" s="114"/>
      <c r="G11" s="61"/>
    </row>
    <row r="12" spans="1:12" customFormat="1" ht="12.75">
      <c r="B12" s="99"/>
      <c r="C12" s="100" t="s">
        <v>62</v>
      </c>
      <c r="D12" s="101"/>
      <c r="E12" s="56"/>
      <c r="F12" s="114"/>
      <c r="G12" s="61"/>
    </row>
    <row r="13" spans="1:12" customFormat="1" ht="12.75">
      <c r="B13" s="99"/>
      <c r="C13" s="100"/>
      <c r="D13" s="101"/>
      <c r="E13" s="56"/>
      <c r="F13" s="114"/>
      <c r="G13" s="61"/>
    </row>
    <row r="14" spans="1:12" customFormat="1" ht="12.75">
      <c r="B14" s="102" t="s">
        <v>65</v>
      </c>
      <c r="C14" s="100"/>
      <c r="D14" s="101"/>
      <c r="E14" s="56"/>
      <c r="F14" s="114"/>
      <c r="G14" s="61"/>
    </row>
    <row r="15" spans="1:12" customFormat="1" ht="12.75">
      <c r="B15" s="99"/>
      <c r="C15" s="100" t="s">
        <v>65</v>
      </c>
      <c r="D15" s="101"/>
      <c r="E15" s="56"/>
      <c r="F15" s="114"/>
      <c r="G15" s="61"/>
    </row>
    <row r="16" spans="1:12" customFormat="1" ht="12.75">
      <c r="B16" s="99"/>
      <c r="C16" s="100" t="s">
        <v>66</v>
      </c>
      <c r="D16" s="101"/>
      <c r="E16" s="56"/>
      <c r="F16" s="114"/>
      <c r="G16" s="61"/>
    </row>
    <row r="17" spans="2:7" customFormat="1" ht="12.75">
      <c r="B17" s="99"/>
      <c r="C17" s="100" t="s">
        <v>67</v>
      </c>
      <c r="D17" s="101"/>
      <c r="E17" s="56"/>
      <c r="F17" s="114"/>
      <c r="G17" s="61"/>
    </row>
    <row r="18" spans="2:7" customFormat="1" ht="12.75">
      <c r="B18" s="99"/>
      <c r="C18" s="100" t="s">
        <v>68</v>
      </c>
      <c r="D18" s="101"/>
      <c r="E18" s="56"/>
      <c r="F18" s="114"/>
      <c r="G18" s="61"/>
    </row>
    <row r="19" spans="2:7" customFormat="1" ht="12.75">
      <c r="B19" s="106"/>
      <c r="C19" s="107"/>
      <c r="D19" s="108"/>
      <c r="E19" s="112"/>
      <c r="F19" s="115"/>
      <c r="G19" s="109"/>
    </row>
    <row r="20" spans="2:7" customFormat="1" ht="12.75">
      <c r="B20" s="110" t="s">
        <v>69</v>
      </c>
      <c r="C20" s="107"/>
      <c r="D20" s="108"/>
      <c r="E20" s="112"/>
      <c r="F20" s="115"/>
      <c r="G20" s="109"/>
    </row>
    <row r="21" spans="2:7" customFormat="1" ht="12.75">
      <c r="B21" s="106"/>
      <c r="C21" s="107" t="s">
        <v>70</v>
      </c>
      <c r="D21" s="108"/>
      <c r="E21" s="112"/>
      <c r="F21" s="115"/>
      <c r="G21" s="109"/>
    </row>
    <row r="22" spans="2:7" customFormat="1" ht="12.75">
      <c r="B22" s="106"/>
      <c r="C22" s="107" t="s">
        <v>71</v>
      </c>
      <c r="D22" s="108"/>
      <c r="E22" s="112"/>
      <c r="F22" s="115"/>
      <c r="G22" s="109"/>
    </row>
    <row r="23" spans="2:7" customFormat="1" ht="12.75">
      <c r="B23" s="106"/>
      <c r="C23" s="107" t="s">
        <v>72</v>
      </c>
      <c r="D23" s="108"/>
      <c r="E23" s="107"/>
      <c r="F23" s="115"/>
      <c r="G23" s="109"/>
    </row>
    <row r="24" spans="2:7" customFormat="1" ht="12.75">
      <c r="B24" s="106"/>
      <c r="C24" s="107"/>
      <c r="D24" s="108"/>
      <c r="E24" s="107"/>
      <c r="F24" s="115"/>
      <c r="G24" s="109"/>
    </row>
    <row r="25" spans="2:7" customFormat="1" ht="12.75">
      <c r="B25" s="110" t="s">
        <v>75</v>
      </c>
      <c r="C25" s="107"/>
      <c r="D25" s="108"/>
      <c r="E25" s="107"/>
      <c r="F25" s="115"/>
      <c r="G25" s="109"/>
    </row>
    <row r="26" spans="2:7" customFormat="1" ht="12.75">
      <c r="B26" s="110"/>
      <c r="C26" s="107"/>
      <c r="D26" s="108"/>
      <c r="E26" s="107"/>
      <c r="F26" s="115"/>
      <c r="G26" s="109"/>
    </row>
    <row r="27" spans="2:7" customFormat="1" ht="12.75">
      <c r="B27" s="110" t="s">
        <v>76</v>
      </c>
      <c r="C27" s="107"/>
      <c r="D27" s="108"/>
      <c r="E27" s="107"/>
      <c r="F27" s="115"/>
      <c r="G27" s="109"/>
    </row>
    <row r="28" spans="2:7" customFormat="1" ht="12.75">
      <c r="B28" s="110"/>
      <c r="C28" s="107"/>
      <c r="D28" s="108"/>
      <c r="E28" s="107"/>
      <c r="F28" s="115"/>
      <c r="G28" s="109"/>
    </row>
    <row r="29" spans="2:7" customFormat="1" ht="12.75">
      <c r="B29" s="110"/>
      <c r="C29" s="107"/>
      <c r="D29" s="108"/>
      <c r="E29" s="107"/>
      <c r="F29" s="115"/>
      <c r="G29" s="109"/>
    </row>
    <row r="30" spans="2:7" ht="15" thickBot="1">
      <c r="B30" s="103"/>
      <c r="C30" s="104"/>
      <c r="D30" s="105"/>
      <c r="E30" s="57"/>
      <c r="F30" s="116"/>
      <c r="G30" s="62"/>
    </row>
  </sheetData>
  <mergeCells count="5">
    <mergeCell ref="F2:G2"/>
    <mergeCell ref="F3:G3"/>
    <mergeCell ref="F4:G4"/>
    <mergeCell ref="B6:D6"/>
    <mergeCell ref="E6:G6"/>
  </mergeCells>
  <phoneticPr fontId="22" type="noConversion"/>
  <pageMargins left="0.75" right="0.75" top="1" bottom="1" header="0.5" footer="0.5"/>
  <pageSetup paperSize="9"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8"/>
  <sheetViews>
    <sheetView workbookViewId="0">
      <selection activeCell="D12" sqref="D12"/>
    </sheetView>
  </sheetViews>
  <sheetFormatPr defaultRowHeight="14.25"/>
  <cols>
    <col min="1" max="1" width="1.85546875" style="4" customWidth="1"/>
    <col min="2" max="2" width="5.7109375" style="4" customWidth="1"/>
    <col min="3" max="3" width="7.85546875" style="4" customWidth="1"/>
    <col min="4" max="4" width="47" style="4" customWidth="1"/>
    <col min="5" max="5" width="25.85546875" style="4" customWidth="1"/>
    <col min="6" max="6" width="14.42578125" style="6" customWidth="1"/>
    <col min="7" max="12" width="9.7109375" style="4" customWidth="1"/>
    <col min="13" max="13" width="10.140625" style="4" customWidth="1"/>
    <col min="14" max="16384" width="9.140625" style="4"/>
  </cols>
  <sheetData>
    <row r="1" spans="2:6" ht="64.5" customHeight="1">
      <c r="B1" s="120" t="s">
        <v>44</v>
      </c>
      <c r="C1" s="5"/>
      <c r="D1" s="120"/>
    </row>
    <row r="2" spans="2:6" s="8" customFormat="1" ht="30">
      <c r="B2" s="9" t="s">
        <v>6</v>
      </c>
      <c r="C2" s="54"/>
      <c r="D2" s="128" t="str">
        <f>'Job Summary'!D2</f>
        <v>MAULE FAMILY SUPER FUND</v>
      </c>
      <c r="E2" s="47" t="s">
        <v>7</v>
      </c>
      <c r="F2" s="130" t="str">
        <f>'Job Summary'!F2</f>
        <v>JLB</v>
      </c>
    </row>
    <row r="3" spans="2:6" s="13" customFormat="1" ht="30" customHeight="1">
      <c r="B3" s="9" t="s">
        <v>8</v>
      </c>
      <c r="C3" s="54"/>
      <c r="D3" s="129" t="str">
        <f>'Job Summary'!D3</f>
        <v>MAULRD1</v>
      </c>
      <c r="E3" s="49" t="s">
        <v>9</v>
      </c>
      <c r="F3" s="131" t="str">
        <f>'Job Summary'!F3</f>
        <v>16/05/2022</v>
      </c>
    </row>
    <row r="4" spans="2:6" s="13" customFormat="1" ht="30.75" customHeight="1">
      <c r="B4" s="9" t="s">
        <v>10</v>
      </c>
      <c r="C4" s="54"/>
      <c r="D4" s="129" t="str">
        <f>'Job Summary'!D4</f>
        <v>30/06/2022</v>
      </c>
      <c r="E4" s="47" t="s">
        <v>11</v>
      </c>
      <c r="F4" s="131">
        <f>'Job Summary'!F4</f>
        <v>0</v>
      </c>
    </row>
    <row r="5" spans="2:6" s="13" customFormat="1" ht="5.25" customHeight="1" thickBot="1">
      <c r="B5" s="15"/>
      <c r="C5" s="15"/>
      <c r="D5" s="16"/>
      <c r="E5" s="16"/>
      <c r="F5" s="17"/>
    </row>
    <row r="6" spans="2:6" customFormat="1" ht="25.5" customHeight="1" thickBot="1">
      <c r="B6" s="147" t="s">
        <v>41</v>
      </c>
      <c r="C6" s="197" t="s">
        <v>42</v>
      </c>
      <c r="D6" s="198"/>
      <c r="E6" s="197" t="s">
        <v>43</v>
      </c>
      <c r="F6" s="199"/>
    </row>
    <row r="7" spans="2:6" customFormat="1" ht="20.100000000000001" customHeight="1">
      <c r="B7" s="148"/>
      <c r="C7" s="58"/>
      <c r="D7" s="59"/>
      <c r="E7" s="50"/>
      <c r="F7" s="60"/>
    </row>
    <row r="8" spans="2:6" customFormat="1" ht="20.100000000000001" customHeight="1">
      <c r="B8" s="149"/>
      <c r="C8" s="56"/>
      <c r="D8" s="51"/>
      <c r="E8" s="56"/>
      <c r="F8" s="61"/>
    </row>
    <row r="9" spans="2:6" customFormat="1" ht="20.100000000000001" customHeight="1">
      <c r="B9" s="149"/>
      <c r="C9" s="56"/>
      <c r="D9" s="51"/>
      <c r="E9" s="56"/>
      <c r="F9" s="61"/>
    </row>
    <row r="10" spans="2:6" customFormat="1" ht="20.100000000000001" customHeight="1">
      <c r="B10" s="149"/>
      <c r="C10" s="56"/>
      <c r="D10" s="51"/>
      <c r="E10" s="56"/>
      <c r="F10" s="61"/>
    </row>
    <row r="11" spans="2:6" customFormat="1" ht="20.100000000000001" customHeight="1">
      <c r="B11" s="149"/>
      <c r="C11" s="56"/>
      <c r="D11" s="51"/>
      <c r="E11" s="56"/>
      <c r="F11" s="61"/>
    </row>
    <row r="12" spans="2:6" customFormat="1" ht="20.100000000000001" customHeight="1">
      <c r="B12" s="149"/>
      <c r="C12" s="56"/>
      <c r="D12" s="51"/>
      <c r="E12" s="56"/>
      <c r="F12" s="61"/>
    </row>
    <row r="13" spans="2:6" customFormat="1" ht="20.100000000000001" customHeight="1">
      <c r="B13" s="149"/>
      <c r="C13" s="56"/>
      <c r="D13" s="51"/>
      <c r="E13" s="56"/>
      <c r="F13" s="61"/>
    </row>
    <row r="14" spans="2:6" customFormat="1" ht="20.100000000000001" customHeight="1">
      <c r="B14" s="149"/>
      <c r="C14" s="56"/>
      <c r="D14" s="51"/>
      <c r="E14" s="56"/>
      <c r="F14" s="61"/>
    </row>
    <row r="15" spans="2:6" customFormat="1" ht="20.100000000000001" customHeight="1">
      <c r="B15" s="149"/>
      <c r="C15" s="56"/>
      <c r="D15" s="51"/>
      <c r="E15" s="56"/>
      <c r="F15" s="61"/>
    </row>
    <row r="16" spans="2:6" customFormat="1" ht="20.100000000000001" customHeight="1">
      <c r="B16" s="149"/>
      <c r="C16" s="56"/>
      <c r="D16" s="51"/>
      <c r="E16" s="56"/>
      <c r="F16" s="61"/>
    </row>
    <row r="17" spans="2:6" customFormat="1" ht="20.100000000000001" customHeight="1">
      <c r="B17" s="149"/>
      <c r="C17" s="56"/>
      <c r="D17" s="51"/>
      <c r="E17" s="56"/>
      <c r="F17" s="61"/>
    </row>
    <row r="18" spans="2:6" customFormat="1" ht="20.100000000000001" customHeight="1">
      <c r="B18" s="149"/>
      <c r="C18" s="56"/>
      <c r="D18" s="51"/>
      <c r="E18" s="56"/>
      <c r="F18" s="61"/>
    </row>
    <row r="19" spans="2:6" customFormat="1" ht="20.100000000000001" customHeight="1">
      <c r="B19" s="149"/>
      <c r="C19" s="56"/>
      <c r="D19" s="51"/>
      <c r="E19" s="56"/>
      <c r="F19" s="61"/>
    </row>
    <row r="20" spans="2:6" customFormat="1" ht="20.100000000000001" customHeight="1">
      <c r="B20" s="149"/>
      <c r="C20" s="56"/>
      <c r="D20" s="51"/>
      <c r="E20" s="56"/>
      <c r="F20" s="61"/>
    </row>
    <row r="21" spans="2:6" customFormat="1" ht="20.100000000000001" customHeight="1">
      <c r="B21" s="149"/>
      <c r="C21" s="56"/>
      <c r="D21" s="51"/>
      <c r="E21" s="56"/>
      <c r="F21" s="61"/>
    </row>
    <row r="22" spans="2:6" customFormat="1" ht="20.100000000000001" customHeight="1">
      <c r="B22" s="149"/>
      <c r="C22" s="56"/>
      <c r="D22" s="51"/>
      <c r="E22" s="56"/>
      <c r="F22" s="61"/>
    </row>
    <row r="23" spans="2:6" customFormat="1" ht="20.100000000000001" customHeight="1">
      <c r="B23" s="149"/>
      <c r="C23" s="56"/>
      <c r="D23" s="51"/>
      <c r="E23" s="56"/>
      <c r="F23" s="61"/>
    </row>
    <row r="24" spans="2:6" customFormat="1" ht="20.100000000000001" customHeight="1">
      <c r="B24" s="149"/>
      <c r="C24" s="56"/>
      <c r="D24" s="51"/>
      <c r="E24" s="56"/>
      <c r="F24" s="61"/>
    </row>
    <row r="25" spans="2:6" customFormat="1" ht="20.100000000000001" customHeight="1">
      <c r="B25" s="149"/>
      <c r="C25" s="56"/>
      <c r="D25" s="51"/>
      <c r="E25" s="56"/>
      <c r="F25" s="61"/>
    </row>
    <row r="26" spans="2:6" customFormat="1" ht="20.100000000000001" customHeight="1">
      <c r="B26" s="149"/>
      <c r="C26" s="56"/>
      <c r="D26" s="51"/>
      <c r="E26" s="56"/>
      <c r="F26" s="61"/>
    </row>
    <row r="27" spans="2:6" customFormat="1" ht="20.100000000000001" customHeight="1">
      <c r="B27" s="149"/>
      <c r="C27" s="56"/>
      <c r="D27" s="51"/>
      <c r="E27" s="56"/>
      <c r="F27" s="61"/>
    </row>
    <row r="28" spans="2:6" customFormat="1" ht="20.100000000000001" customHeight="1">
      <c r="B28" s="149"/>
      <c r="C28" s="56"/>
      <c r="D28" s="51"/>
      <c r="E28" s="56"/>
      <c r="F28" s="61"/>
    </row>
    <row r="29" spans="2:6" customFormat="1" ht="20.100000000000001" customHeight="1">
      <c r="B29" s="149"/>
      <c r="C29" s="56"/>
      <c r="D29" s="51"/>
      <c r="E29" s="56"/>
      <c r="F29" s="61"/>
    </row>
    <row r="30" spans="2:6" customFormat="1" ht="20.100000000000001" customHeight="1">
      <c r="B30" s="149"/>
      <c r="C30" s="56"/>
      <c r="D30" s="51"/>
      <c r="E30" s="56"/>
      <c r="F30" s="61"/>
    </row>
    <row r="31" spans="2:6" customFormat="1" ht="20.100000000000001" customHeight="1">
      <c r="B31" s="149"/>
      <c r="C31" s="56"/>
      <c r="D31" s="51"/>
      <c r="E31" s="56"/>
      <c r="F31" s="61"/>
    </row>
    <row r="32" spans="2:6" customFormat="1" ht="20.100000000000001" customHeight="1">
      <c r="B32" s="149"/>
      <c r="C32" s="56"/>
      <c r="D32" s="51"/>
      <c r="E32" s="56"/>
      <c r="F32" s="61"/>
    </row>
    <row r="33" spans="2:6" customFormat="1" ht="20.100000000000001" customHeight="1">
      <c r="B33" s="149"/>
      <c r="C33" s="56"/>
      <c r="D33" s="51"/>
      <c r="E33" s="56"/>
      <c r="F33" s="61"/>
    </row>
    <row r="34" spans="2:6" customFormat="1" ht="20.100000000000001" customHeight="1">
      <c r="B34" s="149"/>
      <c r="C34" s="56"/>
      <c r="D34" s="51"/>
      <c r="E34" s="56"/>
      <c r="F34" s="61"/>
    </row>
    <row r="35" spans="2:6" customFormat="1" ht="20.100000000000001" customHeight="1">
      <c r="B35" s="149"/>
      <c r="C35" s="56"/>
      <c r="D35" s="51"/>
      <c r="E35" s="56"/>
      <c r="F35" s="61"/>
    </row>
    <row r="36" spans="2:6" customFormat="1" ht="20.100000000000001" customHeight="1" thickBot="1">
      <c r="B36" s="150"/>
      <c r="C36" s="57"/>
      <c r="D36" s="55"/>
      <c r="E36" s="57"/>
      <c r="F36" s="62"/>
    </row>
    <row r="37" spans="2:6">
      <c r="F37" s="4"/>
    </row>
    <row r="38" spans="2:6">
      <c r="F38" s="4"/>
    </row>
  </sheetData>
  <mergeCells count="2">
    <mergeCell ref="C6:D6"/>
    <mergeCell ref="E6:F6"/>
  </mergeCells>
  <phoneticPr fontId="22" type="noConversion"/>
  <pageMargins left="0.25" right="0.25" top="0.2" bottom="0.25" header="0.15" footer="0.2"/>
  <pageSetup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40"/>
  <sheetViews>
    <sheetView tabSelected="1" workbookViewId="0">
      <selection activeCell="E34" sqref="E34"/>
    </sheetView>
  </sheetViews>
  <sheetFormatPr defaultRowHeight="14.25"/>
  <cols>
    <col min="1" max="1" width="1.85546875" style="4" customWidth="1"/>
    <col min="2" max="2" width="5.7109375" style="4" customWidth="1"/>
    <col min="3" max="3" width="7.85546875" style="4" customWidth="1"/>
    <col min="4" max="4" width="36.5703125" style="4" customWidth="1"/>
    <col min="5" max="5" width="35.140625" style="4" bestFit="1" customWidth="1"/>
    <col min="6" max="6" width="9.28515625" style="4" customWidth="1"/>
    <col min="7" max="7" width="9.42578125" style="6" customWidth="1"/>
    <col min="8" max="13" width="9.7109375" style="4" customWidth="1"/>
    <col min="14" max="14" width="10.140625" style="4" customWidth="1"/>
    <col min="15" max="16384" width="9.140625" style="4"/>
  </cols>
  <sheetData>
    <row r="1" spans="2:7" ht="65.25" customHeight="1">
      <c r="B1" s="5" t="s">
        <v>48</v>
      </c>
      <c r="C1" s="5"/>
    </row>
    <row r="2" spans="2:7" s="8" customFormat="1" ht="30">
      <c r="B2" s="9" t="s">
        <v>6</v>
      </c>
      <c r="C2" s="54"/>
      <c r="D2" s="128" t="str">
        <f>'Job Summary'!D2</f>
        <v>MAULE FAMILY SUPER FUND</v>
      </c>
      <c r="E2" s="47" t="s">
        <v>7</v>
      </c>
      <c r="F2" s="189" t="str">
        <f>'Job Summary'!F2</f>
        <v>JLB</v>
      </c>
      <c r="G2" s="201"/>
    </row>
    <row r="3" spans="2:7" s="13" customFormat="1" ht="30" customHeight="1">
      <c r="B3" s="9" t="s">
        <v>8</v>
      </c>
      <c r="C3" s="54"/>
      <c r="D3" s="128" t="str">
        <f>'Job Summary'!D3</f>
        <v>MAULRD1</v>
      </c>
      <c r="E3" s="49" t="s">
        <v>9</v>
      </c>
      <c r="F3" s="189" t="str">
        <f>'Job Summary'!F3:G3</f>
        <v>16/05/2022</v>
      </c>
      <c r="G3" s="201"/>
    </row>
    <row r="4" spans="2:7" s="13" customFormat="1" ht="30.75" customHeight="1">
      <c r="B4" s="9" t="s">
        <v>10</v>
      </c>
      <c r="C4" s="54"/>
      <c r="D4" s="128" t="str">
        <f>'Job Summary'!D4</f>
        <v>30/06/2022</v>
      </c>
      <c r="E4" s="47" t="s">
        <v>11</v>
      </c>
      <c r="F4" s="189" t="s">
        <v>133</v>
      </c>
      <c r="G4" s="201"/>
    </row>
    <row r="5" spans="2:7" s="13" customFormat="1" ht="5.25" customHeight="1" thickBot="1">
      <c r="B5" s="15"/>
      <c r="C5" s="15"/>
      <c r="D5" s="16"/>
      <c r="E5" s="16"/>
      <c r="F5" s="16"/>
      <c r="G5" s="17"/>
    </row>
    <row r="6" spans="2:7" customFormat="1" ht="25.5" customHeight="1" thickBot="1">
      <c r="B6" s="147" t="s">
        <v>41</v>
      </c>
      <c r="C6" s="197" t="s">
        <v>42</v>
      </c>
      <c r="D6" s="200"/>
      <c r="E6" s="66" t="s">
        <v>45</v>
      </c>
      <c r="F6" s="66" t="s">
        <v>46</v>
      </c>
      <c r="G6" s="65" t="s">
        <v>47</v>
      </c>
    </row>
    <row r="7" spans="2:7" customFormat="1" ht="20.100000000000001" customHeight="1">
      <c r="B7" s="148">
        <v>1</v>
      </c>
      <c r="C7" s="58" t="s">
        <v>187</v>
      </c>
      <c r="D7" s="59"/>
      <c r="E7" s="67" t="s">
        <v>214</v>
      </c>
      <c r="F7" s="67"/>
      <c r="G7" s="60"/>
    </row>
    <row r="8" spans="2:7" customFormat="1" ht="20.100000000000001" customHeight="1">
      <c r="B8" s="149"/>
      <c r="C8" s="56" t="s">
        <v>188</v>
      </c>
      <c r="D8" s="51"/>
      <c r="E8" s="63" t="s">
        <v>215</v>
      </c>
      <c r="F8" s="63"/>
      <c r="G8" s="61"/>
    </row>
    <row r="9" spans="2:7" customFormat="1" ht="20.100000000000001" customHeight="1" thickBot="1">
      <c r="B9" s="150"/>
      <c r="C9" s="57"/>
      <c r="D9" s="55"/>
      <c r="E9" s="64"/>
      <c r="F9" s="64"/>
      <c r="G9" s="62"/>
    </row>
    <row r="10" spans="2:7" customFormat="1" ht="20.100000000000001" customHeight="1">
      <c r="B10" s="148">
        <v>2</v>
      </c>
      <c r="C10" s="50" t="s">
        <v>189</v>
      </c>
      <c r="D10" s="180"/>
      <c r="E10" s="67" t="s">
        <v>221</v>
      </c>
      <c r="F10" s="67"/>
      <c r="G10" s="141"/>
    </row>
    <row r="11" spans="2:7" customFormat="1" ht="20.100000000000001" customHeight="1" thickBot="1">
      <c r="B11" s="150"/>
      <c r="C11" s="57"/>
      <c r="D11" s="55"/>
      <c r="E11" s="64" t="s">
        <v>220</v>
      </c>
      <c r="F11" s="64"/>
      <c r="G11" s="62"/>
    </row>
    <row r="12" spans="2:7" customFormat="1" ht="20.100000000000001" customHeight="1">
      <c r="B12" s="233">
        <v>3</v>
      </c>
      <c r="C12" s="50" t="s">
        <v>190</v>
      </c>
      <c r="D12" s="180"/>
      <c r="E12" s="67" t="s">
        <v>222</v>
      </c>
      <c r="F12" s="67"/>
      <c r="G12" s="141"/>
    </row>
    <row r="13" spans="2:7" customFormat="1" ht="20.100000000000001" customHeight="1">
      <c r="B13" s="149"/>
      <c r="C13" s="56" t="s">
        <v>191</v>
      </c>
      <c r="D13" s="51"/>
      <c r="E13" s="63"/>
      <c r="F13" s="63"/>
      <c r="G13" s="61"/>
    </row>
    <row r="14" spans="2:7" customFormat="1" ht="20.100000000000001" customHeight="1">
      <c r="B14" s="149"/>
      <c r="C14" s="56" t="s">
        <v>192</v>
      </c>
      <c r="D14" s="51"/>
      <c r="E14" s="63"/>
      <c r="F14" s="63"/>
      <c r="G14" s="61"/>
    </row>
    <row r="15" spans="2:7" customFormat="1" ht="20.100000000000001" customHeight="1" thickBot="1">
      <c r="B15" s="150"/>
      <c r="C15" s="57"/>
      <c r="D15" s="55"/>
      <c r="E15" s="64"/>
      <c r="F15" s="64"/>
      <c r="G15" s="62"/>
    </row>
    <row r="16" spans="2:7" customFormat="1" ht="20.100000000000001" customHeight="1">
      <c r="B16" s="233">
        <v>4</v>
      </c>
      <c r="C16" s="50" t="s">
        <v>193</v>
      </c>
      <c r="D16" s="180"/>
      <c r="E16" s="67" t="s">
        <v>212</v>
      </c>
      <c r="F16" s="67"/>
      <c r="G16" s="141"/>
    </row>
    <row r="17" spans="2:7" customFormat="1" ht="20.100000000000001" customHeight="1">
      <c r="B17" s="149"/>
      <c r="C17" s="56" t="s">
        <v>194</v>
      </c>
      <c r="D17" s="51"/>
      <c r="E17" s="63" t="s">
        <v>213</v>
      </c>
      <c r="F17" s="63"/>
      <c r="G17" s="61"/>
    </row>
    <row r="18" spans="2:7" customFormat="1" ht="20.100000000000001" customHeight="1" thickBot="1">
      <c r="B18" s="150"/>
      <c r="C18" s="57"/>
      <c r="D18" s="55"/>
      <c r="E18" s="64" t="s">
        <v>224</v>
      </c>
      <c r="F18" s="64"/>
      <c r="G18" s="62"/>
    </row>
    <row r="19" spans="2:7" customFormat="1" ht="20.100000000000001" customHeight="1">
      <c r="B19" s="148">
        <v>5</v>
      </c>
      <c r="C19" s="50" t="s">
        <v>195</v>
      </c>
      <c r="D19" s="180"/>
      <c r="E19" s="67" t="s">
        <v>211</v>
      </c>
      <c r="F19" s="67"/>
      <c r="G19" s="141"/>
    </row>
    <row r="20" spans="2:7" customFormat="1" ht="20.100000000000001" customHeight="1">
      <c r="B20" s="149"/>
      <c r="C20" s="56" t="s">
        <v>196</v>
      </c>
      <c r="D20" s="51"/>
      <c r="E20" s="63"/>
      <c r="F20" s="63"/>
      <c r="G20" s="61"/>
    </row>
    <row r="21" spans="2:7" customFormat="1" ht="20.100000000000001" customHeight="1" thickBot="1">
      <c r="B21" s="150"/>
      <c r="C21" s="57"/>
      <c r="D21" s="55"/>
      <c r="E21" s="64"/>
      <c r="F21" s="64"/>
      <c r="G21" s="62"/>
    </row>
    <row r="22" spans="2:7" customFormat="1" ht="20.100000000000001" customHeight="1">
      <c r="B22" s="148">
        <v>6</v>
      </c>
      <c r="C22" s="50" t="s">
        <v>197</v>
      </c>
      <c r="D22" s="180"/>
      <c r="E22" s="67" t="s">
        <v>216</v>
      </c>
      <c r="F22" s="67"/>
      <c r="G22" s="141"/>
    </row>
    <row r="23" spans="2:7" customFormat="1" ht="20.100000000000001" customHeight="1">
      <c r="B23" s="149"/>
      <c r="C23" s="56" t="s">
        <v>198</v>
      </c>
      <c r="D23" s="51"/>
      <c r="E23" s="63"/>
      <c r="F23" s="63"/>
      <c r="G23" s="61"/>
    </row>
    <row r="24" spans="2:7" customFormat="1" ht="20.100000000000001" customHeight="1">
      <c r="B24" s="186"/>
      <c r="C24" s="112" t="s">
        <v>199</v>
      </c>
      <c r="D24" s="187"/>
      <c r="E24" s="188"/>
      <c r="F24" s="188"/>
      <c r="G24" s="109"/>
    </row>
    <row r="25" spans="2:7" customFormat="1" ht="20.100000000000001" customHeight="1">
      <c r="B25" s="186"/>
      <c r="C25" s="112" t="s">
        <v>200</v>
      </c>
      <c r="D25" s="187"/>
      <c r="E25" s="188"/>
      <c r="F25" s="188"/>
      <c r="G25" s="109"/>
    </row>
    <row r="26" spans="2:7" customFormat="1" ht="20.100000000000001" customHeight="1" thickBot="1">
      <c r="B26" s="150"/>
      <c r="C26" s="57"/>
      <c r="D26" s="55"/>
      <c r="E26" s="64"/>
      <c r="F26" s="64"/>
      <c r="G26" s="62"/>
    </row>
    <row r="27" spans="2:7" customFormat="1" ht="20.100000000000001" customHeight="1">
      <c r="B27" s="148">
        <v>7</v>
      </c>
      <c r="C27" s="50" t="s">
        <v>201</v>
      </c>
      <c r="D27" s="180"/>
      <c r="E27" s="67" t="s">
        <v>218</v>
      </c>
      <c r="F27" s="67"/>
      <c r="G27" s="141"/>
    </row>
    <row r="28" spans="2:7" customFormat="1" ht="20.100000000000001" customHeight="1">
      <c r="B28" s="149"/>
      <c r="C28" s="56" t="s">
        <v>202</v>
      </c>
      <c r="D28" s="51"/>
      <c r="E28" s="63" t="s">
        <v>219</v>
      </c>
      <c r="F28" s="63"/>
      <c r="G28" s="61"/>
    </row>
    <row r="29" spans="2:7" customFormat="1" ht="20.100000000000001" customHeight="1">
      <c r="B29" s="149"/>
      <c r="C29" s="56" t="s">
        <v>203</v>
      </c>
      <c r="D29" s="51"/>
      <c r="E29" s="63" t="s">
        <v>217</v>
      </c>
      <c r="F29" s="63"/>
      <c r="G29" s="61"/>
    </row>
    <row r="30" spans="2:7" customFormat="1" ht="20.100000000000001" customHeight="1" thickBot="1">
      <c r="B30" s="150"/>
      <c r="C30" s="57"/>
      <c r="D30" s="55"/>
      <c r="E30" s="64"/>
      <c r="F30" s="64"/>
      <c r="G30" s="62"/>
    </row>
    <row r="31" spans="2:7" customFormat="1" ht="20.100000000000001" customHeight="1">
      <c r="B31" s="233">
        <v>8</v>
      </c>
      <c r="C31" s="50" t="s">
        <v>204</v>
      </c>
      <c r="D31" s="180"/>
      <c r="E31" s="67" t="s">
        <v>209</v>
      </c>
      <c r="F31" s="67"/>
      <c r="G31" s="141"/>
    </row>
    <row r="32" spans="2:7" customFormat="1" ht="20.100000000000001" customHeight="1" thickBot="1">
      <c r="B32" s="150"/>
      <c r="C32" s="57"/>
      <c r="D32" s="55"/>
      <c r="E32" s="64" t="s">
        <v>210</v>
      </c>
      <c r="F32" s="64" t="s">
        <v>223</v>
      </c>
      <c r="G32" s="62"/>
    </row>
    <row r="33" spans="2:7" customFormat="1" ht="20.100000000000001" customHeight="1">
      <c r="B33" s="233">
        <v>9</v>
      </c>
      <c r="C33" s="50" t="s">
        <v>205</v>
      </c>
      <c r="D33" s="180"/>
      <c r="E33" s="67" t="s">
        <v>225</v>
      </c>
      <c r="F33" s="67"/>
      <c r="G33" s="141"/>
    </row>
    <row r="34" spans="2:7" customFormat="1" ht="20.100000000000001" customHeight="1">
      <c r="B34" s="149"/>
      <c r="C34" s="56" t="s">
        <v>206</v>
      </c>
      <c r="D34" s="51"/>
      <c r="E34" s="63"/>
      <c r="F34" s="63"/>
      <c r="G34" s="61"/>
    </row>
    <row r="35" spans="2:7" customFormat="1" ht="20.100000000000001" customHeight="1">
      <c r="B35" s="149"/>
      <c r="C35" s="56" t="s">
        <v>207</v>
      </c>
      <c r="D35" s="51"/>
      <c r="E35" s="63"/>
      <c r="F35" s="63"/>
      <c r="G35" s="61"/>
    </row>
    <row r="36" spans="2:7" customFormat="1" ht="20.100000000000001" customHeight="1">
      <c r="B36" s="149"/>
      <c r="C36" s="56" t="s">
        <v>208</v>
      </c>
      <c r="D36" s="51"/>
      <c r="E36" s="63"/>
      <c r="F36" s="63"/>
      <c r="G36" s="61"/>
    </row>
    <row r="37" spans="2:7" customFormat="1" ht="20.100000000000001" customHeight="1">
      <c r="B37" s="149"/>
      <c r="C37" s="56"/>
      <c r="D37" s="51"/>
      <c r="E37" s="181"/>
      <c r="F37" s="63"/>
      <c r="G37" s="61"/>
    </row>
    <row r="38" spans="2:7" customFormat="1" ht="20.100000000000001" customHeight="1" thickBot="1">
      <c r="B38" s="150"/>
      <c r="C38" s="57"/>
      <c r="D38" s="55"/>
      <c r="E38" s="64"/>
      <c r="F38" s="64"/>
      <c r="G38" s="62"/>
    </row>
    <row r="39" spans="2:7">
      <c r="G39" s="4"/>
    </row>
    <row r="40" spans="2:7">
      <c r="G40" s="4"/>
    </row>
  </sheetData>
  <mergeCells count="4">
    <mergeCell ref="C6:D6"/>
    <mergeCell ref="F2:G2"/>
    <mergeCell ref="F3:G3"/>
    <mergeCell ref="F4:G4"/>
  </mergeCells>
  <phoneticPr fontId="22" type="noConversion"/>
  <pageMargins left="0.25" right="0.25" top="0.28000000000000003" bottom="0.25" header="0.23" footer="0.2"/>
  <pageSetup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66"/>
  <sheetViews>
    <sheetView workbookViewId="0">
      <selection activeCell="D16" sqref="D16"/>
    </sheetView>
  </sheetViews>
  <sheetFormatPr defaultColWidth="9.7109375" defaultRowHeight="12.75"/>
  <cols>
    <col min="1" max="1" width="3.7109375" style="68" customWidth="1"/>
    <col min="2" max="2" width="16.7109375" style="68" customWidth="1"/>
    <col min="3" max="3" width="19.140625" style="68" customWidth="1"/>
    <col min="4" max="4" width="13.5703125" style="68" customWidth="1"/>
    <col min="5" max="5" width="13.28515625" style="68" customWidth="1"/>
    <col min="6" max="6" width="10.42578125" style="68" customWidth="1"/>
    <col min="7" max="7" width="12.140625" style="69" customWidth="1"/>
    <col min="8" max="8" width="12.140625" style="68" customWidth="1"/>
    <col min="9" max="16384" width="9.7109375" style="68"/>
  </cols>
  <sheetData>
    <row r="1" spans="2:9" ht="62.25" customHeight="1">
      <c r="B1" s="5" t="s">
        <v>60</v>
      </c>
      <c r="H1"/>
    </row>
    <row r="2" spans="2:9" s="70" customFormat="1" ht="30" customHeight="1">
      <c r="B2" s="52" t="s">
        <v>6</v>
      </c>
      <c r="C2" s="208" t="str">
        <f>'Job Summary'!D2</f>
        <v>MAULE FAMILY SUPER FUND</v>
      </c>
      <c r="D2" s="209"/>
      <c r="E2" s="210" t="s">
        <v>7</v>
      </c>
      <c r="F2" s="211"/>
      <c r="G2" s="208" t="str">
        <f>'Job Summary'!F2</f>
        <v>JLB</v>
      </c>
      <c r="H2" s="209"/>
    </row>
    <row r="3" spans="2:9" s="70" customFormat="1" ht="30" customHeight="1">
      <c r="B3" s="52" t="s">
        <v>8</v>
      </c>
      <c r="C3" s="208" t="str">
        <f>'Job Summary'!D3</f>
        <v>MAULRD1</v>
      </c>
      <c r="D3" s="209"/>
      <c r="E3" s="210" t="s">
        <v>9</v>
      </c>
      <c r="F3" s="211"/>
      <c r="G3" s="208" t="str">
        <f>'Query Sheet'!F3</f>
        <v>16/05/2022</v>
      </c>
      <c r="H3" s="209"/>
    </row>
    <row r="4" spans="2:9" s="70" customFormat="1" ht="30" customHeight="1">
      <c r="B4" s="52" t="s">
        <v>10</v>
      </c>
      <c r="C4" s="208" t="str">
        <f>'Job Summary'!D4</f>
        <v>30/06/2022</v>
      </c>
      <c r="D4" s="209"/>
      <c r="E4" s="212" t="s">
        <v>11</v>
      </c>
      <c r="F4" s="213"/>
      <c r="G4" s="202">
        <f>'Query Sheet'!F4</f>
        <v>0</v>
      </c>
      <c r="H4" s="203"/>
    </row>
    <row r="5" spans="2:9" s="70" customFormat="1" ht="30" customHeight="1">
      <c r="B5" s="13"/>
      <c r="C5" s="13"/>
      <c r="D5" s="18"/>
      <c r="E5" s="204"/>
      <c r="F5" s="205"/>
      <c r="G5" s="206"/>
      <c r="H5" s="207"/>
    </row>
    <row r="6" spans="2:9" s="70" customFormat="1" ht="15">
      <c r="D6" s="71"/>
      <c r="E6" s="71"/>
      <c r="F6" s="71"/>
      <c r="G6" s="72"/>
      <c r="H6" s="73"/>
    </row>
    <row r="7" spans="2:9" s="70" customFormat="1" ht="15">
      <c r="B7" s="53" t="s">
        <v>40</v>
      </c>
      <c r="C7" s="74" t="s">
        <v>49</v>
      </c>
      <c r="D7" s="74"/>
      <c r="E7" s="74"/>
      <c r="G7" s="72"/>
      <c r="H7" s="75"/>
      <c r="I7" s="76"/>
    </row>
    <row r="8" spans="2:9" s="70" customFormat="1" ht="15" thickBot="1">
      <c r="G8" s="72"/>
    </row>
    <row r="9" spans="2:9" s="70" customFormat="1" ht="15">
      <c r="B9" s="71"/>
      <c r="C9" s="71"/>
      <c r="F9" s="77"/>
      <c r="G9" s="78"/>
      <c r="H9" s="79"/>
    </row>
    <row r="10" spans="2:9" s="70" customFormat="1" ht="15">
      <c r="F10" s="80" t="s">
        <v>50</v>
      </c>
      <c r="G10" s="81"/>
      <c r="H10" s="82"/>
    </row>
    <row r="11" spans="2:9" s="70" customFormat="1" ht="14.25">
      <c r="F11" s="83"/>
      <c r="G11" s="84"/>
      <c r="H11" s="85"/>
    </row>
    <row r="12" spans="2:9" s="70" customFormat="1" ht="15">
      <c r="B12" s="71" t="s">
        <v>51</v>
      </c>
      <c r="F12" s="83"/>
      <c r="G12" s="84"/>
      <c r="H12" s="85">
        <v>0</v>
      </c>
    </row>
    <row r="13" spans="2:9" s="70" customFormat="1" ht="14.25">
      <c r="F13" s="83"/>
      <c r="G13" s="84"/>
      <c r="H13" s="85"/>
    </row>
    <row r="14" spans="2:9" s="70" customFormat="1" ht="15">
      <c r="B14" s="71" t="s">
        <v>52</v>
      </c>
      <c r="F14" s="83"/>
      <c r="G14" s="84"/>
      <c r="H14" s="85"/>
    </row>
    <row r="15" spans="2:9" s="70" customFormat="1" ht="14.25">
      <c r="B15" s="70" t="s">
        <v>53</v>
      </c>
      <c r="F15" s="83"/>
      <c r="G15" s="86"/>
      <c r="H15" s="85"/>
    </row>
    <row r="16" spans="2:9" s="70" customFormat="1" ht="14.25">
      <c r="B16" s="70" t="s">
        <v>54</v>
      </c>
      <c r="F16" s="83"/>
      <c r="G16" s="86"/>
      <c r="H16" s="85"/>
    </row>
    <row r="17" spans="2:8" s="70" customFormat="1" ht="14.25">
      <c r="B17" s="70" t="s">
        <v>55</v>
      </c>
      <c r="F17" s="83"/>
      <c r="G17" s="86"/>
      <c r="H17" s="85"/>
    </row>
    <row r="18" spans="2:8" s="70" customFormat="1" ht="14.25">
      <c r="F18" s="83"/>
      <c r="G18" s="86"/>
      <c r="H18" s="85"/>
    </row>
    <row r="19" spans="2:8" s="70" customFormat="1" ht="14.25">
      <c r="F19" s="83"/>
      <c r="G19" s="86"/>
      <c r="H19" s="85"/>
    </row>
    <row r="20" spans="2:8" s="70" customFormat="1" ht="14.25">
      <c r="F20" s="83"/>
      <c r="G20" s="86"/>
      <c r="H20" s="85"/>
    </row>
    <row r="21" spans="2:8" s="70" customFormat="1" ht="14.25">
      <c r="F21" s="83"/>
      <c r="G21" s="86"/>
      <c r="H21" s="85"/>
    </row>
    <row r="22" spans="2:8" s="70" customFormat="1" ht="14.25">
      <c r="F22" s="83"/>
      <c r="G22" s="86"/>
      <c r="H22" s="85">
        <f>SUM(G14:G22)</f>
        <v>0</v>
      </c>
    </row>
    <row r="23" spans="2:8" s="70" customFormat="1" ht="6" customHeight="1">
      <c r="F23" s="83"/>
      <c r="G23" s="87"/>
      <c r="H23" s="97"/>
    </row>
    <row r="24" spans="2:8" s="70" customFormat="1" ht="14.25">
      <c r="F24" s="83"/>
      <c r="G24" s="88"/>
      <c r="H24" s="85">
        <f>H12+H22</f>
        <v>0</v>
      </c>
    </row>
    <row r="25" spans="2:8" s="70" customFormat="1" ht="15">
      <c r="B25" s="71" t="s">
        <v>56</v>
      </c>
      <c r="F25" s="83"/>
      <c r="G25" s="84"/>
      <c r="H25" s="85"/>
    </row>
    <row r="26" spans="2:8" s="70" customFormat="1" ht="14.25">
      <c r="B26" s="70" t="s">
        <v>57</v>
      </c>
      <c r="F26" s="83"/>
      <c r="G26" s="84"/>
      <c r="H26" s="85"/>
    </row>
    <row r="27" spans="2:8" s="70" customFormat="1" ht="14.25">
      <c r="B27" s="70" t="s">
        <v>98</v>
      </c>
      <c r="F27" s="83"/>
      <c r="G27" s="84"/>
      <c r="H27" s="85"/>
    </row>
    <row r="28" spans="2:8" s="70" customFormat="1" ht="14.25">
      <c r="F28" s="83"/>
      <c r="G28" s="84"/>
      <c r="H28" s="85"/>
    </row>
    <row r="29" spans="2:8" s="70" customFormat="1" ht="14.25">
      <c r="F29" s="83"/>
      <c r="G29" s="84"/>
      <c r="H29" s="85"/>
    </row>
    <row r="30" spans="2:8" s="70" customFormat="1" ht="14.25">
      <c r="F30" s="83"/>
      <c r="G30" s="84"/>
      <c r="H30" s="85"/>
    </row>
    <row r="31" spans="2:8" s="70" customFormat="1" ht="14.25">
      <c r="F31" s="83"/>
      <c r="G31" s="89"/>
      <c r="H31" s="97">
        <f>SUM(G26:G31)</f>
        <v>0</v>
      </c>
    </row>
    <row r="32" spans="2:8" s="70" customFormat="1" ht="5.25" customHeight="1">
      <c r="F32" s="83"/>
      <c r="G32" s="84"/>
      <c r="H32" s="125"/>
    </row>
    <row r="33" spans="2:8" s="70" customFormat="1" ht="15.75" thickBot="1">
      <c r="B33" s="71" t="s">
        <v>58</v>
      </c>
      <c r="F33" s="83"/>
      <c r="G33" s="84"/>
      <c r="H33" s="124">
        <f>H24-H31</f>
        <v>0</v>
      </c>
    </row>
    <row r="34" spans="2:8" s="70" customFormat="1" ht="15.75" thickTop="1">
      <c r="B34" s="71"/>
      <c r="F34" s="83"/>
      <c r="G34" s="84"/>
      <c r="H34" s="85"/>
    </row>
    <row r="35" spans="2:8" s="70" customFormat="1" ht="15">
      <c r="B35" s="71" t="s">
        <v>90</v>
      </c>
      <c r="F35" s="83"/>
      <c r="G35" s="84"/>
      <c r="H35" s="126">
        <f>IF(H33&gt;0,H33*0.275,0)</f>
        <v>0</v>
      </c>
    </row>
    <row r="36" spans="2:8" s="70" customFormat="1" ht="14.25">
      <c r="F36" s="83"/>
      <c r="G36" s="84"/>
      <c r="H36" s="85"/>
    </row>
    <row r="37" spans="2:8" s="70" customFormat="1" ht="15">
      <c r="B37" s="71" t="s">
        <v>56</v>
      </c>
      <c r="F37" s="83"/>
      <c r="G37" s="87"/>
      <c r="H37" s="85"/>
    </row>
    <row r="38" spans="2:8" s="70" customFormat="1" ht="15">
      <c r="B38" s="70" t="s">
        <v>59</v>
      </c>
      <c r="C38" s="70" t="s">
        <v>91</v>
      </c>
      <c r="E38" s="90"/>
      <c r="F38" s="83"/>
      <c r="G38" s="86">
        <v>0</v>
      </c>
      <c r="H38" s="85"/>
    </row>
    <row r="39" spans="2:8" s="70" customFormat="1" ht="15">
      <c r="C39" s="70" t="s">
        <v>92</v>
      </c>
      <c r="E39" s="90"/>
      <c r="F39" s="83"/>
      <c r="G39" s="86">
        <v>0</v>
      </c>
      <c r="H39" s="85"/>
    </row>
    <row r="40" spans="2:8" s="70" customFormat="1" ht="15">
      <c r="C40" s="70" t="s">
        <v>93</v>
      </c>
      <c r="E40" s="90"/>
      <c r="F40" s="83"/>
      <c r="G40" s="86">
        <v>0</v>
      </c>
      <c r="H40" s="85"/>
    </row>
    <row r="41" spans="2:8" s="70" customFormat="1" ht="15">
      <c r="C41" s="70" t="s">
        <v>94</v>
      </c>
      <c r="E41" s="90"/>
      <c r="F41" s="83"/>
      <c r="G41" s="121">
        <v>0</v>
      </c>
      <c r="H41" s="122"/>
    </row>
    <row r="42" spans="2:8" s="70" customFormat="1" ht="15">
      <c r="E42" s="90"/>
      <c r="F42" s="83"/>
      <c r="G42" s="86"/>
      <c r="H42" s="122">
        <f>SUM(G38:G41)</f>
        <v>0</v>
      </c>
    </row>
    <row r="43" spans="2:8" s="70" customFormat="1" ht="15">
      <c r="B43" s="71" t="s">
        <v>95</v>
      </c>
      <c r="E43" s="90"/>
      <c r="F43" s="83"/>
      <c r="G43" s="86"/>
      <c r="H43" s="85"/>
    </row>
    <row r="44" spans="2:8" s="70" customFormat="1" ht="15">
      <c r="B44" s="70" t="s">
        <v>96</v>
      </c>
      <c r="E44" s="90"/>
      <c r="F44" s="83"/>
      <c r="G44" s="86"/>
      <c r="H44" s="85">
        <v>0</v>
      </c>
    </row>
    <row r="45" spans="2:8" s="70" customFormat="1" ht="15">
      <c r="E45" s="90"/>
      <c r="F45" s="83"/>
      <c r="G45" s="86"/>
      <c r="H45" s="85"/>
    </row>
    <row r="46" spans="2:8" s="70" customFormat="1" ht="15.75" thickBot="1">
      <c r="B46" s="71" t="s">
        <v>97</v>
      </c>
      <c r="F46" s="83"/>
      <c r="G46" s="87"/>
      <c r="H46" s="123">
        <f>H35-H42+H44</f>
        <v>0</v>
      </c>
    </row>
    <row r="47" spans="2:8" s="70" customFormat="1" ht="15.75" thickTop="1" thickBot="1">
      <c r="F47" s="91"/>
      <c r="G47" s="92"/>
      <c r="H47" s="93"/>
    </row>
    <row r="48" spans="2:8" s="76" customFormat="1" ht="15">
      <c r="F48" s="94"/>
      <c r="G48" s="95"/>
      <c r="H48" s="95"/>
    </row>
    <row r="49" spans="6:8" s="76" customFormat="1" ht="15">
      <c r="F49" s="94"/>
      <c r="G49" s="95"/>
      <c r="H49" s="95"/>
    </row>
    <row r="50" spans="6:8" s="76" customFormat="1" ht="15">
      <c r="F50" s="94"/>
      <c r="G50" s="95"/>
      <c r="H50" s="95"/>
    </row>
    <row r="51" spans="6:8" s="76" customFormat="1" ht="15">
      <c r="F51" s="94"/>
      <c r="G51" s="95"/>
      <c r="H51" s="95"/>
    </row>
    <row r="52" spans="6:8" s="76" customFormat="1" ht="15">
      <c r="F52" s="94"/>
      <c r="G52" s="95"/>
      <c r="H52" s="95"/>
    </row>
    <row r="53" spans="6:8" s="76" customFormat="1" ht="15">
      <c r="F53" s="94"/>
      <c r="G53" s="95"/>
      <c r="H53" s="95"/>
    </row>
    <row r="54" spans="6:8" s="76" customFormat="1" ht="15">
      <c r="F54" s="94"/>
      <c r="G54" s="95"/>
      <c r="H54" s="95"/>
    </row>
    <row r="55" spans="6:8" s="76" customFormat="1" ht="15">
      <c r="F55" s="94"/>
      <c r="G55" s="95"/>
      <c r="H55" s="95"/>
    </row>
    <row r="56" spans="6:8" s="76" customFormat="1" ht="15">
      <c r="F56" s="94"/>
      <c r="G56" s="95"/>
      <c r="H56" s="95"/>
    </row>
    <row r="57" spans="6:8" s="76" customFormat="1" ht="15">
      <c r="F57" s="94"/>
      <c r="G57" s="95"/>
      <c r="H57" s="95"/>
    </row>
    <row r="58" spans="6:8" s="76" customFormat="1" ht="15">
      <c r="F58" s="94"/>
      <c r="G58" s="95"/>
      <c r="H58" s="95"/>
    </row>
    <row r="59" spans="6:8" s="76" customFormat="1" ht="15">
      <c r="G59" s="95"/>
      <c r="H59" s="95"/>
    </row>
    <row r="60" spans="6:8" s="76" customFormat="1" ht="15">
      <c r="G60" s="95"/>
      <c r="H60" s="95"/>
    </row>
    <row r="61" spans="6:8" s="76" customFormat="1" ht="15">
      <c r="G61" s="95"/>
      <c r="H61" s="95"/>
    </row>
    <row r="62" spans="6:8">
      <c r="G62" s="96"/>
      <c r="H62" s="96"/>
    </row>
    <row r="63" spans="6:8">
      <c r="G63" s="96"/>
      <c r="H63" s="96"/>
    </row>
    <row r="64" spans="6:8">
      <c r="G64" s="96"/>
      <c r="H64" s="96"/>
    </row>
    <row r="65" spans="7:8">
      <c r="G65" s="96"/>
      <c r="H65" s="96"/>
    </row>
    <row r="66" spans="7:8">
      <c r="G66" s="96"/>
      <c r="H66" s="96"/>
    </row>
  </sheetData>
  <mergeCells count="11">
    <mergeCell ref="G4:H4"/>
    <mergeCell ref="E5:F5"/>
    <mergeCell ref="G5:H5"/>
    <mergeCell ref="C4:D4"/>
    <mergeCell ref="C2:D2"/>
    <mergeCell ref="E2:F2"/>
    <mergeCell ref="G2:H2"/>
    <mergeCell ref="C3:D3"/>
    <mergeCell ref="E3:F3"/>
    <mergeCell ref="G3:H3"/>
    <mergeCell ref="E4:F4"/>
  </mergeCells>
  <phoneticPr fontId="22" type="noConversion"/>
  <pageMargins left="0.17" right="0.17"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82"/>
  <sheetViews>
    <sheetView workbookViewId="0">
      <selection activeCell="H21" sqref="H21"/>
    </sheetView>
  </sheetViews>
  <sheetFormatPr defaultRowHeight="14.25"/>
  <cols>
    <col min="1" max="1" width="3.140625" style="4" customWidth="1"/>
    <col min="2" max="2" width="13.7109375" style="4" customWidth="1"/>
    <col min="3" max="3" width="4.5703125" style="4" customWidth="1"/>
    <col min="4" max="4" width="3.7109375" style="6" customWidth="1"/>
    <col min="5" max="5" width="42.7109375" style="6" customWidth="1"/>
    <col min="6" max="6" width="10.5703125" style="6" customWidth="1"/>
    <col min="7" max="7" width="9" style="6" customWidth="1"/>
    <col min="8" max="9" width="12.7109375" style="6" customWidth="1"/>
    <col min="10" max="10" width="3.28515625" style="4" bestFit="1" customWidth="1"/>
    <col min="11" max="16" width="9.7109375" style="4" customWidth="1"/>
    <col min="17" max="17" width="10.140625" style="4" customWidth="1"/>
    <col min="18" max="18" width="9.140625" style="4"/>
    <col min="19" max="19" width="10.140625" style="4" bestFit="1" customWidth="1"/>
    <col min="20" max="16384" width="9.140625" style="4"/>
  </cols>
  <sheetData>
    <row r="1" spans="2:16" ht="60" customHeight="1">
      <c r="B1" s="5" t="s">
        <v>86</v>
      </c>
      <c r="I1"/>
      <c r="P1" s="7"/>
    </row>
    <row r="2" spans="2:16" s="8" customFormat="1" ht="30">
      <c r="B2" s="9" t="s">
        <v>6</v>
      </c>
      <c r="C2" s="189" t="str">
        <f>'Job Summary'!D2</f>
        <v>MAULE FAMILY SUPER FUND</v>
      </c>
      <c r="D2" s="214"/>
      <c r="E2" s="201"/>
      <c r="F2" s="151"/>
      <c r="G2" s="47" t="s">
        <v>7</v>
      </c>
      <c r="H2" s="48"/>
      <c r="I2" s="132" t="str">
        <f>'Job Summary'!F2</f>
        <v>JLB</v>
      </c>
    </row>
    <row r="3" spans="2:16" s="13" customFormat="1" ht="30" customHeight="1">
      <c r="B3" s="9" t="s">
        <v>8</v>
      </c>
      <c r="C3" s="189" t="str">
        <f>'Job Summary'!D3</f>
        <v>MAULRD1</v>
      </c>
      <c r="D3" s="214"/>
      <c r="E3" s="201"/>
      <c r="F3" s="151"/>
      <c r="G3" s="222" t="s">
        <v>9</v>
      </c>
      <c r="H3" s="223"/>
      <c r="I3" s="132" t="str">
        <f>'Job Summary'!F3</f>
        <v>16/05/2022</v>
      </c>
    </row>
    <row r="4" spans="2:16" s="13" customFormat="1" ht="30.75" customHeight="1">
      <c r="B4" s="9" t="s">
        <v>10</v>
      </c>
      <c r="C4" s="221" t="str">
        <f>'Query Sheet'!D4</f>
        <v>30/06/2022</v>
      </c>
      <c r="D4" s="214"/>
      <c r="E4" s="201"/>
      <c r="F4" s="151"/>
      <c r="G4" s="224" t="s">
        <v>11</v>
      </c>
      <c r="H4" s="223"/>
      <c r="I4" s="132"/>
    </row>
    <row r="5" spans="2:16" s="13" customFormat="1" ht="23.25" customHeight="1">
      <c r="B5" s="15"/>
      <c r="C5" s="16"/>
      <c r="D5" s="215"/>
      <c r="E5" s="216"/>
      <c r="F5" s="152"/>
      <c r="G5" s="217"/>
      <c r="H5" s="218"/>
      <c r="I5" s="14"/>
    </row>
    <row r="6" spans="2:16" s="2" customFormat="1" ht="39" customHeight="1">
      <c r="B6" s="33" t="s">
        <v>0</v>
      </c>
      <c r="C6" s="33" t="s">
        <v>38</v>
      </c>
      <c r="D6" s="219" t="s">
        <v>1</v>
      </c>
      <c r="E6" s="220"/>
      <c r="F6" s="34" t="s">
        <v>105</v>
      </c>
      <c r="G6" s="34" t="s">
        <v>39</v>
      </c>
      <c r="H6" s="35" t="s">
        <v>3</v>
      </c>
      <c r="I6" s="35" t="s">
        <v>4</v>
      </c>
      <c r="J6" s="127" t="s">
        <v>99</v>
      </c>
    </row>
    <row r="7" spans="2:16" s="2" customFormat="1" ht="17.100000000000001" customHeight="1">
      <c r="B7" s="36">
        <v>44742</v>
      </c>
      <c r="C7" s="37">
        <v>1</v>
      </c>
      <c r="D7" s="41" t="s">
        <v>115</v>
      </c>
      <c r="E7" s="42"/>
      <c r="F7" s="165"/>
      <c r="G7" s="166">
        <v>840</v>
      </c>
      <c r="H7" s="167">
        <v>6405</v>
      </c>
      <c r="I7" s="167"/>
    </row>
    <row r="8" spans="2:16" s="2" customFormat="1" ht="17.100000000000001" customHeight="1">
      <c r="B8" s="36"/>
      <c r="C8" s="37"/>
      <c r="D8" s="38"/>
      <c r="E8" s="41" t="s">
        <v>116</v>
      </c>
      <c r="F8" s="165"/>
      <c r="G8" s="166">
        <v>880</v>
      </c>
      <c r="H8" s="167"/>
      <c r="I8" s="167">
        <v>6405</v>
      </c>
    </row>
    <row r="9" spans="2:16" s="2" customFormat="1" ht="17.100000000000001" customHeight="1">
      <c r="B9" s="36"/>
      <c r="C9" s="37"/>
      <c r="D9" s="41" t="s">
        <v>136</v>
      </c>
      <c r="E9" s="42"/>
      <c r="F9" s="165"/>
      <c r="G9" s="166"/>
      <c r="H9" s="167"/>
      <c r="I9" s="167"/>
    </row>
    <row r="10" spans="2:16" s="2" customFormat="1" ht="17.100000000000001" customHeight="1" thickBot="1">
      <c r="B10" s="36"/>
      <c r="C10" s="37"/>
      <c r="D10" s="168"/>
      <c r="E10" s="169"/>
      <c r="F10" s="165"/>
      <c r="G10" s="170" t="s">
        <v>99</v>
      </c>
      <c r="H10" s="167"/>
      <c r="I10" s="167"/>
    </row>
    <row r="11" spans="2:16" s="2" customFormat="1" ht="17.100000000000001" customHeight="1">
      <c r="B11" s="40"/>
      <c r="C11" s="37">
        <v>2</v>
      </c>
      <c r="D11" s="42" t="s">
        <v>88</v>
      </c>
      <c r="E11" s="42"/>
      <c r="F11" s="165"/>
      <c r="G11" s="166">
        <v>334</v>
      </c>
      <c r="H11" s="167">
        <v>4427</v>
      </c>
      <c r="I11" s="171"/>
    </row>
    <row r="12" spans="2:16" s="2" customFormat="1" ht="17.100000000000001" customHeight="1">
      <c r="B12" s="40"/>
      <c r="C12" s="37"/>
      <c r="D12" s="172" t="s">
        <v>117</v>
      </c>
      <c r="E12" s="42"/>
      <c r="F12" s="165"/>
      <c r="G12" s="166">
        <v>334</v>
      </c>
      <c r="H12" s="167">
        <v>14099</v>
      </c>
      <c r="I12" s="171"/>
    </row>
    <row r="13" spans="2:16" s="2" customFormat="1" ht="17.100000000000001" customHeight="1">
      <c r="B13" s="36"/>
      <c r="C13" s="37"/>
      <c r="D13" s="172"/>
      <c r="E13" s="42" t="s">
        <v>118</v>
      </c>
      <c r="F13" s="165"/>
      <c r="G13" s="166">
        <v>76550</v>
      </c>
      <c r="H13" s="167"/>
      <c r="I13" s="171">
        <v>4427</v>
      </c>
    </row>
    <row r="14" spans="2:16" s="2" customFormat="1" ht="17.100000000000001" customHeight="1">
      <c r="B14" s="40"/>
      <c r="C14" s="37"/>
      <c r="D14" s="41"/>
      <c r="E14" s="42" t="s">
        <v>119</v>
      </c>
      <c r="F14" s="165"/>
      <c r="G14" s="166">
        <v>77250</v>
      </c>
      <c r="H14" s="167"/>
      <c r="I14" s="171">
        <v>14099</v>
      </c>
    </row>
    <row r="15" spans="2:16" s="2" customFormat="1" ht="17.100000000000001" customHeight="1">
      <c r="B15" s="40"/>
      <c r="C15" s="37"/>
      <c r="D15" s="41" t="s">
        <v>120</v>
      </c>
      <c r="E15" s="42"/>
      <c r="F15" s="165"/>
      <c r="G15" s="166" t="s">
        <v>124</v>
      </c>
      <c r="H15" s="167"/>
      <c r="I15" s="171"/>
    </row>
    <row r="16" spans="2:16" s="2" customFormat="1" ht="17.100000000000001" customHeight="1" thickBot="1">
      <c r="B16" s="40"/>
      <c r="C16" s="37"/>
      <c r="D16" s="168"/>
      <c r="E16" s="168"/>
      <c r="F16" s="165"/>
      <c r="G16" s="170" t="s">
        <v>99</v>
      </c>
      <c r="H16" s="167"/>
      <c r="I16" s="171"/>
    </row>
    <row r="17" spans="2:20" s="2" customFormat="1" ht="17.100000000000001" customHeight="1">
      <c r="B17" s="40"/>
      <c r="C17" s="37">
        <v>3</v>
      </c>
      <c r="D17" s="41" t="s">
        <v>121</v>
      </c>
      <c r="E17" s="172"/>
      <c r="F17" s="165"/>
      <c r="G17" s="166">
        <v>850</v>
      </c>
      <c r="H17" s="167">
        <v>5664</v>
      </c>
      <c r="I17" s="171"/>
    </row>
    <row r="18" spans="2:20" s="2" customFormat="1" ht="17.100000000000001" customHeight="1">
      <c r="B18" s="40"/>
      <c r="C18" s="37"/>
      <c r="D18" s="41"/>
      <c r="E18" s="172" t="s">
        <v>105</v>
      </c>
      <c r="F18" s="165"/>
      <c r="G18" s="166">
        <v>840</v>
      </c>
      <c r="H18" s="167"/>
      <c r="I18" s="171">
        <v>5664</v>
      </c>
    </row>
    <row r="19" spans="2:20" s="2" customFormat="1" ht="17.100000000000001" customHeight="1">
      <c r="B19" s="40"/>
      <c r="C19" s="37"/>
      <c r="D19" s="41" t="s">
        <v>122</v>
      </c>
      <c r="E19" s="172"/>
      <c r="F19" s="165"/>
      <c r="G19" s="166"/>
      <c r="H19" s="167"/>
      <c r="I19" s="171"/>
    </row>
    <row r="20" spans="2:20" s="2" customFormat="1" ht="17.100000000000001" customHeight="1" thickBot="1">
      <c r="B20" s="40"/>
      <c r="C20" s="37"/>
      <c r="D20" s="168"/>
      <c r="E20" s="173"/>
      <c r="F20" s="165"/>
      <c r="G20" s="170" t="s">
        <v>99</v>
      </c>
      <c r="H20" s="167"/>
      <c r="I20" s="171"/>
    </row>
    <row r="21" spans="2:20" s="2" customFormat="1" ht="17.100000000000001" customHeight="1">
      <c r="B21" s="40"/>
      <c r="C21" s="37">
        <v>4</v>
      </c>
      <c r="D21" s="41" t="s">
        <v>105</v>
      </c>
      <c r="E21" s="42"/>
      <c r="F21" s="165"/>
      <c r="G21" s="166">
        <v>840</v>
      </c>
      <c r="H21" s="167">
        <v>1190.01</v>
      </c>
      <c r="I21" s="171"/>
    </row>
    <row r="22" spans="2:20" s="2" customFormat="1" ht="17.100000000000001" customHeight="1">
      <c r="B22" s="40"/>
      <c r="C22" s="37"/>
      <c r="D22" s="41" t="s">
        <v>132</v>
      </c>
      <c r="E22" s="42"/>
      <c r="F22" s="165"/>
      <c r="G22" s="166">
        <v>315</v>
      </c>
      <c r="H22" s="167"/>
      <c r="I22" s="171">
        <v>0.01</v>
      </c>
    </row>
    <row r="23" spans="2:20" s="2" customFormat="1" ht="17.100000000000001" customHeight="1">
      <c r="B23" s="40"/>
      <c r="C23" s="37"/>
      <c r="D23" s="41"/>
      <c r="E23" s="42" t="s">
        <v>116</v>
      </c>
      <c r="F23" s="165"/>
      <c r="G23" s="174">
        <v>880</v>
      </c>
      <c r="H23" s="167"/>
      <c r="I23" s="171">
        <v>1190</v>
      </c>
    </row>
    <row r="24" spans="2:20" s="2" customFormat="1" ht="17.100000000000001" customHeight="1">
      <c r="B24" s="40"/>
      <c r="C24" s="37"/>
      <c r="D24" s="41" t="s">
        <v>123</v>
      </c>
      <c r="E24" s="42"/>
      <c r="F24" s="165"/>
      <c r="G24" s="174"/>
      <c r="H24" s="167"/>
      <c r="I24" s="171"/>
    </row>
    <row r="25" spans="2:20" s="2" customFormat="1" ht="17.100000000000001" customHeight="1" thickBot="1">
      <c r="B25" s="40"/>
      <c r="C25" s="37"/>
      <c r="D25" s="168"/>
      <c r="E25" s="169"/>
      <c r="F25" s="165"/>
      <c r="G25" s="170" t="s">
        <v>99</v>
      </c>
      <c r="H25" s="167"/>
      <c r="I25" s="167"/>
    </row>
    <row r="26" spans="2:20" s="2" customFormat="1" ht="17.100000000000001" customHeight="1">
      <c r="B26" s="36"/>
      <c r="C26" s="37">
        <v>10</v>
      </c>
      <c r="D26" s="38" t="s">
        <v>141</v>
      </c>
      <c r="E26" s="39"/>
      <c r="F26" s="39"/>
      <c r="G26" s="40"/>
      <c r="H26" s="3"/>
      <c r="I26" s="3"/>
    </row>
    <row r="27" spans="2:20" s="2" customFormat="1" ht="17.100000000000001" customHeight="1" thickBot="1">
      <c r="B27" s="40"/>
      <c r="C27" s="37"/>
      <c r="D27" s="168"/>
      <c r="E27" s="169"/>
      <c r="F27" s="39"/>
      <c r="G27" s="170" t="s">
        <v>99</v>
      </c>
      <c r="H27" s="3"/>
      <c r="I27" s="3"/>
    </row>
    <row r="28" spans="2:20" s="2" customFormat="1" ht="17.100000000000001" customHeight="1">
      <c r="B28" s="40"/>
      <c r="C28" s="37">
        <v>11</v>
      </c>
      <c r="D28" s="41" t="s">
        <v>142</v>
      </c>
      <c r="E28" s="42"/>
      <c r="F28" s="39"/>
      <c r="G28" s="40"/>
      <c r="H28" s="3">
        <v>225</v>
      </c>
      <c r="I28" s="3"/>
    </row>
    <row r="29" spans="2:20" s="2" customFormat="1" ht="17.100000000000001" customHeight="1">
      <c r="B29" s="40"/>
      <c r="C29" s="37"/>
      <c r="D29" s="38"/>
      <c r="E29" s="39" t="s">
        <v>143</v>
      </c>
      <c r="F29" s="39"/>
      <c r="G29" s="170"/>
      <c r="H29" s="3"/>
      <c r="I29" s="3">
        <v>225</v>
      </c>
    </row>
    <row r="30" spans="2:20" s="2" customFormat="1" ht="17.100000000000001" customHeight="1">
      <c r="B30" s="36"/>
      <c r="C30" s="37"/>
      <c r="D30" s="41" t="s">
        <v>144</v>
      </c>
      <c r="E30" s="42"/>
      <c r="F30" s="39"/>
      <c r="G30" s="40"/>
      <c r="H30" s="3"/>
      <c r="I30" s="3"/>
    </row>
    <row r="31" spans="2:20" s="2" customFormat="1" ht="17.100000000000001" customHeight="1" thickBot="1">
      <c r="B31" s="40"/>
      <c r="C31" s="37"/>
      <c r="D31" s="168"/>
      <c r="E31" s="169"/>
      <c r="F31" s="39"/>
      <c r="G31" s="170" t="s">
        <v>99</v>
      </c>
      <c r="H31" s="3"/>
      <c r="I31" s="3"/>
    </row>
    <row r="32" spans="2:20" s="2" customFormat="1" ht="17.100000000000001" customHeight="1">
      <c r="B32" s="40"/>
      <c r="C32" s="37">
        <v>12</v>
      </c>
      <c r="D32" s="38" t="s">
        <v>183</v>
      </c>
      <c r="E32" s="39"/>
      <c r="F32" s="39"/>
      <c r="G32" s="166">
        <v>30000</v>
      </c>
      <c r="H32" s="3">
        <v>557.91</v>
      </c>
      <c r="I32" s="3"/>
      <c r="P32" s="30"/>
      <c r="Q32" s="30"/>
      <c r="R32" s="178"/>
      <c r="S32" s="1"/>
      <c r="T32" s="1"/>
    </row>
    <row r="33" spans="2:11" s="2" customFormat="1" ht="17.100000000000001" customHeight="1">
      <c r="B33" s="40"/>
      <c r="C33" s="37"/>
      <c r="D33" s="38"/>
      <c r="E33" s="39" t="s">
        <v>184</v>
      </c>
      <c r="F33" s="39"/>
      <c r="G33" s="166">
        <v>91000</v>
      </c>
      <c r="H33" s="3"/>
      <c r="I33" s="3">
        <v>557.91</v>
      </c>
    </row>
    <row r="34" spans="2:11" s="2" customFormat="1" ht="17.100000000000001" customHeight="1">
      <c r="B34" s="40"/>
      <c r="C34" s="37"/>
      <c r="D34" s="41" t="s">
        <v>185</v>
      </c>
      <c r="E34" s="42"/>
      <c r="F34" s="39"/>
      <c r="G34" s="40"/>
      <c r="H34" s="3"/>
      <c r="I34" s="3"/>
    </row>
    <row r="35" spans="2:11" s="2" customFormat="1" ht="17.100000000000001" customHeight="1" thickBot="1">
      <c r="B35" s="40"/>
      <c r="C35" s="37"/>
      <c r="D35" s="168"/>
      <c r="E35" s="169"/>
      <c r="F35" s="39"/>
      <c r="G35" s="170" t="s">
        <v>99</v>
      </c>
      <c r="H35" s="3"/>
      <c r="I35" s="3"/>
    </row>
    <row r="36" spans="2:11" s="2" customFormat="1" ht="17.100000000000001" customHeight="1">
      <c r="B36" s="40"/>
      <c r="C36" s="37"/>
      <c r="D36" s="41"/>
      <c r="E36" s="42"/>
      <c r="F36" s="39"/>
      <c r="G36" s="40"/>
      <c r="H36" s="3"/>
      <c r="I36" s="3"/>
      <c r="K36" s="156"/>
    </row>
    <row r="37" spans="2:11" s="2" customFormat="1" ht="17.100000000000001" customHeight="1" thickBot="1">
      <c r="B37" s="40"/>
      <c r="C37" s="37"/>
      <c r="D37" s="168"/>
      <c r="E37" s="169"/>
      <c r="F37" s="39"/>
      <c r="G37" s="170"/>
      <c r="H37" s="3"/>
      <c r="I37" s="3"/>
      <c r="K37" s="156"/>
    </row>
    <row r="38" spans="2:11" s="2" customFormat="1" ht="17.100000000000001" customHeight="1">
      <c r="B38" s="40"/>
      <c r="C38" s="37"/>
      <c r="D38" s="41"/>
      <c r="E38" s="42"/>
      <c r="F38" s="39"/>
      <c r="G38" s="40"/>
      <c r="H38" s="3"/>
      <c r="I38" s="3"/>
    </row>
    <row r="39" spans="2:11" s="2" customFormat="1" ht="17.100000000000001" customHeight="1">
      <c r="B39" s="40"/>
      <c r="C39" s="37"/>
      <c r="D39" s="38"/>
      <c r="E39" s="39"/>
      <c r="F39" s="39"/>
      <c r="G39" s="170"/>
      <c r="H39" s="3"/>
      <c r="I39" s="3"/>
    </row>
    <row r="40" spans="2:11" s="2" customFormat="1" ht="17.100000000000001" customHeight="1">
      <c r="B40" s="40"/>
      <c r="C40" s="37"/>
      <c r="D40" s="41"/>
      <c r="E40" s="42"/>
      <c r="F40" s="39"/>
      <c r="G40" s="40"/>
      <c r="H40" s="3"/>
      <c r="I40" s="3"/>
    </row>
    <row r="41" spans="2:11" s="2" customFormat="1" ht="17.100000000000001" customHeight="1" thickBot="1">
      <c r="B41" s="40"/>
      <c r="C41" s="37"/>
      <c r="D41" s="168"/>
      <c r="E41" s="169"/>
      <c r="F41" s="39"/>
      <c r="G41" s="170"/>
      <c r="H41" s="3"/>
      <c r="I41" s="3"/>
    </row>
    <row r="42" spans="2:11" s="2" customFormat="1" ht="17.100000000000001" customHeight="1">
      <c r="B42" s="40"/>
      <c r="C42" s="37"/>
      <c r="D42" s="38"/>
      <c r="E42" s="39"/>
      <c r="F42" s="39"/>
      <c r="G42" s="37"/>
      <c r="H42" s="3"/>
      <c r="I42" s="3"/>
    </row>
    <row r="43" spans="2:11" s="2" customFormat="1" ht="17.100000000000001" customHeight="1">
      <c r="B43" s="40"/>
      <c r="C43" s="37"/>
      <c r="D43" s="38"/>
      <c r="E43" s="39"/>
      <c r="F43" s="39"/>
      <c r="G43" s="37"/>
      <c r="H43" s="3"/>
      <c r="I43" s="3"/>
    </row>
    <row r="44" spans="2:11" s="2" customFormat="1" ht="17.100000000000001" customHeight="1">
      <c r="B44" s="40"/>
      <c r="C44" s="37"/>
      <c r="D44" s="38"/>
      <c r="E44" s="39"/>
      <c r="F44" s="39"/>
      <c r="G44" s="37"/>
      <c r="H44" s="3"/>
      <c r="I44" s="3"/>
    </row>
    <row r="45" spans="2:11" s="2" customFormat="1" ht="17.100000000000001" customHeight="1" thickBot="1">
      <c r="B45" s="40"/>
      <c r="C45" s="37"/>
      <c r="D45" s="168"/>
      <c r="E45" s="169"/>
      <c r="F45" s="39"/>
      <c r="G45" s="170"/>
      <c r="H45" s="3"/>
      <c r="I45" s="3"/>
    </row>
    <row r="46" spans="2:11" s="2" customFormat="1" ht="17.100000000000001" customHeight="1">
      <c r="B46" s="40"/>
      <c r="C46" s="37"/>
      <c r="D46" s="41"/>
      <c r="E46" s="42"/>
      <c r="F46" s="39"/>
      <c r="G46" s="37"/>
      <c r="H46" s="3"/>
      <c r="I46" s="3"/>
    </row>
    <row r="47" spans="2:11" s="2" customFormat="1" ht="17.100000000000001" customHeight="1">
      <c r="B47" s="40"/>
      <c r="C47" s="37"/>
      <c r="D47" s="38"/>
      <c r="E47" s="39"/>
      <c r="F47" s="39"/>
      <c r="G47" s="37"/>
      <c r="H47" s="3"/>
      <c r="I47" s="3"/>
    </row>
    <row r="48" spans="2:11" s="2" customFormat="1" ht="17.100000000000001" customHeight="1">
      <c r="B48" s="36"/>
      <c r="C48" s="37"/>
      <c r="D48" s="38"/>
      <c r="E48" s="39"/>
      <c r="F48" s="39"/>
      <c r="G48" s="37"/>
      <c r="H48" s="3"/>
      <c r="I48" s="3"/>
    </row>
    <row r="49" spans="2:9" s="2" customFormat="1" ht="17.100000000000001" customHeight="1" thickBot="1">
      <c r="B49" s="36"/>
      <c r="C49" s="37"/>
      <c r="D49" s="168"/>
      <c r="E49" s="169"/>
      <c r="F49" s="39"/>
      <c r="G49" s="170"/>
      <c r="H49" s="3"/>
      <c r="I49" s="3"/>
    </row>
    <row r="50" spans="2:9" s="2" customFormat="1" ht="17.100000000000001" customHeight="1">
      <c r="B50" s="36"/>
      <c r="C50" s="37"/>
      <c r="D50" s="38"/>
      <c r="E50" s="39"/>
      <c r="F50" s="39"/>
      <c r="G50" s="40"/>
      <c r="H50" s="3"/>
      <c r="I50" s="3"/>
    </row>
    <row r="51" spans="2:9" s="2" customFormat="1" ht="17.100000000000001" customHeight="1" thickBot="1">
      <c r="B51" s="36"/>
      <c r="C51" s="37"/>
      <c r="D51" s="168"/>
      <c r="E51" s="169"/>
      <c r="F51" s="39"/>
      <c r="G51" s="170"/>
      <c r="H51" s="3"/>
      <c r="I51" s="3"/>
    </row>
    <row r="52" spans="2:9" s="2" customFormat="1" ht="17.100000000000001" customHeight="1">
      <c r="B52" s="36"/>
      <c r="C52" s="37"/>
      <c r="D52" s="41"/>
      <c r="E52" s="42"/>
      <c r="F52" s="39"/>
      <c r="G52" s="40"/>
      <c r="H52" s="3"/>
      <c r="I52" s="3"/>
    </row>
    <row r="53" spans="2:9" s="2" customFormat="1" ht="17.100000000000001" customHeight="1">
      <c r="B53" s="36"/>
      <c r="C53" s="37"/>
      <c r="D53" s="38"/>
      <c r="E53" s="39"/>
      <c r="F53" s="39"/>
      <c r="G53" s="170"/>
      <c r="H53" s="3"/>
      <c r="I53" s="3"/>
    </row>
    <row r="54" spans="2:9" s="2" customFormat="1" ht="17.100000000000001" customHeight="1">
      <c r="B54" s="36"/>
      <c r="C54" s="37"/>
      <c r="D54" s="41"/>
      <c r="E54" s="42"/>
      <c r="F54" s="39"/>
      <c r="G54" s="40"/>
      <c r="H54" s="3"/>
      <c r="I54" s="3"/>
    </row>
    <row r="55" spans="2:9" s="2" customFormat="1" ht="17.100000000000001" customHeight="1" thickBot="1">
      <c r="B55" s="36"/>
      <c r="C55" s="37"/>
      <c r="D55" s="168"/>
      <c r="E55" s="169"/>
      <c r="F55" s="39"/>
      <c r="G55" s="170" t="s">
        <v>99</v>
      </c>
      <c r="H55" s="3"/>
      <c r="I55" s="3"/>
    </row>
    <row r="56" spans="2:9" s="2" customFormat="1" ht="17.100000000000001" customHeight="1">
      <c r="B56" s="36"/>
      <c r="C56" s="37"/>
      <c r="D56" s="41"/>
      <c r="E56" s="42"/>
      <c r="F56" s="39"/>
      <c r="G56" s="40"/>
      <c r="H56" s="3"/>
      <c r="I56" s="3"/>
    </row>
    <row r="57" spans="2:9" s="2" customFormat="1" ht="17.100000000000001" customHeight="1">
      <c r="B57" s="36"/>
      <c r="C57" s="37"/>
      <c r="D57" s="38"/>
      <c r="E57" s="39"/>
      <c r="F57" s="39"/>
      <c r="G57" s="40"/>
      <c r="H57" s="3"/>
      <c r="I57" s="3"/>
    </row>
    <row r="58" spans="2:9" s="2" customFormat="1" ht="17.100000000000001" customHeight="1">
      <c r="B58" s="36"/>
      <c r="C58" s="37"/>
      <c r="D58" s="38"/>
      <c r="E58" s="39"/>
      <c r="F58" s="39"/>
      <c r="G58" s="40"/>
      <c r="H58" s="3"/>
      <c r="I58" s="3"/>
    </row>
    <row r="59" spans="2:9" s="2" customFormat="1" ht="17.100000000000001" customHeight="1">
      <c r="B59" s="36"/>
      <c r="C59" s="37"/>
      <c r="D59" s="38"/>
      <c r="E59" s="39"/>
      <c r="F59" s="39"/>
      <c r="G59" s="40"/>
      <c r="H59" s="3"/>
      <c r="I59" s="3"/>
    </row>
    <row r="60" spans="2:9" s="2" customFormat="1" ht="17.100000000000001" customHeight="1">
      <c r="B60" s="36"/>
      <c r="C60" s="37"/>
      <c r="D60" s="38"/>
      <c r="E60" s="39"/>
      <c r="F60" s="39"/>
      <c r="G60" s="40"/>
      <c r="H60" s="3"/>
      <c r="I60" s="3"/>
    </row>
    <row r="61" spans="2:9" s="2" customFormat="1" ht="17.100000000000001" customHeight="1">
      <c r="B61" s="36"/>
      <c r="C61" s="37"/>
      <c r="D61" s="38"/>
      <c r="E61" s="39"/>
      <c r="F61" s="39"/>
      <c r="G61" s="40"/>
      <c r="H61" s="3"/>
      <c r="I61" s="3"/>
    </row>
    <row r="62" spans="2:9" s="2" customFormat="1" ht="17.100000000000001" customHeight="1">
      <c r="B62" s="36"/>
      <c r="C62" s="37"/>
      <c r="D62" s="38"/>
      <c r="E62" s="39"/>
      <c r="F62" s="39"/>
      <c r="G62" s="40"/>
      <c r="H62" s="3"/>
      <c r="I62" s="3"/>
    </row>
    <row r="63" spans="2:9" s="2" customFormat="1" ht="17.100000000000001" customHeight="1">
      <c r="B63" s="36"/>
      <c r="C63" s="37"/>
      <c r="D63" s="38"/>
      <c r="E63" s="39"/>
      <c r="F63" s="39"/>
      <c r="G63" s="40"/>
      <c r="H63" s="3"/>
      <c r="I63" s="3"/>
    </row>
    <row r="64" spans="2:9" s="2" customFormat="1" ht="17.100000000000001" customHeight="1">
      <c r="B64" s="40"/>
      <c r="C64" s="37"/>
      <c r="D64" s="38"/>
      <c r="E64" s="39"/>
      <c r="F64" s="39"/>
      <c r="G64" s="40"/>
      <c r="H64" s="3"/>
      <c r="I64" s="3"/>
    </row>
    <row r="65" spans="2:10" s="2" customFormat="1" ht="17.100000000000001" customHeight="1">
      <c r="B65" s="40"/>
      <c r="C65" s="37"/>
      <c r="D65" s="38"/>
      <c r="E65" s="39"/>
      <c r="F65" s="39"/>
      <c r="G65" s="40"/>
      <c r="H65" s="3"/>
      <c r="I65" s="3"/>
    </row>
    <row r="66" spans="2:10" s="2" customFormat="1" ht="17.100000000000001" customHeight="1">
      <c r="B66" s="40"/>
      <c r="C66" s="37"/>
      <c r="D66" s="38"/>
      <c r="E66" s="39"/>
      <c r="F66" s="39"/>
      <c r="G66" s="37"/>
      <c r="H66" s="3"/>
      <c r="I66" s="3"/>
    </row>
    <row r="67" spans="2:10" s="2" customFormat="1" ht="17.100000000000001" customHeight="1">
      <c r="B67" s="40"/>
      <c r="C67" s="37"/>
      <c r="D67" s="38"/>
      <c r="E67" s="39"/>
      <c r="F67" s="39"/>
      <c r="G67" s="37"/>
      <c r="H67" s="3"/>
      <c r="I67" s="3"/>
    </row>
    <row r="68" spans="2:10" s="2" customFormat="1" ht="17.100000000000001" customHeight="1">
      <c r="B68" s="40"/>
      <c r="C68" s="37"/>
      <c r="D68" s="38"/>
      <c r="E68" s="39"/>
      <c r="F68" s="39"/>
      <c r="G68" s="37"/>
      <c r="H68" s="3"/>
      <c r="I68" s="3"/>
    </row>
    <row r="69" spans="2:10" s="2" customFormat="1" ht="17.100000000000001" customHeight="1">
      <c r="B69" s="40"/>
      <c r="C69" s="37"/>
      <c r="D69" s="38"/>
      <c r="E69" s="39"/>
      <c r="F69" s="39"/>
      <c r="G69" s="37"/>
      <c r="H69" s="3"/>
      <c r="I69" s="3"/>
      <c r="J69" s="1"/>
    </row>
    <row r="70" spans="2:10" s="2" customFormat="1" ht="17.100000000000001" customHeight="1">
      <c r="B70" s="40"/>
      <c r="C70" s="37"/>
      <c r="D70" s="38"/>
      <c r="E70" s="39"/>
      <c r="F70" s="39"/>
      <c r="G70" s="37"/>
      <c r="H70" s="3"/>
      <c r="I70" s="3"/>
    </row>
    <row r="71" spans="2:10" s="2" customFormat="1" ht="17.100000000000001" customHeight="1">
      <c r="B71" s="40"/>
      <c r="C71" s="37"/>
      <c r="D71" s="38"/>
      <c r="E71" s="39"/>
      <c r="F71" s="39"/>
      <c r="G71" s="37"/>
      <c r="H71" s="3"/>
      <c r="I71" s="3"/>
    </row>
    <row r="72" spans="2:10" s="2" customFormat="1" ht="17.100000000000001" customHeight="1">
      <c r="B72" s="40"/>
      <c r="C72" s="37"/>
      <c r="D72" s="38"/>
      <c r="E72" s="39"/>
      <c r="F72" s="39"/>
      <c r="G72" s="37"/>
      <c r="H72" s="3"/>
      <c r="I72" s="3"/>
    </row>
    <row r="73" spans="2:10" s="2" customFormat="1" ht="17.100000000000001" customHeight="1">
      <c r="B73" s="36"/>
      <c r="C73" s="37"/>
      <c r="D73" s="38"/>
      <c r="E73" s="39"/>
      <c r="F73" s="39"/>
      <c r="G73" s="37"/>
      <c r="H73" s="3"/>
      <c r="I73" s="3"/>
    </row>
    <row r="74" spans="2:10" s="2" customFormat="1" ht="17.100000000000001" customHeight="1">
      <c r="B74" s="40"/>
      <c r="C74" s="37"/>
      <c r="D74" s="43"/>
      <c r="E74" s="44"/>
      <c r="F74" s="44"/>
      <c r="G74" s="37"/>
      <c r="H74" s="3"/>
      <c r="I74" s="3"/>
    </row>
    <row r="75" spans="2:10" s="2" customFormat="1" ht="17.100000000000001" customHeight="1">
      <c r="B75" s="40"/>
      <c r="C75" s="37"/>
      <c r="D75" s="38"/>
      <c r="E75" s="39"/>
      <c r="F75" s="39"/>
      <c r="G75" s="37"/>
      <c r="H75" s="3"/>
      <c r="I75" s="3"/>
    </row>
    <row r="76" spans="2:10" s="2" customFormat="1" ht="17.100000000000001" customHeight="1">
      <c r="B76" s="40"/>
      <c r="C76" s="37"/>
      <c r="D76" s="38"/>
      <c r="E76" s="39"/>
      <c r="F76" s="39"/>
      <c r="G76" s="37"/>
      <c r="H76" s="3"/>
      <c r="I76" s="3"/>
    </row>
    <row r="77" spans="2:10" s="2" customFormat="1" ht="17.100000000000001" customHeight="1">
      <c r="B77" s="40"/>
      <c r="C77" s="37"/>
      <c r="D77" s="41"/>
      <c r="E77" s="42"/>
      <c r="F77" s="42"/>
      <c r="G77" s="37"/>
      <c r="H77" s="3"/>
      <c r="I77" s="3"/>
    </row>
    <row r="78" spans="2:10" s="2" customFormat="1" ht="17.100000000000001" customHeight="1">
      <c r="B78" s="40"/>
      <c r="C78" s="37"/>
      <c r="D78" s="41"/>
      <c r="E78" s="42"/>
      <c r="F78" s="42"/>
      <c r="G78" s="37"/>
      <c r="H78" s="3"/>
      <c r="I78" s="3"/>
    </row>
    <row r="79" spans="2:10" s="2" customFormat="1" ht="17.100000000000001" customHeight="1">
      <c r="B79" s="40"/>
      <c r="C79" s="37"/>
      <c r="D79" s="38"/>
      <c r="E79" s="39"/>
      <c r="F79" s="39"/>
      <c r="G79" s="45">
        <f>I79-H79</f>
        <v>0</v>
      </c>
      <c r="H79" s="46">
        <f>SUM(H7:H78)</f>
        <v>32567.919999999998</v>
      </c>
      <c r="I79" s="46">
        <f>SUM(I7:I78)</f>
        <v>32567.919999999998</v>
      </c>
    </row>
    <row r="80" spans="2:10">
      <c r="D80" s="4"/>
      <c r="J80" s="6"/>
    </row>
    <row r="81" spans="4:10">
      <c r="D81" s="4"/>
      <c r="J81" s="6"/>
    </row>
    <row r="82" spans="4:10">
      <c r="D82" s="4"/>
      <c r="J82" s="6"/>
    </row>
  </sheetData>
  <mergeCells count="8">
    <mergeCell ref="C2:E2"/>
    <mergeCell ref="D5:E5"/>
    <mergeCell ref="G5:H5"/>
    <mergeCell ref="D6:E6"/>
    <mergeCell ref="C4:E4"/>
    <mergeCell ref="C3:E3"/>
    <mergeCell ref="G3:H3"/>
    <mergeCell ref="G4:H4"/>
  </mergeCells>
  <phoneticPr fontId="22" type="noConversion"/>
  <pageMargins left="0.17" right="0.17" top="0.19" bottom="0.21" header="0.16" footer="0.17"/>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T59"/>
  <sheetViews>
    <sheetView topLeftCell="A10" workbookViewId="0">
      <selection activeCell="G31" sqref="G31"/>
    </sheetView>
  </sheetViews>
  <sheetFormatPr defaultRowHeight="14.25"/>
  <cols>
    <col min="1" max="1" width="5.7109375" style="4" customWidth="1"/>
    <col min="2" max="2" width="15.7109375" style="4" customWidth="1"/>
    <col min="3" max="3" width="36.140625" style="4" customWidth="1"/>
    <col min="4" max="4" width="8.5703125" style="6" customWidth="1"/>
    <col min="5" max="5" width="11.7109375" style="6" customWidth="1"/>
    <col min="6" max="6" width="12.42578125" style="6" customWidth="1"/>
    <col min="7" max="7" width="10.85546875" style="6" customWidth="1"/>
    <col min="8" max="8" width="10.7109375" style="6" customWidth="1"/>
    <col min="9" max="9" width="10.5703125" style="4" customWidth="1"/>
    <col min="10" max="10" width="31.28515625" style="4" customWidth="1"/>
    <col min="11" max="15" width="9.7109375" style="4" customWidth="1"/>
    <col min="16" max="16" width="10.140625" style="4" customWidth="1"/>
    <col min="17" max="17" width="9.140625" style="4"/>
    <col min="18" max="18" width="11.5703125" style="4" customWidth="1"/>
    <col min="19" max="16384" width="9.140625" style="4"/>
  </cols>
  <sheetData>
    <row r="1" spans="2:20" ht="61.5" customHeight="1">
      <c r="B1" s="5" t="s">
        <v>5</v>
      </c>
      <c r="G1"/>
      <c r="O1" s="7"/>
    </row>
    <row r="2" spans="2:20" s="8" customFormat="1" ht="30">
      <c r="B2" s="9" t="s">
        <v>6</v>
      </c>
      <c r="C2" s="133" t="str">
        <f>'Job Summary'!D2:D4</f>
        <v>MAULE FAMILY SUPER FUND</v>
      </c>
      <c r="D2" s="10" t="s">
        <v>7</v>
      </c>
      <c r="E2" s="11"/>
      <c r="F2" s="225" t="str">
        <f>'Job Summary'!F2:G4</f>
        <v>JLB</v>
      </c>
      <c r="G2" s="226"/>
      <c r="H2" s="12"/>
    </row>
    <row r="3" spans="2:20" s="13" customFormat="1" ht="30" customHeight="1">
      <c r="B3" s="9" t="s">
        <v>8</v>
      </c>
      <c r="C3" s="134" t="str">
        <f>'Query Sheet'!D3</f>
        <v>MAULRD1</v>
      </c>
      <c r="D3" s="227" t="s">
        <v>9</v>
      </c>
      <c r="E3" s="228"/>
      <c r="F3" s="229" t="str">
        <f>'Query Sheet'!F3</f>
        <v>16/05/2022</v>
      </c>
      <c r="G3" s="226"/>
      <c r="H3" s="14"/>
    </row>
    <row r="4" spans="2:20" s="13" customFormat="1" ht="30.75" customHeight="1">
      <c r="B4" s="9" t="s">
        <v>10</v>
      </c>
      <c r="C4" s="135" t="str">
        <f>'Query Sheet'!D4</f>
        <v>30/06/2022</v>
      </c>
      <c r="D4" s="230" t="s">
        <v>11</v>
      </c>
      <c r="E4" s="228"/>
      <c r="F4" s="229">
        <f>'Query Sheet'!F4</f>
        <v>0</v>
      </c>
      <c r="G4" s="226"/>
      <c r="H4" s="14"/>
    </row>
    <row r="5" spans="2:20" s="13" customFormat="1" ht="23.25" customHeight="1">
      <c r="B5" s="15"/>
      <c r="C5" s="16"/>
      <c r="D5" s="215"/>
      <c r="E5" s="216"/>
      <c r="F5" s="217"/>
      <c r="G5" s="218"/>
      <c r="H5" s="14"/>
    </row>
    <row r="6" spans="2:20" s="18" customFormat="1" ht="15">
      <c r="C6" s="13"/>
      <c r="D6" s="14"/>
      <c r="E6" s="19"/>
      <c r="F6" s="20"/>
      <c r="G6" s="20"/>
      <c r="H6" s="20"/>
    </row>
    <row r="7" spans="2:20" ht="15">
      <c r="B7" s="21" t="s">
        <v>12</v>
      </c>
      <c r="D7" s="4"/>
      <c r="E7" s="4"/>
      <c r="I7" s="6"/>
      <c r="J7" s="21" t="s">
        <v>77</v>
      </c>
      <c r="K7" s="22" t="s">
        <v>84</v>
      </c>
      <c r="L7" s="6"/>
      <c r="M7" s="6"/>
      <c r="N7" s="6"/>
      <c r="O7" s="6"/>
      <c r="P7" s="6"/>
    </row>
    <row r="8" spans="2:20" ht="15">
      <c r="B8" s="21"/>
      <c r="D8" s="4"/>
      <c r="E8" s="4"/>
      <c r="I8" s="6"/>
      <c r="J8" s="6"/>
      <c r="K8" s="6"/>
      <c r="L8" s="6"/>
      <c r="M8" s="6"/>
      <c r="N8" s="6"/>
      <c r="O8" s="6" t="s">
        <v>128</v>
      </c>
      <c r="P8" s="6" t="s">
        <v>129</v>
      </c>
      <c r="Q8" s="4" t="s">
        <v>130</v>
      </c>
      <c r="R8" s="4" t="s">
        <v>131</v>
      </c>
    </row>
    <row r="9" spans="2:20" ht="15">
      <c r="B9" s="21" t="s">
        <v>2</v>
      </c>
      <c r="C9" s="21" t="s">
        <v>13</v>
      </c>
      <c r="D9" s="119" t="s">
        <v>137</v>
      </c>
      <c r="E9" s="119" t="s">
        <v>138</v>
      </c>
      <c r="F9" s="119" t="s">
        <v>139</v>
      </c>
      <c r="G9" s="119" t="s">
        <v>140</v>
      </c>
      <c r="H9" s="23" t="s">
        <v>14</v>
      </c>
      <c r="J9" s="4" t="s">
        <v>78</v>
      </c>
      <c r="K9" s="27">
        <f>H11</f>
        <v>373648</v>
      </c>
      <c r="L9" s="27">
        <f>H12</f>
        <v>0</v>
      </c>
      <c r="O9" s="4">
        <v>310.26</v>
      </c>
      <c r="P9" s="4">
        <v>155.18</v>
      </c>
      <c r="Q9" s="4">
        <v>59.72</v>
      </c>
      <c r="R9" s="4">
        <v>0.68</v>
      </c>
    </row>
    <row r="10" spans="2:20" ht="15">
      <c r="H10" s="24"/>
      <c r="J10" s="4" t="s">
        <v>79</v>
      </c>
      <c r="K10" s="27">
        <f>H29</f>
        <v>33966</v>
      </c>
      <c r="L10" s="177">
        <f>H30</f>
        <v>0</v>
      </c>
      <c r="O10" s="4">
        <v>2.11</v>
      </c>
      <c r="P10" s="4">
        <v>58</v>
      </c>
      <c r="Q10" s="4">
        <v>50</v>
      </c>
      <c r="R10" s="4">
        <v>9</v>
      </c>
    </row>
    <row r="11" spans="2:20" ht="15.75" thickBot="1">
      <c r="B11" s="4" t="s">
        <v>15</v>
      </c>
      <c r="C11" s="4" t="s">
        <v>16</v>
      </c>
      <c r="D11" s="118">
        <v>99282</v>
      </c>
      <c r="E11" s="118">
        <v>102485</v>
      </c>
      <c r="F11" s="118">
        <v>102490</v>
      </c>
      <c r="G11" s="118">
        <v>69391</v>
      </c>
      <c r="H11" s="26">
        <f>SUM(D11:G11)</f>
        <v>373648</v>
      </c>
      <c r="J11" s="4" t="s">
        <v>80</v>
      </c>
      <c r="K11" s="117">
        <f>K9-K10</f>
        <v>339682</v>
      </c>
      <c r="L11" s="27">
        <f>L9-L10</f>
        <v>0</v>
      </c>
      <c r="O11" s="4">
        <v>2.04</v>
      </c>
      <c r="P11" s="4">
        <v>3.04</v>
      </c>
      <c r="Q11" s="4">
        <v>78.38</v>
      </c>
      <c r="R11" s="4">
        <v>42.4</v>
      </c>
    </row>
    <row r="12" spans="2:20" ht="15.75" thickTop="1">
      <c r="D12" s="25"/>
      <c r="E12" s="25"/>
      <c r="F12" s="175"/>
      <c r="G12" s="175"/>
      <c r="H12" s="176">
        <f>F12+++G12</f>
        <v>0</v>
      </c>
      <c r="K12" s="27"/>
      <c r="O12" s="4">
        <v>2.04</v>
      </c>
      <c r="P12" s="4">
        <v>1.36</v>
      </c>
      <c r="Q12" s="4">
        <v>2.04</v>
      </c>
      <c r="R12" s="4">
        <v>5.91</v>
      </c>
    </row>
    <row r="13" spans="2:20" ht="15">
      <c r="B13" s="4" t="s">
        <v>17</v>
      </c>
      <c r="C13" s="4" t="s">
        <v>18</v>
      </c>
      <c r="D13" s="118"/>
      <c r="E13" s="118"/>
      <c r="F13" s="118"/>
      <c r="G13" s="118"/>
      <c r="H13" s="26">
        <f>SUM(D13:G13)</f>
        <v>0</v>
      </c>
      <c r="K13" s="27"/>
      <c r="O13" s="4">
        <v>2.44</v>
      </c>
      <c r="P13" s="4">
        <v>0.01</v>
      </c>
      <c r="Q13" s="4">
        <v>2.04</v>
      </c>
      <c r="R13" s="4">
        <v>2.04</v>
      </c>
    </row>
    <row r="14" spans="2:20" ht="15">
      <c r="D14" s="25"/>
      <c r="E14" s="25"/>
      <c r="F14" s="25"/>
      <c r="G14" s="25"/>
      <c r="H14" s="26"/>
      <c r="J14" s="4" t="s">
        <v>81</v>
      </c>
      <c r="K14" s="27"/>
      <c r="O14" s="4">
        <v>2.04</v>
      </c>
      <c r="P14" s="4">
        <v>1.36</v>
      </c>
      <c r="Q14" s="4">
        <v>2.04</v>
      </c>
      <c r="R14" s="4">
        <v>2.04</v>
      </c>
    </row>
    <row r="15" spans="2:20" ht="15">
      <c r="B15" s="4" t="s">
        <v>19</v>
      </c>
      <c r="C15" s="4" t="s">
        <v>20</v>
      </c>
      <c r="D15" s="118"/>
      <c r="E15" s="118"/>
      <c r="F15" s="118"/>
      <c r="G15" s="118"/>
      <c r="H15" s="26">
        <f>SUM(D15:G15)</f>
        <v>0</v>
      </c>
      <c r="J15" s="4" t="s">
        <v>125</v>
      </c>
      <c r="K15" s="27">
        <v>339677.77</v>
      </c>
      <c r="O15" s="4">
        <v>2.04</v>
      </c>
      <c r="P15" s="4">
        <v>2.31</v>
      </c>
      <c r="Q15" s="4">
        <v>2.04</v>
      </c>
      <c r="R15" s="4">
        <v>2.04</v>
      </c>
    </row>
    <row r="16" spans="2:20" ht="15">
      <c r="D16" s="25"/>
      <c r="E16" s="25"/>
      <c r="F16" s="25"/>
      <c r="G16" s="25"/>
      <c r="H16" s="26"/>
      <c r="J16" s="4" t="s">
        <v>126</v>
      </c>
      <c r="K16" s="27"/>
      <c r="L16" s="4" t="s">
        <v>127</v>
      </c>
      <c r="O16" s="4">
        <v>2.04</v>
      </c>
      <c r="P16" s="4">
        <v>3.02</v>
      </c>
      <c r="Q16" s="4">
        <v>2.96</v>
      </c>
      <c r="R16" s="4">
        <v>2.04</v>
      </c>
      <c r="T16" s="4">
        <f>SUM(R13:R45)</f>
        <v>73.149999999999991</v>
      </c>
    </row>
    <row r="17" spans="2:18" ht="15">
      <c r="B17" s="4" t="s">
        <v>21</v>
      </c>
      <c r="C17" s="4" t="s">
        <v>22</v>
      </c>
      <c r="D17" s="118"/>
      <c r="E17" s="118"/>
      <c r="F17" s="118"/>
      <c r="G17" s="118"/>
      <c r="H17" s="26">
        <f>SUM(D17:G17)</f>
        <v>0</v>
      </c>
      <c r="K17" s="27">
        <v>0</v>
      </c>
      <c r="O17" s="4">
        <v>2.04</v>
      </c>
      <c r="P17" s="4">
        <v>3.02</v>
      </c>
      <c r="Q17" s="4">
        <v>2.04</v>
      </c>
      <c r="R17" s="4">
        <v>2.04</v>
      </c>
    </row>
    <row r="18" spans="2:18" ht="15">
      <c r="D18" s="25"/>
      <c r="E18" s="25"/>
      <c r="F18" s="25"/>
      <c r="G18" s="25"/>
      <c r="H18" s="26"/>
      <c r="K18" s="27">
        <v>0</v>
      </c>
      <c r="O18" s="4">
        <v>2.11</v>
      </c>
      <c r="P18" s="4">
        <v>2.04</v>
      </c>
      <c r="Q18" s="4">
        <v>2.04</v>
      </c>
      <c r="R18" s="4">
        <v>2.12</v>
      </c>
    </row>
    <row r="19" spans="2:18" ht="15.75" thickBot="1">
      <c r="B19" s="4" t="s">
        <v>23</v>
      </c>
      <c r="C19" s="4" t="s">
        <v>24</v>
      </c>
      <c r="D19" s="118">
        <v>4037</v>
      </c>
      <c r="E19" s="118">
        <v>21405</v>
      </c>
      <c r="F19" s="118">
        <v>27592</v>
      </c>
      <c r="G19" s="118">
        <v>15333</v>
      </c>
      <c r="H19" s="26">
        <f>SUM(D19:G19)</f>
        <v>68367</v>
      </c>
      <c r="J19" s="4" t="s">
        <v>82</v>
      </c>
      <c r="K19" s="117">
        <f>SUM(K15:K18)</f>
        <v>339677.77</v>
      </c>
      <c r="O19" s="4">
        <v>3.19</v>
      </c>
      <c r="P19" s="4">
        <v>2.04</v>
      </c>
      <c r="Q19" s="4">
        <v>2.04</v>
      </c>
      <c r="R19" s="4">
        <v>2.04</v>
      </c>
    </row>
    <row r="20" spans="2:18" ht="15.75" thickTop="1">
      <c r="D20" s="25"/>
      <c r="E20" s="25"/>
      <c r="F20" s="25"/>
      <c r="G20" s="25"/>
      <c r="H20" s="26"/>
      <c r="K20" s="27"/>
      <c r="O20" s="4">
        <v>3</v>
      </c>
      <c r="P20" s="4">
        <v>2.4500000000000002</v>
      </c>
      <c r="Q20" s="4">
        <v>2.2400000000000002</v>
      </c>
      <c r="R20" s="4">
        <v>1.36</v>
      </c>
    </row>
    <row r="21" spans="2:18" ht="15">
      <c r="B21" s="4" t="s">
        <v>25</v>
      </c>
      <c r="C21" s="4" t="s">
        <v>26</v>
      </c>
      <c r="D21" s="118"/>
      <c r="E21" s="118"/>
      <c r="F21" s="118"/>
      <c r="G21" s="118"/>
      <c r="H21" s="26">
        <f>SUM(D21:G21)</f>
        <v>0</v>
      </c>
      <c r="J21" s="4" t="s">
        <v>83</v>
      </c>
      <c r="K21" s="27">
        <f>K11-K19</f>
        <v>4.2299999999813735</v>
      </c>
      <c r="O21" s="4">
        <v>2.08</v>
      </c>
      <c r="P21" s="4">
        <v>2.04</v>
      </c>
      <c r="Q21" s="4">
        <v>2.04</v>
      </c>
      <c r="R21" s="4">
        <v>1.36</v>
      </c>
    </row>
    <row r="22" spans="2:18" ht="15">
      <c r="D22" s="25"/>
      <c r="E22" s="25"/>
      <c r="F22" s="25"/>
      <c r="G22" s="25"/>
      <c r="H22" s="26"/>
      <c r="O22" s="4">
        <v>2.04</v>
      </c>
      <c r="P22" s="4">
        <v>0.47</v>
      </c>
      <c r="Q22" s="4">
        <v>1.36</v>
      </c>
      <c r="R22" s="4">
        <v>4.3</v>
      </c>
    </row>
    <row r="23" spans="2:18" ht="15">
      <c r="B23" s="4" t="s">
        <v>27</v>
      </c>
      <c r="C23" s="4" t="s">
        <v>28</v>
      </c>
      <c r="D23" s="118"/>
      <c r="E23" s="118"/>
      <c r="F23" s="118"/>
      <c r="G23" s="118"/>
      <c r="H23" s="26">
        <f>SUM(D23:G23)</f>
        <v>0</v>
      </c>
      <c r="O23" s="4">
        <v>2.04</v>
      </c>
      <c r="P23" s="4">
        <v>2.04</v>
      </c>
      <c r="Q23" s="4">
        <v>2.04</v>
      </c>
      <c r="R23" s="4">
        <v>2.04</v>
      </c>
    </row>
    <row r="24" spans="2:18" ht="15">
      <c r="D24" s="25"/>
      <c r="E24" s="25"/>
      <c r="F24" s="25"/>
      <c r="G24" s="25"/>
      <c r="H24" s="26"/>
      <c r="O24" s="4">
        <v>1.36</v>
      </c>
      <c r="P24" s="4">
        <v>2.04</v>
      </c>
      <c r="Q24" s="4">
        <v>2.04</v>
      </c>
      <c r="R24" s="4">
        <v>2.04</v>
      </c>
    </row>
    <row r="25" spans="2:18" ht="15">
      <c r="B25" s="4" t="s">
        <v>29</v>
      </c>
      <c r="C25" s="4" t="s">
        <v>30</v>
      </c>
      <c r="D25" s="118">
        <v>1416</v>
      </c>
      <c r="E25" s="118">
        <v>1416</v>
      </c>
      <c r="F25" s="118">
        <v>1416</v>
      </c>
      <c r="G25" s="118">
        <v>1416</v>
      </c>
      <c r="H25" s="182">
        <f>SUM(D25:G25)</f>
        <v>5664</v>
      </c>
      <c r="O25" s="4">
        <v>6.59</v>
      </c>
      <c r="P25" s="4">
        <v>2.08</v>
      </c>
      <c r="Q25" s="4">
        <v>2.31</v>
      </c>
      <c r="R25" s="4">
        <v>2.78</v>
      </c>
    </row>
    <row r="26" spans="2:18" ht="15">
      <c r="D26" s="25"/>
      <c r="E26" s="25"/>
      <c r="F26" s="25"/>
      <c r="G26" s="25"/>
      <c r="H26" s="26"/>
      <c r="O26" s="4">
        <v>2.04</v>
      </c>
      <c r="P26" s="4">
        <v>2.91</v>
      </c>
      <c r="Q26" s="4">
        <v>2.04</v>
      </c>
      <c r="R26" s="4">
        <v>2.04</v>
      </c>
    </row>
    <row r="27" spans="2:18" ht="15">
      <c r="B27" s="4" t="s">
        <v>31</v>
      </c>
      <c r="C27" s="4" t="s">
        <v>32</v>
      </c>
      <c r="D27" s="118"/>
      <c r="E27" s="118"/>
      <c r="F27" s="118"/>
      <c r="G27" s="118"/>
      <c r="H27" s="26">
        <f>SUM(D27:G27)</f>
        <v>0</v>
      </c>
      <c r="P27" s="4">
        <v>2.5</v>
      </c>
      <c r="Q27" s="4">
        <v>2.04</v>
      </c>
      <c r="R27" s="4">
        <v>3.44</v>
      </c>
    </row>
    <row r="28" spans="2:18" ht="15">
      <c r="D28" s="25"/>
      <c r="E28" s="25"/>
      <c r="F28" s="25"/>
      <c r="G28" s="25"/>
      <c r="H28" s="26"/>
      <c r="P28" s="4">
        <v>1.36</v>
      </c>
      <c r="Q28" s="4">
        <v>3.29</v>
      </c>
      <c r="R28" s="4">
        <v>2.04</v>
      </c>
    </row>
    <row r="29" spans="2:18" ht="15">
      <c r="B29" s="4" t="s">
        <v>33</v>
      </c>
      <c r="C29" s="4" t="s">
        <v>34</v>
      </c>
      <c r="D29" s="118">
        <v>9025</v>
      </c>
      <c r="E29" s="118">
        <v>9316</v>
      </c>
      <c r="F29" s="118">
        <v>9317</v>
      </c>
      <c r="G29" s="118">
        <v>6308</v>
      </c>
      <c r="H29" s="26">
        <f>SUM(D29:G29)</f>
        <v>33966</v>
      </c>
      <c r="P29" s="4">
        <v>2.04</v>
      </c>
      <c r="R29" s="4">
        <v>2.04</v>
      </c>
    </row>
    <row r="30" spans="2:18" ht="15">
      <c r="D30" s="25"/>
      <c r="E30" s="25"/>
      <c r="F30" s="175"/>
      <c r="G30" s="175"/>
      <c r="H30" s="176"/>
      <c r="P30" s="4">
        <v>1.36</v>
      </c>
      <c r="R30" s="4">
        <v>2.04</v>
      </c>
    </row>
    <row r="31" spans="2:18" ht="15">
      <c r="B31" s="4" t="s">
        <v>35</v>
      </c>
      <c r="C31" s="4" t="s">
        <v>36</v>
      </c>
      <c r="D31" s="118">
        <v>357</v>
      </c>
      <c r="E31" s="118">
        <v>271</v>
      </c>
      <c r="F31" s="118">
        <v>238</v>
      </c>
      <c r="G31" s="118">
        <v>1319</v>
      </c>
      <c r="H31" s="26">
        <f>SUM(D31:G31)</f>
        <v>2185</v>
      </c>
      <c r="P31" s="4">
        <v>1.36</v>
      </c>
      <c r="R31" s="4">
        <v>2.04</v>
      </c>
    </row>
    <row r="32" spans="2:18" ht="15">
      <c r="D32" s="175"/>
      <c r="E32" s="175"/>
      <c r="F32" s="175"/>
      <c r="G32" s="175">
        <v>129</v>
      </c>
      <c r="H32" s="176">
        <f>D31+E31+F31+G32</f>
        <v>995</v>
      </c>
      <c r="I32" s="185" t="s">
        <v>186</v>
      </c>
      <c r="P32" s="4">
        <v>2.04</v>
      </c>
      <c r="R32" s="4">
        <v>2.04</v>
      </c>
    </row>
    <row r="33" spans="2:18" ht="15">
      <c r="C33" s="4" t="s">
        <v>85</v>
      </c>
      <c r="D33" s="118"/>
      <c r="E33" s="118"/>
      <c r="F33" s="118"/>
      <c r="G33" s="118"/>
      <c r="H33" s="26">
        <f>SUM(D33:G33)</f>
        <v>0</v>
      </c>
      <c r="P33" s="4">
        <v>1.36</v>
      </c>
      <c r="R33" s="4">
        <v>2.5099999999999998</v>
      </c>
    </row>
    <row r="34" spans="2:18" ht="15">
      <c r="D34" s="25"/>
      <c r="E34" s="25"/>
      <c r="F34" s="25"/>
      <c r="G34" s="25"/>
      <c r="H34" s="26"/>
      <c r="P34" s="4">
        <v>1.36</v>
      </c>
      <c r="R34" s="4">
        <v>2.2999999999999998</v>
      </c>
    </row>
    <row r="35" spans="2:18" s="21" customFormat="1" ht="15">
      <c r="B35" s="28">
        <v>9</v>
      </c>
      <c r="C35" s="21" t="s">
        <v>37</v>
      </c>
      <c r="D35" s="26">
        <f>D29+D25+D27+D23-D31-D33</f>
        <v>10084</v>
      </c>
      <c r="E35" s="26">
        <f>E29+E25+E27+E23-E31-E33</f>
        <v>10461</v>
      </c>
      <c r="F35" s="26">
        <f>F29+F25+F27+F23-F31-F33</f>
        <v>10495</v>
      </c>
      <c r="G35" s="182">
        <f>G29+G25+G27+G23-G31-G33</f>
        <v>6405</v>
      </c>
      <c r="H35" s="26">
        <f>SUM(D35:G35)</f>
        <v>37445</v>
      </c>
      <c r="P35" s="4">
        <v>2.04</v>
      </c>
      <c r="R35" s="4">
        <v>3.1</v>
      </c>
    </row>
    <row r="36" spans="2:18">
      <c r="D36" s="179"/>
      <c r="E36" s="179"/>
      <c r="F36" s="179"/>
      <c r="G36" s="179">
        <f>G25+G29-G32</f>
        <v>7595</v>
      </c>
      <c r="H36" s="179">
        <f>H25+H29-H32</f>
        <v>38635</v>
      </c>
      <c r="I36" s="6"/>
      <c r="J36" s="6"/>
      <c r="K36" s="6"/>
      <c r="L36" s="6"/>
      <c r="M36" s="6"/>
      <c r="N36" s="6"/>
      <c r="O36" s="6"/>
      <c r="P36" s="4">
        <v>2.04</v>
      </c>
      <c r="R36" s="4">
        <v>2.04</v>
      </c>
    </row>
    <row r="37" spans="2:18" ht="15">
      <c r="L37" s="21"/>
      <c r="P37" s="4">
        <v>0.68</v>
      </c>
      <c r="R37" s="4">
        <v>2.04</v>
      </c>
    </row>
    <row r="38" spans="2:18" ht="15">
      <c r="N38" s="21"/>
      <c r="P38" s="4">
        <v>3.05</v>
      </c>
      <c r="R38" s="4">
        <v>2.04</v>
      </c>
    </row>
    <row r="39" spans="2:18">
      <c r="P39" s="4">
        <v>2.04</v>
      </c>
      <c r="R39" s="4">
        <v>2.04</v>
      </c>
    </row>
    <row r="40" spans="2:18">
      <c r="P40" s="4">
        <v>2.04</v>
      </c>
      <c r="R40" s="4">
        <v>2.04</v>
      </c>
    </row>
    <row r="41" spans="2:18">
      <c r="P41" s="4">
        <v>2.04</v>
      </c>
      <c r="R41" s="4">
        <v>2.04</v>
      </c>
    </row>
    <row r="42" spans="2:18">
      <c r="P42" s="4">
        <v>1.36</v>
      </c>
      <c r="R42" s="4">
        <v>1.36</v>
      </c>
    </row>
    <row r="43" spans="2:18">
      <c r="P43" s="4">
        <v>2.04</v>
      </c>
      <c r="R43" s="4">
        <v>2.04</v>
      </c>
    </row>
    <row r="44" spans="2:18">
      <c r="P44" s="4">
        <v>1.36</v>
      </c>
      <c r="R44" s="4">
        <v>3.41</v>
      </c>
    </row>
    <row r="45" spans="2:18">
      <c r="P45" s="4">
        <v>2.69</v>
      </c>
      <c r="R45" s="4">
        <v>2.27</v>
      </c>
    </row>
    <row r="46" spans="2:18">
      <c r="P46" s="4">
        <v>2.39</v>
      </c>
    </row>
    <row r="47" spans="2:18">
      <c r="P47" s="4">
        <v>2.04</v>
      </c>
    </row>
    <row r="48" spans="2:18">
      <c r="P48" s="4">
        <v>2.04</v>
      </c>
    </row>
    <row r="49" spans="15:19" s="4" customFormat="1">
      <c r="P49" s="4">
        <v>2.76</v>
      </c>
    </row>
    <row r="50" spans="15:19" s="4" customFormat="1"/>
    <row r="51" spans="15:19" s="4" customFormat="1" ht="15">
      <c r="P51" s="21"/>
    </row>
    <row r="52" spans="15:19" s="4" customFormat="1" ht="15">
      <c r="O52" s="4">
        <f>SUM(O9:O51)</f>
        <v>351.50000000000017</v>
      </c>
      <c r="P52" s="4">
        <f t="shared" ref="P52:R52" si="0">SUM(P9:P51)</f>
        <v>289.40000000000026</v>
      </c>
      <c r="Q52" s="4">
        <f t="shared" si="0"/>
        <v>224.73999999999992</v>
      </c>
      <c r="R52" s="4">
        <f t="shared" si="0"/>
        <v>131.14000000000013</v>
      </c>
      <c r="S52" s="21">
        <f>SUM(O52:R52)</f>
        <v>996.78000000000043</v>
      </c>
    </row>
    <row r="53" spans="15:19" s="4" customFormat="1">
      <c r="O53" s="179">
        <v>6</v>
      </c>
      <c r="P53" s="27">
        <v>18</v>
      </c>
      <c r="Q53" s="179">
        <v>13</v>
      </c>
      <c r="R53" s="179">
        <v>1188</v>
      </c>
    </row>
    <row r="54" spans="15:19" s="4" customFormat="1" ht="15">
      <c r="P54" s="21"/>
    </row>
    <row r="55" spans="15:19" s="4" customFormat="1" ht="15">
      <c r="P55" s="21"/>
    </row>
    <row r="56" spans="15:19" s="4" customFormat="1" ht="15">
      <c r="P56" s="21"/>
    </row>
    <row r="57" spans="15:19" s="4" customFormat="1" ht="15">
      <c r="P57" s="21"/>
    </row>
    <row r="58" spans="15:19" s="4" customFormat="1" ht="15">
      <c r="P58" s="21"/>
    </row>
    <row r="59" spans="15:19" s="4" customFormat="1" ht="15">
      <c r="P59" s="21"/>
    </row>
  </sheetData>
  <mergeCells count="7">
    <mergeCell ref="D5:E5"/>
    <mergeCell ref="F5:G5"/>
    <mergeCell ref="F2:G2"/>
    <mergeCell ref="D3:E3"/>
    <mergeCell ref="F3:G3"/>
    <mergeCell ref="D4:E4"/>
    <mergeCell ref="F4:G4"/>
  </mergeCells>
  <pageMargins left="0.7" right="0.7" top="0.75" bottom="0.75" header="0.3" footer="0.3"/>
  <pageSetup paperSize="9"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71573-E3EF-44CF-A95C-D9BD89492755}">
  <sheetPr>
    <pageSetUpPr fitToPage="1"/>
  </sheetPr>
  <dimension ref="A1:T27"/>
  <sheetViews>
    <sheetView workbookViewId="0">
      <selection activeCell="K36" sqref="K36"/>
    </sheetView>
  </sheetViews>
  <sheetFormatPr defaultRowHeight="12.75"/>
  <cols>
    <col min="1" max="1" width="19.140625" customWidth="1"/>
    <col min="2" max="2" width="9.5703125" bestFit="1" customWidth="1"/>
    <col min="3" max="3" width="11.5703125" bestFit="1" customWidth="1"/>
    <col min="5" max="5" width="11.28515625" bestFit="1" customWidth="1"/>
    <col min="6" max="6" width="19.42578125" bestFit="1" customWidth="1"/>
    <col min="7" max="7" width="11.42578125" bestFit="1" customWidth="1"/>
    <col min="8" max="8" width="13.28515625" bestFit="1" customWidth="1"/>
    <col min="9" max="9" width="11.7109375" bestFit="1" customWidth="1"/>
    <col min="10" max="10" width="14.28515625" bestFit="1" customWidth="1"/>
    <col min="11" max="11" width="27.7109375" bestFit="1" customWidth="1"/>
    <col min="12" max="12" width="11.85546875" bestFit="1" customWidth="1"/>
    <col min="13" max="13" width="9.5703125" bestFit="1" customWidth="1"/>
  </cols>
  <sheetData>
    <row r="1" spans="1:20">
      <c r="A1" s="231" t="s">
        <v>146</v>
      </c>
      <c r="B1" s="231"/>
      <c r="C1" s="231"/>
      <c r="D1" s="231"/>
      <c r="E1" s="231"/>
      <c r="F1" s="231"/>
      <c r="G1" s="231"/>
      <c r="H1" s="231"/>
      <c r="I1" s="231"/>
      <c r="J1" s="231"/>
      <c r="K1" s="231"/>
      <c r="L1" s="231"/>
      <c r="M1" s="231"/>
      <c r="N1" s="231"/>
      <c r="O1" s="231"/>
    </row>
    <row r="2" spans="1:20">
      <c r="A2" s="231" t="s">
        <v>182</v>
      </c>
      <c r="B2" s="231"/>
      <c r="C2" s="231"/>
      <c r="D2" s="231"/>
      <c r="E2" s="231"/>
      <c r="F2" s="231"/>
      <c r="G2" s="231"/>
      <c r="H2" s="231"/>
      <c r="I2" s="231"/>
      <c r="J2" s="231"/>
      <c r="K2" s="231"/>
      <c r="L2" s="231"/>
      <c r="M2" s="231"/>
      <c r="N2" s="231"/>
      <c r="O2" s="231"/>
    </row>
    <row r="3" spans="1:20">
      <c r="A3" s="183"/>
    </row>
    <row r="4" spans="1:20">
      <c r="A4" s="183"/>
      <c r="B4" s="155"/>
      <c r="C4" s="155" t="s">
        <v>154</v>
      </c>
      <c r="D4" s="155"/>
      <c r="E4" s="155"/>
      <c r="F4" s="155" t="s">
        <v>159</v>
      </c>
      <c r="H4" s="155" t="s">
        <v>164</v>
      </c>
      <c r="I4" s="155" t="s">
        <v>167</v>
      </c>
      <c r="J4" s="155"/>
      <c r="K4" s="155" t="s">
        <v>172</v>
      </c>
      <c r="L4" s="155"/>
      <c r="M4" s="155"/>
      <c r="N4" s="155"/>
      <c r="O4" s="155"/>
      <c r="P4" s="155"/>
      <c r="Q4" s="155"/>
      <c r="R4" s="155"/>
      <c r="S4" s="155"/>
      <c r="T4" s="155"/>
    </row>
    <row r="5" spans="1:20">
      <c r="A5" s="155"/>
      <c r="B5" s="155" t="s">
        <v>150</v>
      </c>
      <c r="C5" s="155" t="s">
        <v>152</v>
      </c>
      <c r="D5" s="155" t="s">
        <v>155</v>
      </c>
      <c r="E5" s="155" t="s">
        <v>157</v>
      </c>
      <c r="F5" s="155" t="s">
        <v>160</v>
      </c>
      <c r="G5" s="155" t="s">
        <v>162</v>
      </c>
      <c r="H5" s="155" t="s">
        <v>165</v>
      </c>
      <c r="I5" s="155" t="s">
        <v>168</v>
      </c>
      <c r="J5" s="155" t="s">
        <v>170</v>
      </c>
      <c r="K5" s="155" t="s">
        <v>173</v>
      </c>
      <c r="L5" s="155" t="s">
        <v>175</v>
      </c>
      <c r="M5" s="155" t="s">
        <v>176</v>
      </c>
      <c r="N5" s="155"/>
      <c r="O5" s="155" t="s">
        <v>179</v>
      </c>
      <c r="P5" s="155"/>
      <c r="Q5" s="155"/>
      <c r="R5" s="155"/>
      <c r="S5" s="155"/>
      <c r="T5" s="155"/>
    </row>
    <row r="6" spans="1:20">
      <c r="A6" s="184" t="s">
        <v>147</v>
      </c>
      <c r="B6" s="184" t="s">
        <v>151</v>
      </c>
      <c r="C6" s="184" t="s">
        <v>153</v>
      </c>
      <c r="D6" s="184" t="s">
        <v>156</v>
      </c>
      <c r="E6" s="184" t="s">
        <v>158</v>
      </c>
      <c r="F6" s="184" t="s">
        <v>161</v>
      </c>
      <c r="G6" s="184" t="s">
        <v>163</v>
      </c>
      <c r="H6" s="184" t="s">
        <v>166</v>
      </c>
      <c r="I6" s="184" t="s">
        <v>169</v>
      </c>
      <c r="J6" s="184" t="s">
        <v>171</v>
      </c>
      <c r="K6" s="184" t="s">
        <v>174</v>
      </c>
      <c r="L6" s="184" t="s">
        <v>178</v>
      </c>
      <c r="M6" s="184" t="s">
        <v>177</v>
      </c>
      <c r="N6" s="155"/>
      <c r="O6" s="184"/>
      <c r="P6" s="155"/>
      <c r="Q6" s="155"/>
      <c r="R6" s="155"/>
      <c r="S6" s="155"/>
      <c r="T6" s="155"/>
    </row>
    <row r="8" spans="1:20">
      <c r="A8" s="156" t="s">
        <v>148</v>
      </c>
      <c r="B8">
        <v>29.39</v>
      </c>
      <c r="C8">
        <v>5.09</v>
      </c>
      <c r="D8">
        <v>240.59</v>
      </c>
      <c r="E8">
        <v>84.71</v>
      </c>
      <c r="F8">
        <v>13.56</v>
      </c>
      <c r="G8">
        <v>8.6999999999999993</v>
      </c>
      <c r="H8">
        <v>2.44</v>
      </c>
      <c r="I8">
        <v>37.24</v>
      </c>
      <c r="J8">
        <v>110.92</v>
      </c>
      <c r="K8">
        <v>46.42</v>
      </c>
      <c r="L8">
        <v>183.96</v>
      </c>
      <c r="M8">
        <v>3.53</v>
      </c>
      <c r="O8">
        <f>SUM(B8:M8)</f>
        <v>766.55</v>
      </c>
    </row>
    <row r="9" spans="1:20">
      <c r="A9" s="156" t="s">
        <v>149</v>
      </c>
      <c r="B9">
        <v>-4.41</v>
      </c>
      <c r="C9">
        <v>-0.76</v>
      </c>
      <c r="D9">
        <v>-36.090000000000003</v>
      </c>
      <c r="E9">
        <v>-12.71</v>
      </c>
      <c r="F9">
        <v>-4.07</v>
      </c>
      <c r="G9">
        <v>-1.3</v>
      </c>
      <c r="H9">
        <v>-0.37</v>
      </c>
      <c r="I9">
        <v>-5.59</v>
      </c>
      <c r="J9">
        <v>-16.64</v>
      </c>
      <c r="K9">
        <v>-6.96</v>
      </c>
      <c r="L9">
        <v>-10.9</v>
      </c>
      <c r="M9">
        <v>-0.53</v>
      </c>
      <c r="O9">
        <f t="shared" ref="O9:O17" si="0">SUM(B9:M9)</f>
        <v>-100.33</v>
      </c>
    </row>
    <row r="10" spans="1:20">
      <c r="A10" s="156" t="s">
        <v>148</v>
      </c>
      <c r="B10">
        <v>29.4</v>
      </c>
      <c r="C10">
        <v>5.3</v>
      </c>
      <c r="E10">
        <v>97.6</v>
      </c>
      <c r="F10">
        <v>16.100000000000001</v>
      </c>
      <c r="G10">
        <v>8.76</v>
      </c>
      <c r="H10">
        <v>2.39</v>
      </c>
      <c r="I10" s="156">
        <v>78.08</v>
      </c>
      <c r="J10" s="156">
        <v>116.43</v>
      </c>
      <c r="K10">
        <v>35.54</v>
      </c>
      <c r="M10">
        <v>3.63</v>
      </c>
      <c r="O10">
        <f t="shared" si="0"/>
        <v>393.22999999999996</v>
      </c>
    </row>
    <row r="11" spans="1:20">
      <c r="A11" s="156" t="s">
        <v>149</v>
      </c>
      <c r="B11">
        <v>-4.41</v>
      </c>
      <c r="C11">
        <v>-0.79</v>
      </c>
      <c r="E11">
        <v>-14.64</v>
      </c>
      <c r="F11">
        <v>-4.5599999999999996</v>
      </c>
      <c r="G11">
        <v>-1.31</v>
      </c>
      <c r="H11">
        <v>-0.36</v>
      </c>
      <c r="I11">
        <v>-11.71</v>
      </c>
      <c r="J11" s="156">
        <v>-17.46</v>
      </c>
      <c r="K11">
        <v>-5.33</v>
      </c>
      <c r="M11">
        <v>-0.55000000000000004</v>
      </c>
      <c r="O11">
        <f t="shared" si="0"/>
        <v>-61.12</v>
      </c>
    </row>
    <row r="12" spans="1:20">
      <c r="A12" s="156" t="s">
        <v>148</v>
      </c>
      <c r="B12">
        <v>30.08</v>
      </c>
      <c r="C12">
        <v>5.78</v>
      </c>
      <c r="E12">
        <v>101.38</v>
      </c>
      <c r="G12">
        <v>9.35</v>
      </c>
      <c r="H12">
        <v>2.5299999999999998</v>
      </c>
      <c r="I12">
        <v>75.83</v>
      </c>
      <c r="J12" s="156">
        <v>111.32</v>
      </c>
      <c r="K12">
        <v>33.799999999999997</v>
      </c>
      <c r="O12">
        <f t="shared" si="0"/>
        <v>370.07</v>
      </c>
    </row>
    <row r="13" spans="1:20">
      <c r="A13" s="156" t="s">
        <v>149</v>
      </c>
      <c r="B13">
        <v>-4.51</v>
      </c>
      <c r="C13">
        <v>-0.87</v>
      </c>
      <c r="E13">
        <v>-15.21</v>
      </c>
      <c r="G13">
        <v>-1.4</v>
      </c>
      <c r="H13">
        <v>-0.38</v>
      </c>
      <c r="I13">
        <v>-11.37</v>
      </c>
      <c r="J13" s="156">
        <v>-16.7</v>
      </c>
      <c r="K13">
        <v>-5.07</v>
      </c>
      <c r="O13">
        <f t="shared" si="0"/>
        <v>-55.51</v>
      </c>
    </row>
    <row r="14" spans="1:20">
      <c r="A14" s="156" t="s">
        <v>148</v>
      </c>
      <c r="B14">
        <v>32.880000000000003</v>
      </c>
      <c r="C14">
        <v>5.95</v>
      </c>
      <c r="E14">
        <v>104.23</v>
      </c>
      <c r="G14">
        <v>10.199999999999999</v>
      </c>
      <c r="H14">
        <v>2.5299999999999998</v>
      </c>
      <c r="I14">
        <v>78.63</v>
      </c>
      <c r="J14" s="156">
        <v>133.82</v>
      </c>
      <c r="K14">
        <v>26</v>
      </c>
      <c r="O14">
        <f t="shared" si="0"/>
        <v>394.24</v>
      </c>
    </row>
    <row r="15" spans="1:20">
      <c r="A15" s="156" t="s">
        <v>149</v>
      </c>
      <c r="B15">
        <v>-4.93</v>
      </c>
      <c r="C15">
        <v>-0.89</v>
      </c>
      <c r="E15">
        <v>-15.64</v>
      </c>
      <c r="G15">
        <v>-1.53</v>
      </c>
      <c r="H15">
        <v>-0.38</v>
      </c>
      <c r="I15">
        <v>-11.79</v>
      </c>
      <c r="J15" s="156">
        <v>-20.07</v>
      </c>
      <c r="K15">
        <v>-3.9</v>
      </c>
      <c r="O15">
        <f t="shared" si="0"/>
        <v>-59.129999999999995</v>
      </c>
    </row>
    <row r="16" spans="1:20">
      <c r="A16" s="156"/>
      <c r="K16">
        <v>6.21</v>
      </c>
      <c r="O16">
        <f t="shared" si="0"/>
        <v>6.21</v>
      </c>
    </row>
    <row r="17" spans="1:15">
      <c r="A17" s="156"/>
      <c r="K17">
        <v>-0.93</v>
      </c>
      <c r="O17">
        <f t="shared" si="0"/>
        <v>-0.93</v>
      </c>
    </row>
    <row r="18" spans="1:15">
      <c r="A18" s="156"/>
    </row>
    <row r="19" spans="1:15">
      <c r="A19" s="156"/>
    </row>
    <row r="21" spans="1:15">
      <c r="B21" s="140"/>
      <c r="C21" s="140"/>
      <c r="D21" s="140"/>
      <c r="E21" s="140"/>
      <c r="F21" s="140"/>
      <c r="G21" s="140"/>
      <c r="H21" s="140"/>
      <c r="I21" s="140"/>
      <c r="J21" s="140"/>
      <c r="K21" s="140"/>
      <c r="L21" s="140"/>
      <c r="M21" s="140"/>
      <c r="N21" s="140"/>
      <c r="O21" s="140"/>
    </row>
    <row r="22" spans="1:15">
      <c r="B22" s="161">
        <f t="shared" ref="B22:M22" si="1">SUM(B8:B17)</f>
        <v>103.48999999999998</v>
      </c>
      <c r="C22" s="161">
        <f t="shared" si="1"/>
        <v>18.810000000000002</v>
      </c>
      <c r="D22" s="161">
        <f t="shared" si="1"/>
        <v>204.5</v>
      </c>
      <c r="E22" s="161">
        <f t="shared" si="1"/>
        <v>329.71999999999997</v>
      </c>
      <c r="F22" s="161">
        <f t="shared" si="1"/>
        <v>21.030000000000005</v>
      </c>
      <c r="G22" s="161">
        <f t="shared" si="1"/>
        <v>31.47</v>
      </c>
      <c r="H22" s="161">
        <f t="shared" si="1"/>
        <v>8.3999999999999986</v>
      </c>
      <c r="I22" s="161">
        <f t="shared" si="1"/>
        <v>229.32000000000002</v>
      </c>
      <c r="J22" s="161">
        <f t="shared" si="1"/>
        <v>401.62</v>
      </c>
      <c r="K22" s="161">
        <f t="shared" si="1"/>
        <v>125.77999999999999</v>
      </c>
      <c r="L22" s="161">
        <f t="shared" si="1"/>
        <v>173.06</v>
      </c>
      <c r="M22" s="161">
        <f t="shared" si="1"/>
        <v>6.08</v>
      </c>
      <c r="O22" s="161">
        <f>SUM(O8:O17)</f>
        <v>1653.28</v>
      </c>
    </row>
    <row r="25" spans="1:15">
      <c r="A25" s="156" t="s">
        <v>180</v>
      </c>
      <c r="B25" s="161">
        <f>O8+O10+O12+O14+O16</f>
        <v>1930.3</v>
      </c>
    </row>
    <row r="26" spans="1:15">
      <c r="A26" s="156" t="s">
        <v>181</v>
      </c>
      <c r="B26" s="140">
        <f>O9+O11+O13+O15+O17</f>
        <v>-277.02</v>
      </c>
    </row>
    <row r="27" spans="1:15">
      <c r="B27" s="161">
        <f>B25+B26</f>
        <v>1653.28</v>
      </c>
    </row>
  </sheetData>
  <mergeCells count="2">
    <mergeCell ref="A1:O1"/>
    <mergeCell ref="A2:O2"/>
  </mergeCells>
  <pageMargins left="0.70866141732283472" right="0.70866141732283472" top="0.74803149606299213" bottom="0.74803149606299213" header="0.31496062992125984" footer="0.31496062992125984"/>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I35"/>
  <sheetViews>
    <sheetView workbookViewId="0">
      <selection activeCell="E17" sqref="E17"/>
    </sheetView>
  </sheetViews>
  <sheetFormatPr defaultRowHeight="14.25"/>
  <cols>
    <col min="1" max="1" width="3" style="4" customWidth="1"/>
    <col min="2" max="2" width="15.7109375" style="4" customWidth="1"/>
    <col min="3" max="3" width="36.140625" style="4" customWidth="1"/>
    <col min="4" max="4" width="13.85546875" style="6" customWidth="1"/>
    <col min="5" max="5" width="12.28515625" style="6" customWidth="1"/>
    <col min="6" max="6" width="9.7109375" style="6" customWidth="1"/>
    <col min="7" max="7" width="14.85546875" style="6" customWidth="1"/>
    <col min="8" max="8" width="10.140625" style="4" customWidth="1"/>
    <col min="9" max="16384" width="9.140625" style="4"/>
  </cols>
  <sheetData>
    <row r="1" spans="2:9" ht="61.5" customHeight="1">
      <c r="B1" s="5" t="s">
        <v>114</v>
      </c>
      <c r="G1"/>
    </row>
    <row r="2" spans="2:9" s="8" customFormat="1" ht="30">
      <c r="B2" s="9" t="s">
        <v>6</v>
      </c>
      <c r="C2" s="133" t="str">
        <f>'Job Summary'!D2</f>
        <v>MAULE FAMILY SUPER FUND</v>
      </c>
      <c r="D2" s="10" t="s">
        <v>7</v>
      </c>
      <c r="E2" s="11"/>
      <c r="F2" s="225" t="str">
        <f>'Job Summary'!F2:G2</f>
        <v>JLB</v>
      </c>
      <c r="G2" s="226"/>
    </row>
    <row r="3" spans="2:9" s="13" customFormat="1" ht="30" customHeight="1">
      <c r="B3" s="9" t="s">
        <v>8</v>
      </c>
      <c r="C3" s="136" t="str">
        <f>'Job Summary'!D3</f>
        <v>MAULRD1</v>
      </c>
      <c r="D3" s="227" t="s">
        <v>9</v>
      </c>
      <c r="E3" s="228"/>
      <c r="F3" s="225" t="str">
        <f>'Job Summary'!F3:G3</f>
        <v>16/05/2022</v>
      </c>
      <c r="G3" s="226"/>
    </row>
    <row r="4" spans="2:9" s="13" customFormat="1" ht="30.75" customHeight="1">
      <c r="B4" s="9" t="s">
        <v>10</v>
      </c>
      <c r="C4" s="133" t="str">
        <f>'Job Summary'!D4</f>
        <v>30/06/2022</v>
      </c>
      <c r="D4" s="230" t="s">
        <v>11</v>
      </c>
      <c r="E4" s="228"/>
      <c r="F4" s="225">
        <f>'Job Summary'!F4:G4</f>
        <v>0</v>
      </c>
      <c r="G4" s="226"/>
    </row>
    <row r="5" spans="2:9" s="13" customFormat="1" ht="23.25" customHeight="1">
      <c r="B5" s="15"/>
      <c r="C5" s="16"/>
      <c r="D5" s="215"/>
      <c r="E5" s="216"/>
      <c r="F5" s="217"/>
      <c r="G5" s="218"/>
    </row>
    <row r="6" spans="2:9" s="18" customFormat="1" ht="15">
      <c r="B6" s="153" t="s">
        <v>104</v>
      </c>
      <c r="C6" s="154" t="s">
        <v>1</v>
      </c>
      <c r="D6" s="154" t="s">
        <v>14</v>
      </c>
      <c r="E6" s="154" t="s">
        <v>105</v>
      </c>
      <c r="F6" s="154" t="s">
        <v>106</v>
      </c>
      <c r="G6"/>
      <c r="H6"/>
      <c r="I6"/>
    </row>
    <row r="7" spans="2:9" s="30" customFormat="1">
      <c r="B7" s="155" t="s">
        <v>78</v>
      </c>
      <c r="C7" s="156" t="s">
        <v>107</v>
      </c>
      <c r="D7" s="157">
        <v>373645.56</v>
      </c>
      <c r="E7" s="158">
        <f>D7/11</f>
        <v>33967.778181818183</v>
      </c>
      <c r="F7" s="157">
        <f>D7-E7</f>
        <v>339677.7818181818</v>
      </c>
      <c r="G7" s="156"/>
      <c r="H7" s="155"/>
      <c r="I7" s="155"/>
    </row>
    <row r="8" spans="2:9" s="30" customFormat="1">
      <c r="B8" s="155"/>
      <c r="C8" s="156" t="s">
        <v>126</v>
      </c>
      <c r="D8" s="157"/>
      <c r="E8" s="159">
        <v>0</v>
      </c>
      <c r="F8" s="156">
        <f>D8-E8</f>
        <v>0</v>
      </c>
      <c r="G8" s="156"/>
      <c r="H8" s="155"/>
      <c r="I8" s="155"/>
    </row>
    <row r="9" spans="2:9" s="30" customFormat="1">
      <c r="B9" s="155" t="s">
        <v>33</v>
      </c>
      <c r="C9" s="156"/>
      <c r="D9" s="156"/>
      <c r="E9" s="157">
        <f>SUM(E7:E8)</f>
        <v>33967.778181818183</v>
      </c>
      <c r="F9" s="156"/>
      <c r="G9" s="156"/>
      <c r="H9" s="155"/>
      <c r="I9" s="155"/>
    </row>
    <row r="10" spans="2:9" s="30" customFormat="1">
      <c r="B10" s="155"/>
      <c r="C10" s="156"/>
      <c r="D10" s="156"/>
      <c r="E10" s="156"/>
      <c r="F10" s="156"/>
      <c r="G10" s="156"/>
      <c r="H10" s="155"/>
      <c r="I10" s="155"/>
    </row>
    <row r="11" spans="2:9" s="30" customFormat="1">
      <c r="B11" s="160" t="s">
        <v>108</v>
      </c>
      <c r="C11" t="s">
        <v>109</v>
      </c>
      <c r="D11" s="161">
        <v>10802</v>
      </c>
      <c r="E11" s="161">
        <v>0</v>
      </c>
      <c r="F11" s="161">
        <f>D11-E11</f>
        <v>10802</v>
      </c>
      <c r="G11"/>
      <c r="H11"/>
      <c r="I11" s="161"/>
    </row>
    <row r="12" spans="2:9" s="30" customFormat="1">
      <c r="B12" s="162"/>
      <c r="C12" t="s">
        <v>110</v>
      </c>
      <c r="D12" s="161">
        <v>572.5</v>
      </c>
      <c r="E12" s="161">
        <v>0</v>
      </c>
      <c r="F12" s="161">
        <f t="shared" ref="F12:F17" si="0">D12-E12</f>
        <v>572.5</v>
      </c>
      <c r="G12"/>
      <c r="H12"/>
      <c r="I12" s="161"/>
    </row>
    <row r="13" spans="2:9" s="30" customFormat="1">
      <c r="B13" s="162"/>
      <c r="C13" t="s">
        <v>111</v>
      </c>
      <c r="D13" s="161">
        <v>2307.0300000000002</v>
      </c>
      <c r="E13" s="161">
        <v>155.18</v>
      </c>
      <c r="F13" s="161">
        <f t="shared" si="0"/>
        <v>2151.8500000000004</v>
      </c>
      <c r="G13" s="163"/>
      <c r="H13" s="161"/>
      <c r="I13" s="161"/>
    </row>
    <row r="14" spans="2:9" s="30" customFormat="1">
      <c r="B14" s="162"/>
      <c r="C14" s="156" t="s">
        <v>145</v>
      </c>
      <c r="D14" s="161">
        <v>99</v>
      </c>
      <c r="E14" s="161">
        <f>D14/11</f>
        <v>9</v>
      </c>
      <c r="F14" s="161">
        <f t="shared" si="0"/>
        <v>90</v>
      </c>
      <c r="G14"/>
      <c r="H14"/>
      <c r="I14" s="161"/>
    </row>
    <row r="15" spans="2:9" s="30" customFormat="1">
      <c r="B15" s="162"/>
      <c r="C15" t="s">
        <v>87</v>
      </c>
      <c r="D15" s="161">
        <v>6686.85</v>
      </c>
      <c r="E15" s="161">
        <v>604.69000000000005</v>
      </c>
      <c r="F15" s="161">
        <f t="shared" si="0"/>
        <v>6082.16</v>
      </c>
      <c r="G15"/>
      <c r="H15"/>
      <c r="I15" s="161"/>
    </row>
    <row r="16" spans="2:9" s="30" customFormat="1">
      <c r="B16" s="162"/>
      <c r="C16" t="s">
        <v>119</v>
      </c>
      <c r="D16" s="161">
        <v>0</v>
      </c>
      <c r="E16" s="161">
        <f>D16/11</f>
        <v>0</v>
      </c>
      <c r="F16" s="161">
        <f t="shared" si="0"/>
        <v>0</v>
      </c>
      <c r="G16"/>
      <c r="H16"/>
      <c r="I16" s="161"/>
    </row>
    <row r="17" spans="2:9" s="30" customFormat="1">
      <c r="B17" s="162"/>
      <c r="C17" t="s">
        <v>112</v>
      </c>
      <c r="D17" s="161">
        <v>3343.3</v>
      </c>
      <c r="E17" s="161">
        <f>(D17/11)*75%</f>
        <v>227.95227272727271</v>
      </c>
      <c r="F17" s="161">
        <f t="shared" si="0"/>
        <v>3115.3477272727273</v>
      </c>
      <c r="G17" s="163"/>
      <c r="H17" s="161"/>
      <c r="I17" s="161"/>
    </row>
    <row r="18" spans="2:9" s="30" customFormat="1">
      <c r="B18" s="160" t="s">
        <v>35</v>
      </c>
      <c r="C18"/>
      <c r="D18" s="161"/>
      <c r="E18" s="161">
        <f>SUM(E11:E17)</f>
        <v>996.82227272727278</v>
      </c>
      <c r="F18" s="161"/>
      <c r="G18"/>
      <c r="H18"/>
      <c r="I18" s="161"/>
    </row>
    <row r="19" spans="2:9" s="30" customFormat="1">
      <c r="B19" s="162"/>
      <c r="C19"/>
      <c r="D19"/>
      <c r="E19"/>
      <c r="F19" s="161"/>
      <c r="G19"/>
      <c r="H19"/>
      <c r="I19" s="161"/>
    </row>
    <row r="20" spans="2:9" s="30" customFormat="1">
      <c r="B20" s="162"/>
      <c r="C20" t="s">
        <v>113</v>
      </c>
      <c r="D20"/>
      <c r="E20" s="164"/>
      <c r="F20" s="161"/>
      <c r="G20"/>
      <c r="H20"/>
      <c r="I20" s="161"/>
    </row>
    <row r="21" spans="2:9" s="30" customFormat="1">
      <c r="B21" s="162"/>
      <c r="C21"/>
      <c r="D21"/>
      <c r="E21" s="161">
        <f>E9-E18-E20</f>
        <v>32970.95590909091</v>
      </c>
      <c r="F21" s="161"/>
      <c r="G21"/>
      <c r="H21"/>
      <c r="I21" s="161"/>
    </row>
    <row r="22" spans="2:9" s="30" customFormat="1">
      <c r="C22" s="29"/>
      <c r="D22" s="232"/>
      <c r="E22" s="232"/>
      <c r="F22" s="29"/>
    </row>
    <row r="23" spans="2:9" s="31" customFormat="1" ht="15">
      <c r="C23" s="32"/>
      <c r="D23" s="32"/>
      <c r="E23" s="32"/>
      <c r="F23" s="32"/>
    </row>
    <row r="24" spans="2:9" s="31" customFormat="1" ht="15">
      <c r="C24" s="32"/>
      <c r="D24" s="32"/>
      <c r="E24" s="32"/>
      <c r="F24" s="32"/>
    </row>
    <row r="25" spans="2:9" s="31" customFormat="1" ht="15">
      <c r="C25" s="32"/>
      <c r="D25" s="32"/>
      <c r="E25" s="32"/>
      <c r="F25" s="32"/>
    </row>
    <row r="26" spans="2:9">
      <c r="G26" s="4"/>
    </row>
    <row r="27" spans="2:9">
      <c r="G27" s="4"/>
    </row>
    <row r="28" spans="2:9">
      <c r="G28" s="4"/>
    </row>
    <row r="29" spans="2:9">
      <c r="G29" s="4"/>
    </row>
    <row r="30" spans="2:9">
      <c r="G30" s="4"/>
    </row>
    <row r="31" spans="2:9">
      <c r="G31" s="4"/>
    </row>
    <row r="32" spans="2:9">
      <c r="G32" s="4"/>
    </row>
    <row r="33" spans="7:7">
      <c r="G33" s="4"/>
    </row>
    <row r="34" spans="7:7">
      <c r="G34" s="4"/>
    </row>
    <row r="35" spans="7:7">
      <c r="G35" s="4"/>
    </row>
  </sheetData>
  <mergeCells count="8">
    <mergeCell ref="D22:E22"/>
    <mergeCell ref="D5:E5"/>
    <mergeCell ref="F5:G5"/>
    <mergeCell ref="F2:G2"/>
    <mergeCell ref="D3:E3"/>
    <mergeCell ref="F3:G3"/>
    <mergeCell ref="D4:E4"/>
    <mergeCell ref="F4:G4"/>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Job Summary</vt:lpstr>
      <vt:lpstr>Query Sheet</vt:lpstr>
      <vt:lpstr>Review Sheet</vt:lpstr>
      <vt:lpstr>Tax reconciliation</vt:lpstr>
      <vt:lpstr>Journals</vt:lpstr>
      <vt:lpstr>BAS Summary (Qtrly)</vt:lpstr>
      <vt:lpstr>Foreign Dividend Summary</vt:lpstr>
      <vt:lpstr>GST Reconciliation</vt:lpstr>
    </vt:vector>
  </TitlesOfParts>
  <Company>DGZ Chartered Accountants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Damon Gladman</dc:creator>
  <cp:lastModifiedBy>Jody Blake</cp:lastModifiedBy>
  <cp:lastPrinted>2023-05-29T02:02:00Z</cp:lastPrinted>
  <dcterms:created xsi:type="dcterms:W3CDTF">2007-07-10T00:47:50Z</dcterms:created>
  <dcterms:modified xsi:type="dcterms:W3CDTF">2023-06-09T05:10:20Z</dcterms:modified>
</cp:coreProperties>
</file>