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RDABDC01\Data\HandiSoft\HSoft\Doc\DocBase\Clients\GRUNDSMS\2021\Year End Workpapers\"/>
    </mc:Choice>
  </mc:AlternateContent>
  <xr:revisionPtr revIDLastSave="0" documentId="13_ncr:1_{D2B1CC13-E97F-4E32-B397-336002157B48}" xr6:coauthVersionLast="47" xr6:coauthVersionMax="47" xr10:uidLastSave="{00000000-0000-0000-0000-000000000000}"/>
  <bookViews>
    <workbookView xWindow="28680" yWindow="-120" windowWidth="29040" windowHeight="15840" tabRatio="803" activeTab="32" xr2:uid="{00000000-000D-0000-FFFF-FFFF00000000}"/>
  </bookViews>
  <sheets>
    <sheet name="Index" sheetId="1" r:id="rId1"/>
    <sheet name="5.after entries" sheetId="30" r:id="rId2"/>
    <sheet name="5.Balance Sheet" sheetId="2" r:id="rId3"/>
    <sheet name="5.P&amp;L" sheetId="3" r:id="rId4"/>
    <sheet name="7.1" sheetId="9" state="hidden" r:id="rId5"/>
    <sheet name="7.2" sheetId="11" state="hidden" r:id="rId6"/>
    <sheet name="7.3" sheetId="13" state="hidden" r:id="rId7"/>
    <sheet name="7.4" sheetId="14" state="hidden" r:id="rId8"/>
    <sheet name="7.5" sheetId="16" state="hidden" r:id="rId9"/>
    <sheet name="7.6" sheetId="15" state="hidden" r:id="rId10"/>
    <sheet name="7.7" sheetId="25" state="hidden" r:id="rId11"/>
    <sheet name="7.8" sheetId="33" state="hidden" r:id="rId12"/>
    <sheet name="10.Queries" sheetId="12" r:id="rId13"/>
    <sheet name="20." sheetId="4" r:id="rId14"/>
    <sheet name="21" sheetId="56" r:id="rId15"/>
    <sheet name="23." sheetId="5" r:id="rId16"/>
    <sheet name="27." sheetId="6" state="hidden" r:id="rId17"/>
    <sheet name="29." sheetId="39" state="hidden" r:id="rId18"/>
    <sheet name="26" sheetId="48" r:id="rId19"/>
    <sheet name="29. Suspense" sheetId="44" state="hidden" r:id="rId20"/>
    <sheet name="30." sheetId="24" state="hidden" r:id="rId21"/>
    <sheet name="30.1" sheetId="34" state="hidden" r:id="rId22"/>
    <sheet name="31." sheetId="40" state="hidden" r:id="rId23"/>
    <sheet name="31.Accrual" sheetId="45" state="hidden" r:id="rId24"/>
    <sheet name="36." sheetId="20" state="hidden" r:id="rId25"/>
    <sheet name="37." sheetId="41" state="hidden" r:id="rId26"/>
    <sheet name="38." sheetId="22" state="hidden" r:id="rId27"/>
    <sheet name="40." sheetId="42" state="hidden" r:id="rId28"/>
    <sheet name="50.1" sheetId="28" state="hidden" r:id="rId29"/>
    <sheet name="33" sheetId="47" r:id="rId30"/>
    <sheet name="33.1" sheetId="46" r:id="rId31"/>
    <sheet name="39." sheetId="21" r:id="rId32"/>
    <sheet name="42." sheetId="49" r:id="rId33"/>
    <sheet name="Sheet2" sheetId="57" r:id="rId34"/>
    <sheet name="51." sheetId="53" state="hidden" r:id="rId35"/>
    <sheet name="50.Dividends" sheetId="23" r:id="rId36"/>
    <sheet name="52." sheetId="38" r:id="rId37"/>
    <sheet name="62" sheetId="55" r:id="rId38"/>
    <sheet name="64." sheetId="10" state="hidden" r:id="rId39"/>
    <sheet name="69." sheetId="26" state="hidden" r:id="rId40"/>
    <sheet name="69.1" sheetId="27" state="hidden" r:id="rId41"/>
    <sheet name="54." sheetId="52" state="hidden" r:id="rId42"/>
    <sheet name="55." sheetId="54" state="hidden" r:id="rId43"/>
    <sheet name="62." sheetId="51" state="hidden" r:id="rId44"/>
    <sheet name="80.GJ" sheetId="32" state="hidden" r:id="rId45"/>
    <sheet name="91." sheetId="50" state="hidden" r:id="rId46"/>
  </sheets>
  <definedNames>
    <definedName name="_xlnm._FilterDatabase" localSheetId="36" hidden="1">'52.'!$Z$32:$Z$834</definedName>
    <definedName name="Content" localSheetId="31">'39.'!#REF!</definedName>
    <definedName name="Content" localSheetId="27">'40.'!#REF!</definedName>
    <definedName name="PageContent" localSheetId="31">'39.'!#REF!</definedName>
    <definedName name="PageContent" localSheetId="27">'40.'!#REF!</definedName>
    <definedName name="_xlnm.Print_Area" localSheetId="0">Index!$A$2:$F$66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7" i="49" l="1"/>
  <c r="H39" i="46"/>
  <c r="D25" i="49"/>
  <c r="F23" i="49"/>
  <c r="D23" i="49"/>
  <c r="B24" i="49"/>
  <c r="B20" i="49"/>
  <c r="B14" i="49"/>
  <c r="B15" i="49" s="1"/>
  <c r="B9" i="56"/>
  <c r="B10" i="56"/>
  <c r="B15" i="55"/>
  <c r="B14" i="55"/>
  <c r="H49" i="47"/>
  <c r="F28" i="30"/>
  <c r="B13" i="49"/>
  <c r="D11" i="49"/>
  <c r="D7" i="49"/>
  <c r="D3" i="49"/>
  <c r="C16" i="23"/>
  <c r="C12" i="23"/>
  <c r="G15" i="23"/>
  <c r="H15" i="23" s="1"/>
  <c r="G14" i="23"/>
  <c r="H14" i="23" s="1"/>
  <c r="G11" i="23"/>
  <c r="G10" i="23"/>
  <c r="H10" i="23" s="1"/>
  <c r="H11" i="23"/>
  <c r="D16" i="23"/>
  <c r="D31" i="23" s="1"/>
  <c r="E16" i="23"/>
  <c r="E12" i="23"/>
  <c r="D12" i="23"/>
  <c r="C25" i="5"/>
  <c r="C16" i="5"/>
  <c r="D41" i="48"/>
  <c r="D40" i="48"/>
  <c r="N22" i="48"/>
  <c r="M26" i="48"/>
  <c r="O21" i="48"/>
  <c r="O18" i="48"/>
  <c r="O14" i="48"/>
  <c r="N21" i="48"/>
  <c r="M21" i="48"/>
  <c r="K21" i="48"/>
  <c r="N18" i="48"/>
  <c r="N14" i="48"/>
  <c r="M18" i="48"/>
  <c r="M14" i="48"/>
  <c r="G17" i="48"/>
  <c r="J16" i="48"/>
  <c r="J14" i="48"/>
  <c r="I16" i="48"/>
  <c r="I14" i="48"/>
  <c r="H17" i="48"/>
  <c r="H18" i="48" s="1"/>
  <c r="H16" i="48"/>
  <c r="H14" i="48"/>
  <c r="E18" i="48"/>
  <c r="G16" i="48"/>
  <c r="G14" i="48"/>
  <c r="F30" i="38"/>
  <c r="G30" i="38"/>
  <c r="G29" i="38"/>
  <c r="F29" i="38"/>
  <c r="B13" i="55" l="1"/>
  <c r="D32" i="23"/>
  <c r="D33" i="23"/>
  <c r="G31" i="23"/>
  <c r="H31" i="23"/>
  <c r="C27" i="5"/>
  <c r="D42" i="48"/>
  <c r="I17" i="48"/>
  <c r="I18" i="48" s="1"/>
  <c r="G18" i="48"/>
  <c r="G21" i="48" s="1"/>
  <c r="B11" i="21"/>
  <c r="G55" i="38"/>
  <c r="G54" i="38"/>
  <c r="G56" i="38"/>
  <c r="D59" i="38"/>
  <c r="G27" i="38" s="1"/>
  <c r="G28" i="38" s="1"/>
  <c r="C59" i="38"/>
  <c r="F27" i="38" s="1"/>
  <c r="F28" i="38" s="1"/>
  <c r="E59" i="38"/>
  <c r="B59" i="38"/>
  <c r="J17" i="48" l="1"/>
  <c r="J18" i="48" s="1"/>
  <c r="J21" i="48" s="1"/>
  <c r="G57" i="38"/>
  <c r="G59" i="38" s="1"/>
  <c r="F59" i="38"/>
  <c r="G6" i="38" l="1"/>
  <c r="H43" i="47" s="1"/>
  <c r="H44" i="47" s="1"/>
  <c r="R3" i="47" l="1"/>
  <c r="D9" i="49" l="1"/>
  <c r="D20" i="49"/>
  <c r="B9" i="49"/>
  <c r="B18" i="49" s="1"/>
  <c r="B21" i="49" s="1"/>
  <c r="F7" i="49"/>
  <c r="F5" i="49"/>
  <c r="F9" i="49" l="1"/>
  <c r="D21" i="49"/>
  <c r="F21" i="49" s="1"/>
  <c r="D15" i="49"/>
  <c r="F3" i="49"/>
  <c r="F11" i="49"/>
  <c r="F20" i="49"/>
  <c r="B16" i="49"/>
  <c r="F15" i="49"/>
  <c r="B22" i="49" l="1"/>
  <c r="H40" i="46" s="1"/>
  <c r="H42" i="46" s="1"/>
  <c r="D22" i="49"/>
  <c r="D27" i="49" s="1"/>
  <c r="F22" i="49"/>
  <c r="F25" i="49" s="1"/>
  <c r="F27" i="49" s="1"/>
  <c r="G10" i="38" l="1"/>
  <c r="G8" i="38"/>
</calcChain>
</file>

<file path=xl/sharedStrings.xml><?xml version="1.0" encoding="utf-8"?>
<sst xmlns="http://schemas.openxmlformats.org/spreadsheetml/2006/main" count="861" uniqueCount="497">
  <si>
    <t>ACCOUNTING WORK PAPER INDEX</t>
  </si>
  <si>
    <t>LIABILITIES:</t>
  </si>
  <si>
    <t>ASSETS:</t>
  </si>
  <si>
    <t>EQUITY:</t>
  </si>
  <si>
    <t>INCOME:</t>
  </si>
  <si>
    <t>EXPENSES:</t>
  </si>
  <si>
    <t>QUERIES AND CORRESPONDENCE</t>
  </si>
  <si>
    <t>FBT</t>
  </si>
  <si>
    <t>33-1</t>
  </si>
  <si>
    <t>38-1</t>
  </si>
  <si>
    <t>Trade Creditors</t>
  </si>
  <si>
    <t>Apollo Newcastle Pty Ltd</t>
  </si>
  <si>
    <t>414 Pacific Hwy</t>
  </si>
  <si>
    <t>Belmont 2280</t>
  </si>
  <si>
    <t/>
  </si>
  <si>
    <t>5-5000</t>
  </si>
  <si>
    <t>Trade Debtors</t>
  </si>
  <si>
    <t>2-1201</t>
  </si>
  <si>
    <t>ID#</t>
  </si>
  <si>
    <t>EFT</t>
  </si>
  <si>
    <t>Apollo Sydney/Insyte</t>
  </si>
  <si>
    <t>Mrs Sharon G Ronan</t>
  </si>
  <si>
    <t>M &amp; S Installations</t>
  </si>
  <si>
    <t>30/06/2016</t>
  </si>
  <si>
    <t>Total:</t>
  </si>
  <si>
    <t>Ausgrid</t>
  </si>
  <si>
    <t>Wages</t>
  </si>
  <si>
    <t>Beginning Balance:</t>
  </si>
  <si>
    <t>Name</t>
  </si>
  <si>
    <t>Total Due</t>
  </si>
  <si>
    <t>0 - 30</t>
  </si>
  <si>
    <t>31 - 60</t>
  </si>
  <si>
    <t>61 - 90</t>
  </si>
  <si>
    <t>90+</t>
  </si>
  <si>
    <t>Ageing Percent:</t>
  </si>
  <si>
    <t>Out of Balance Amount:</t>
  </si>
  <si>
    <t>AMEX</t>
  </si>
  <si>
    <t>C/C</t>
  </si>
  <si>
    <t>00001032</t>
  </si>
  <si>
    <t>00001167</t>
  </si>
  <si>
    <t>00001031</t>
  </si>
  <si>
    <t>00001072</t>
  </si>
  <si>
    <t>00001030</t>
  </si>
  <si>
    <t>00001141</t>
  </si>
  <si>
    <t>00001168</t>
  </si>
  <si>
    <t>00000992</t>
  </si>
  <si>
    <t>00000991</t>
  </si>
  <si>
    <t>00000993</t>
  </si>
  <si>
    <t>00001142</t>
  </si>
  <si>
    <t>Interest</t>
  </si>
  <si>
    <t>Message Media</t>
  </si>
  <si>
    <t>Konica</t>
  </si>
  <si>
    <t>iiNet</t>
  </si>
  <si>
    <t>Payables Reconciliation [Summary]</t>
  </si>
  <si>
    <t>Apollo Blinds Awing Shutters</t>
  </si>
  <si>
    <t>Apollo Sydney/2 Clixs</t>
  </si>
  <si>
    <t>ASIC</t>
  </si>
  <si>
    <t>Bremick Fasteners</t>
  </si>
  <si>
    <t>Certegy</t>
  </si>
  <si>
    <t>Commander</t>
  </si>
  <si>
    <t>DAB Financial</t>
  </si>
  <si>
    <t>Initial</t>
  </si>
  <si>
    <t>Media Placement Services</t>
  </si>
  <si>
    <t>Mobile Bookkeeping &amp; Secretarial Services</t>
  </si>
  <si>
    <t>Tip Top 'n' Tidy</t>
  </si>
  <si>
    <t>Payables Account:</t>
  </si>
  <si>
    <t>GST</t>
  </si>
  <si>
    <t>GENERAL</t>
  </si>
  <si>
    <t>WORK PAPER</t>
  </si>
  <si>
    <t>INDEX</t>
  </si>
  <si>
    <t>Planning/Background</t>
  </si>
  <si>
    <t>ITR</t>
  </si>
  <si>
    <t>Minutes</t>
  </si>
  <si>
    <t>Audit Report, Letter and Strategy</t>
  </si>
  <si>
    <t>Tax Reconciliation</t>
  </si>
  <si>
    <t>FINANCIAL STATEMENTS</t>
  </si>
  <si>
    <t>TRIAL BALANCE</t>
  </si>
  <si>
    <t>JOURNALS / LEDGERS</t>
  </si>
  <si>
    <t>Bank Statements and Bank Reconciliation - BUSINESS</t>
  </si>
  <si>
    <t>Bank Statements and Bank Reconciliation - SAVINGS</t>
  </si>
  <si>
    <t>Bank Statements - OTHERS</t>
  </si>
  <si>
    <t>Bad Debt</t>
  </si>
  <si>
    <t>Division 7A</t>
  </si>
  <si>
    <t>Fixed Assets - Depreciation</t>
  </si>
  <si>
    <t>Income in Advance</t>
  </si>
  <si>
    <t>Suspense</t>
  </si>
  <si>
    <t>Accruals</t>
  </si>
  <si>
    <t xml:space="preserve">ATO ICA </t>
  </si>
  <si>
    <t>ITA</t>
  </si>
  <si>
    <t>PAYGW Payable</t>
  </si>
  <si>
    <t>Super Payable</t>
  </si>
  <si>
    <t>Hire Purchase</t>
  </si>
  <si>
    <t>Chatel Mortgage</t>
  </si>
  <si>
    <t>PAYGI</t>
  </si>
  <si>
    <t>Intercompany Loan</t>
  </si>
  <si>
    <t>Issued Capital</t>
  </si>
  <si>
    <t>Retained Earnings / Distribution to Members (Superfund)</t>
  </si>
  <si>
    <t>Franking Account</t>
  </si>
  <si>
    <t>Trust Distribution</t>
  </si>
  <si>
    <t>BAS</t>
  </si>
  <si>
    <t>D / V Market Value</t>
  </si>
  <si>
    <t>Rental Income</t>
  </si>
  <si>
    <t>Super</t>
  </si>
  <si>
    <t>Credit Card</t>
  </si>
  <si>
    <t>MYOB Session Reports</t>
  </si>
  <si>
    <t>Invoices</t>
  </si>
  <si>
    <t>Previous Year Financial Statements</t>
  </si>
  <si>
    <t>Audit Report for Shares</t>
  </si>
  <si>
    <t>Work completed by:</t>
  </si>
  <si>
    <t>Reviewed by:</t>
  </si>
  <si>
    <t>Workpaper Instructions:</t>
  </si>
  <si>
    <t>Please link the index to each corresponding sheet</t>
  </si>
  <si>
    <t xml:space="preserve"> - Insert, Link, insert link, and choose 'place in this document'</t>
  </si>
  <si>
    <t>Please link any relevant files such as bank statements, where required.</t>
  </si>
  <si>
    <t xml:space="preserve"> - Insert, Link, insert link, and choose 'existing file or webpage'</t>
  </si>
  <si>
    <t>name</t>
  </si>
  <si>
    <t>date</t>
  </si>
  <si>
    <t>GST Collected</t>
  </si>
  <si>
    <t>The Trustee for Grund Superannuation Fu</t>
  </si>
  <si>
    <t>PAYG Instalment</t>
  </si>
  <si>
    <t>Balance Sheet</t>
  </si>
  <si>
    <t>Account No.</t>
  </si>
  <si>
    <t>1-0000</t>
  </si>
  <si>
    <t>Assets</t>
  </si>
  <si>
    <t>1-1000</t>
  </si>
  <si>
    <t>Current Assets</t>
  </si>
  <si>
    <t>1-1100</t>
  </si>
  <si>
    <t>Cash On Hand</t>
  </si>
  <si>
    <t>1-1110</t>
  </si>
  <si>
    <t>Total Cash On Hand</t>
  </si>
  <si>
    <t>Total Current Assets</t>
  </si>
  <si>
    <t>1-3000</t>
  </si>
  <si>
    <t>Fixed Assets</t>
  </si>
  <si>
    <t>1-3100</t>
  </si>
  <si>
    <t>Office Equipment</t>
  </si>
  <si>
    <t>1-3130</t>
  </si>
  <si>
    <t>Property George Street</t>
  </si>
  <si>
    <t>1-3132</t>
  </si>
  <si>
    <t>Cost of purchasing property</t>
  </si>
  <si>
    <t>Total Office Equipment</t>
  </si>
  <si>
    <t>Total Fixed Assets</t>
  </si>
  <si>
    <t>Total Assets</t>
  </si>
  <si>
    <t>2-0000</t>
  </si>
  <si>
    <t>Liabilities</t>
  </si>
  <si>
    <t>2-1000</t>
  </si>
  <si>
    <t>Current Liabilities</t>
  </si>
  <si>
    <t>2-1300</t>
  </si>
  <si>
    <t>GST Liabilities</t>
  </si>
  <si>
    <t>2-1310</t>
  </si>
  <si>
    <t>2-1330</t>
  </si>
  <si>
    <t>GST Paid</t>
  </si>
  <si>
    <t>Total GST Liabilities</t>
  </si>
  <si>
    <t>2-1340</t>
  </si>
  <si>
    <t>ATO ICA</t>
  </si>
  <si>
    <t>ATO ITA</t>
  </si>
  <si>
    <t>2-1345</t>
  </si>
  <si>
    <t>PAYG Installments</t>
  </si>
  <si>
    <t>Total Current Liabilities</t>
  </si>
  <si>
    <t>2-1650</t>
  </si>
  <si>
    <t>Bond received</t>
  </si>
  <si>
    <t>2-1700</t>
  </si>
  <si>
    <t>Other Current Liabilities</t>
  </si>
  <si>
    <t>2-2000</t>
  </si>
  <si>
    <t>Long Term Liabilities</t>
  </si>
  <si>
    <t>2-2150</t>
  </si>
  <si>
    <t>L.Grund  Loan</t>
  </si>
  <si>
    <t>Total Long Term Liabilities</t>
  </si>
  <si>
    <t>2-9999</t>
  </si>
  <si>
    <t>Suspense account</t>
  </si>
  <si>
    <t>Total Liabilities</t>
  </si>
  <si>
    <t>Net Assets</t>
  </si>
  <si>
    <t>3-0000</t>
  </si>
  <si>
    <t>Equity</t>
  </si>
  <si>
    <t>3-1000</t>
  </si>
  <si>
    <t>Member Equity</t>
  </si>
  <si>
    <t>3-1100</t>
  </si>
  <si>
    <t>Member- L. Grund</t>
  </si>
  <si>
    <t>3-1105</t>
  </si>
  <si>
    <t>Larissa opening balance</t>
  </si>
  <si>
    <t>Total Member- L. Grund</t>
  </si>
  <si>
    <t>Total Member Equity</t>
  </si>
  <si>
    <t>Retained Earnings</t>
  </si>
  <si>
    <t>3-9000</t>
  </si>
  <si>
    <t>Current Year Earnings</t>
  </si>
  <si>
    <t>Total Equity</t>
  </si>
  <si>
    <t>4-0000</t>
  </si>
  <si>
    <t>Income</t>
  </si>
  <si>
    <t>4-1000</t>
  </si>
  <si>
    <t>Rent Income</t>
  </si>
  <si>
    <t>4-2000</t>
  </si>
  <si>
    <t>Interest received</t>
  </si>
  <si>
    <t>4-5002</t>
  </si>
  <si>
    <t>Employer contribution</t>
  </si>
  <si>
    <t>Total Income</t>
  </si>
  <si>
    <t>Gross Profit</t>
  </si>
  <si>
    <t>6-0000</t>
  </si>
  <si>
    <t>Expenses</t>
  </si>
  <si>
    <t>6-1000</t>
  </si>
  <si>
    <t>Accounting &amp; Audit Fees</t>
  </si>
  <si>
    <t>Total Expenses</t>
  </si>
  <si>
    <t>Operating Profit</t>
  </si>
  <si>
    <t>Total Other Income</t>
  </si>
  <si>
    <t>Total Other Expenses</t>
  </si>
  <si>
    <t>Net Profit/(Loss)</t>
  </si>
  <si>
    <t>Indexk</t>
  </si>
  <si>
    <t>31.Accruel'!A1</t>
  </si>
  <si>
    <t>GST Summary</t>
  </si>
  <si>
    <t>GST Qtr</t>
  </si>
  <si>
    <t>Sales inc GST</t>
  </si>
  <si>
    <t>GST on sales</t>
  </si>
  <si>
    <t>GST on Purchases</t>
  </si>
  <si>
    <t>Instalment Income</t>
  </si>
  <si>
    <t>Total Payable/
Refundable</t>
  </si>
  <si>
    <t>1-1220</t>
  </si>
  <si>
    <t>Other Debtors</t>
  </si>
  <si>
    <t>1-3010</t>
  </si>
  <si>
    <t>Baker Young Broker Shares</t>
  </si>
  <si>
    <t>1-3011</t>
  </si>
  <si>
    <t>Brokerage on Share Purchase</t>
  </si>
  <si>
    <t>2-1344</t>
  </si>
  <si>
    <t>Shares</t>
  </si>
  <si>
    <t>Installation of sesnor lights for driveway, solar lights for front balcony, installation of 2 x smoke/heat alarms, and repair of exhaust fan in toilet</t>
  </si>
  <si>
    <t>Paid 08/07/19</t>
  </si>
  <si>
    <t>P&amp;L</t>
  </si>
  <si>
    <t>Total</t>
  </si>
  <si>
    <t>Rate %</t>
  </si>
  <si>
    <t>Investments revaluation</t>
  </si>
  <si>
    <t>Profit</t>
  </si>
  <si>
    <t>Total Profit before tax</t>
  </si>
  <si>
    <t>Taxable Profit</t>
  </si>
  <si>
    <t>Income Tax on contributions</t>
  </si>
  <si>
    <t>Income Tax remaining amount</t>
  </si>
  <si>
    <t>Total Income Tax</t>
  </si>
  <si>
    <r>
      <t xml:space="preserve">Distribution - </t>
    </r>
    <r>
      <rPr>
        <b/>
        <i/>
        <sz val="10"/>
        <rFont val="Arial"/>
        <family val="2"/>
      </rPr>
      <t>Share of Profit</t>
    </r>
  </si>
  <si>
    <t>Net Accounting Profit after tax</t>
  </si>
  <si>
    <t>Larissa</t>
  </si>
  <si>
    <t>33'!A1</t>
  </si>
  <si>
    <t>39.'!A1</t>
  </si>
  <si>
    <t>?????</t>
  </si>
  <si>
    <t>Dividends</t>
  </si>
  <si>
    <t>Property Expenses</t>
  </si>
  <si>
    <t>Loan in EGSC accounts 2-2220</t>
  </si>
  <si>
    <t>Narelle</t>
  </si>
  <si>
    <t>3-8000</t>
  </si>
  <si>
    <t>To be clear with year end processing</t>
  </si>
  <si>
    <t>29. Suspense'!A1</t>
  </si>
  <si>
    <t>Rate</t>
  </si>
  <si>
    <t>instalment amount</t>
  </si>
  <si>
    <t>Previously advised needed to provide bank details for share dividend payments.</t>
  </si>
  <si>
    <t>Please advise you agree with this.</t>
  </si>
  <si>
    <t>Reconciling Items</t>
  </si>
  <si>
    <t>Opening balance S/be CR $2578 not DR $2578</t>
  </si>
  <si>
    <t>Payment</t>
  </si>
  <si>
    <t>To be corrected with year end processing</t>
  </si>
  <si>
    <t>We have use the PAYG instalment amount to calculate the BAS.</t>
  </si>
  <si>
    <t>6-2300</t>
  </si>
  <si>
    <t>Council rates</t>
  </si>
  <si>
    <t>6-2400</t>
  </si>
  <si>
    <t>Insurance</t>
  </si>
  <si>
    <t>ID No.</t>
  </si>
  <si>
    <t>Date</t>
  </si>
  <si>
    <t>Health Central Coast</t>
  </si>
  <si>
    <t>interest received</t>
  </si>
  <si>
    <t>Agree</t>
  </si>
  <si>
    <t>Grund Super Fund</t>
  </si>
  <si>
    <t xml:space="preserve"> </t>
  </si>
  <si>
    <t>ABN : 76775223977</t>
  </si>
  <si>
    <t>Cash</t>
  </si>
  <si>
    <t>January 2020 To March 2020</t>
  </si>
  <si>
    <t>Property Expenses - 37 George</t>
  </si>
  <si>
    <t>General Ledger [Detail]</t>
  </si>
  <si>
    <t>Src</t>
  </si>
  <si>
    <t>Memo</t>
  </si>
  <si>
    <t>Debit</t>
  </si>
  <si>
    <t>Credit</t>
  </si>
  <si>
    <t>Job No.</t>
  </si>
  <si>
    <t>Net Activity</t>
  </si>
  <si>
    <t>Ending Balance</t>
  </si>
  <si>
    <t>4-1000_x000D_</t>
  </si>
  <si>
    <t xml:space="preserve">Beginning Balance: </t>
  </si>
  <si>
    <t>($54,072.00)</t>
  </si>
  <si>
    <t>00000065</t>
  </si>
  <si>
    <t>SJ</t>
  </si>
  <si>
    <t>07/01/2020</t>
  </si>
  <si>
    <t>Sale; EAST GOSFORD</t>
  </si>
  <si>
    <t>00000066</t>
  </si>
  <si>
    <t>07/02/2020</t>
  </si>
  <si>
    <t>00000067</t>
  </si>
  <si>
    <t>07/03/2020</t>
  </si>
  <si>
    <t>Total :</t>
  </si>
  <si>
    <t>($9,012.00)</t>
  </si>
  <si>
    <t>Grand Total :</t>
  </si>
  <si>
    <t>4-2000_x000D_</t>
  </si>
  <si>
    <t>($1,480.64)</t>
  </si>
  <si>
    <t>CR000200</t>
  </si>
  <si>
    <t>CR</t>
  </si>
  <si>
    <t>01/01/2020</t>
  </si>
  <si>
    <t>CR000208</t>
  </si>
  <si>
    <t>01/02/2020</t>
  </si>
  <si>
    <t>CR000210</t>
  </si>
  <si>
    <t>01/03/2020</t>
  </si>
  <si>
    <t>($170.71)</t>
  </si>
  <si>
    <t>4-5002_x000D_</t>
  </si>
  <si>
    <t>($20,176.83)</t>
  </si>
  <si>
    <t>CR000207</t>
  </si>
  <si>
    <t>21/01/2020</t>
  </si>
  <si>
    <t>Health Central Coast - Quicksuper</t>
  </si>
  <si>
    <t>CR000209</t>
  </si>
  <si>
    <t>18/02/2020</t>
  </si>
  <si>
    <t>CR000211</t>
  </si>
  <si>
    <t>27/03/2020</t>
  </si>
  <si>
    <t>($3,474.25)</t>
  </si>
  <si>
    <t>Other Expenses</t>
  </si>
  <si>
    <t>Division 293 Tax</t>
  </si>
  <si>
    <t>Per BAS</t>
  </si>
  <si>
    <t>Jul - Sep 20</t>
  </si>
  <si>
    <t>Jan - Mar 21</t>
  </si>
  <si>
    <t>Apr - Jun 21</t>
  </si>
  <si>
    <t>6-2801</t>
  </si>
  <si>
    <t>2021 Instalments</t>
  </si>
  <si>
    <t>GST [Summary - Cash]</t>
  </si>
  <si>
    <t>Code</t>
  </si>
  <si>
    <t>Description</t>
  </si>
  <si>
    <t>Sale Value</t>
  </si>
  <si>
    <t>Purchase Value</t>
  </si>
  <si>
    <t>Tax Collected</t>
  </si>
  <si>
    <t>Tax Paid</t>
  </si>
  <si>
    <t>Goods &amp; Services Tax</t>
  </si>
  <si>
    <t>N-T</t>
  </si>
  <si>
    <t>Not Reportable</t>
  </si>
  <si>
    <t>YTD BAS Lodged</t>
  </si>
  <si>
    <t>Dec 20 BAS</t>
  </si>
  <si>
    <t>Oct - Dec 20</t>
  </si>
  <si>
    <t>ATO ICA balance</t>
  </si>
  <si>
    <t>June BAS</t>
  </si>
  <si>
    <t>July 2020 To June 2021</t>
  </si>
  <si>
    <t>April 2021 To June 2021</t>
  </si>
  <si>
    <t>As of June 2021</t>
  </si>
  <si>
    <t>CMMB 06 2668 1027 6760</t>
  </si>
  <si>
    <t>3-1110</t>
  </si>
  <si>
    <t>Larissa Share on Profit</t>
  </si>
  <si>
    <t>3-1125</t>
  </si>
  <si>
    <t>Larissa employer contribution</t>
  </si>
  <si>
    <t>3-8500</t>
  </si>
  <si>
    <t>Distribution to member</t>
  </si>
  <si>
    <t>Refunded July 21</t>
  </si>
  <si>
    <t>Queries sent to client</t>
  </si>
  <si>
    <t>Balance per GL</t>
  </si>
  <si>
    <t>difference</t>
  </si>
  <si>
    <t>Profit &amp; Loss [Last Year Analysis]</t>
  </si>
  <si>
    <t>This Year</t>
  </si>
  <si>
    <t>Last Year</t>
  </si>
  <si>
    <t>4-4000</t>
  </si>
  <si>
    <t>Miscellaneous Income</t>
  </si>
  <si>
    <t>4-4100</t>
  </si>
  <si>
    <t>Dividends Received</t>
  </si>
  <si>
    <t>4-4900</t>
  </si>
  <si>
    <t>Movement in value of shares</t>
  </si>
  <si>
    <t>6-2000</t>
  </si>
  <si>
    <t>Total Property Expenses</t>
  </si>
  <si>
    <t>6-3200</t>
  </si>
  <si>
    <t>SMS Levy</t>
  </si>
  <si>
    <t>6-3300</t>
  </si>
  <si>
    <t>9-0000</t>
  </si>
  <si>
    <t>9-2000</t>
  </si>
  <si>
    <t>Income Tax Expense</t>
  </si>
  <si>
    <t>9-2100</t>
  </si>
  <si>
    <t>9-3000</t>
  </si>
  <si>
    <t>Prior year adj - not taxable</t>
  </si>
  <si>
    <t>Matches EGSC</t>
  </si>
  <si>
    <t>Query with client</t>
  </si>
  <si>
    <t>L Grund Pty Ltd</t>
  </si>
  <si>
    <t>ATF GRUND SUPERANNUATION FUND</t>
  </si>
  <si>
    <t>SCHEDULE OF INVESTMENTS</t>
  </si>
  <si>
    <t>TOTAL MARKET</t>
  </si>
  <si>
    <t>MOVEMENT</t>
  </si>
  <si>
    <t>PROFIT/LOSS</t>
  </si>
  <si>
    <t>NAME OF COMPANY</t>
  </si>
  <si>
    <t>SHARE</t>
  </si>
  <si>
    <t>DATE</t>
  </si>
  <si>
    <t xml:space="preserve">NO OF </t>
  </si>
  <si>
    <t>COST PRICE</t>
  </si>
  <si>
    <t>BROKERAGE FEE</t>
  </si>
  <si>
    <t>GST ON</t>
  </si>
  <si>
    <t>TOTAL COST</t>
  </si>
  <si>
    <t>CURRENT PRICE</t>
  </si>
  <si>
    <t>IN VALUE</t>
  </si>
  <si>
    <t>MARKET VALUE</t>
  </si>
  <si>
    <t>CODE</t>
  </si>
  <si>
    <t>PURCHASED</t>
  </si>
  <si>
    <t>SHARES</t>
  </si>
  <si>
    <t>PER SHARE</t>
  </si>
  <si>
    <t>BROOKAGE FEE</t>
  </si>
  <si>
    <t>(INC BROKERAGE &amp;</t>
  </si>
  <si>
    <t>FOR YEAR</t>
  </si>
  <si>
    <t>LESS COST</t>
  </si>
  <si>
    <t>(%)</t>
  </si>
  <si>
    <t xml:space="preserve"> GST BROKERAGE</t>
  </si>
  <si>
    <t>AS AT 30/06/20</t>
  </si>
  <si>
    <t>COMMENWEATH BANK</t>
  </si>
  <si>
    <t>CBA</t>
  </si>
  <si>
    <t xml:space="preserve">WESTPAC </t>
  </si>
  <si>
    <t>WBC</t>
  </si>
  <si>
    <t>NET COST:</t>
  </si>
  <si>
    <t>Per BS</t>
  </si>
  <si>
    <t>cross check</t>
  </si>
  <si>
    <t>Reconciliation:</t>
  </si>
  <si>
    <t>Brokerage</t>
  </si>
  <si>
    <t>Cost of shares as at 21/02/18</t>
  </si>
  <si>
    <t>Brokerage &amp; GST</t>
  </si>
  <si>
    <t>Decrease in value Y/E2018</t>
  </si>
  <si>
    <t>Increase in value Y/E 2019</t>
  </si>
  <si>
    <t>Decrease in value Y/E2020</t>
  </si>
  <si>
    <t>Per Balance Sheet</t>
  </si>
  <si>
    <t>Total to book</t>
  </si>
  <si>
    <t>Shares purchased during the year - cost</t>
  </si>
  <si>
    <t>Valuations use:</t>
  </si>
  <si>
    <t>2021 Financial year</t>
  </si>
  <si>
    <t>AS AT 30/06/21</t>
  </si>
  <si>
    <t>Increase in value Y/E 2021</t>
  </si>
  <si>
    <t>Please contact the share registry, Link market Services, either by phone 1300 554 474 or online to advise them of your bank account details.</t>
  </si>
  <si>
    <t>Dividends Receivable</t>
  </si>
  <si>
    <t>TOTAL</t>
  </si>
  <si>
    <t>Larissa previously advised she needs to provide bank details for share dividend payments.</t>
  </si>
  <si>
    <t>Grund Superannuation Fund</t>
  </si>
  <si>
    <t>Dividend Summary</t>
  </si>
  <si>
    <t>For Year Ended 30 June 2020</t>
  </si>
  <si>
    <t>Details</t>
  </si>
  <si>
    <t>Unfranked</t>
  </si>
  <si>
    <t>Franked</t>
  </si>
  <si>
    <t>Imputation</t>
  </si>
  <si>
    <t>chck</t>
  </si>
  <si>
    <t>Paid</t>
  </si>
  <si>
    <t>Amount</t>
  </si>
  <si>
    <t>Credits</t>
  </si>
  <si>
    <t>gross div</t>
  </si>
  <si>
    <t>frank cred</t>
  </si>
  <si>
    <t>Westpac Group</t>
  </si>
  <si>
    <t>Comm Bank</t>
  </si>
  <si>
    <t>Total Franked Amount</t>
  </si>
  <si>
    <t>Total Imputation Credits</t>
  </si>
  <si>
    <t>Total unfranked</t>
  </si>
  <si>
    <t>Loan EGSC</t>
  </si>
  <si>
    <t>Please transfer $265.65 from Grund Super Fund to EGSC</t>
  </si>
  <si>
    <t>Opening Balance @ 01.07.2020</t>
  </si>
  <si>
    <t>Contribution for the year 2021</t>
  </si>
  <si>
    <t>Total Contribution @ 30.06.2021</t>
  </si>
  <si>
    <t>No Div 293 for 2019 (usually paid 2021) as Larissa income was below threshold.</t>
  </si>
  <si>
    <t>Query email sent 07/09/2021</t>
  </si>
  <si>
    <t>Transfer to other bank Netbank IAS 11202 superfund</t>
  </si>
  <si>
    <t>transfer to CBA A/c Netbank SF37 Gaterpay EGSC</t>
  </si>
  <si>
    <t>Transfer to other Netbank Aust Term 2372</t>
  </si>
  <si>
    <t>Council rates repaid to EGSC</t>
  </si>
  <si>
    <t>Termite inspection</t>
  </si>
  <si>
    <t>https://investorcentre.linkmarketservices.com.au/OpenAccess/ValidateHolding</t>
  </si>
  <si>
    <t>Notes</t>
  </si>
  <si>
    <t>CBA Super fund account</t>
  </si>
  <si>
    <t>BSB</t>
  </si>
  <si>
    <t>062668</t>
  </si>
  <si>
    <t>Acct #</t>
  </si>
  <si>
    <t>10276760</t>
  </si>
  <si>
    <t>Once set up add CBA-Commonwealth Bank share holding also.</t>
  </si>
  <si>
    <t>Add bank account to receive dividend payments</t>
  </si>
  <si>
    <t>Including ITC (not accounting profit)</t>
  </si>
  <si>
    <t>Total Equity @30.06.2021</t>
  </si>
  <si>
    <t>2020 refund due</t>
  </si>
  <si>
    <t>2021 tax payable</t>
  </si>
  <si>
    <t>Balance Sheet [Last Year Analysis]</t>
  </si>
  <si>
    <t>June 2021</t>
  </si>
  <si>
    <t>EGSC  Loan</t>
  </si>
  <si>
    <t>Reported as assets for ITR</t>
  </si>
  <si>
    <t>Other assets</t>
  </si>
  <si>
    <t>All Cleared</t>
  </si>
  <si>
    <t>Need for Audit</t>
  </si>
  <si>
    <t>Bank statement showing 30/6/21 balance and super fund name.</t>
  </si>
  <si>
    <t>Ownership documents for George Street property.</t>
  </si>
  <si>
    <t>Payments received Nov &amp; Dec 2021</t>
  </si>
  <si>
    <t xml:space="preserve">PAYGI </t>
  </si>
  <si>
    <t>Termite</t>
  </si>
  <si>
    <t>Gardening</t>
  </si>
  <si>
    <t xml:space="preserve">Insurance </t>
  </si>
  <si>
    <t>Total policy was $4,131.74, SF pays</t>
  </si>
  <si>
    <t>Cleaning</t>
  </si>
  <si>
    <t>Floor repairs</t>
  </si>
  <si>
    <t>Air con</t>
  </si>
  <si>
    <t>Skip Bins</t>
  </si>
  <si>
    <t>Landscape</t>
  </si>
  <si>
    <t>Net Exp</t>
  </si>
  <si>
    <t>GST claimed</t>
  </si>
  <si>
    <t>Valuation as at 30/06</t>
  </si>
  <si>
    <t>Unable to get the valuation from RP data for 34 due to commercial sign attached.</t>
  </si>
  <si>
    <t>Auditor agreed that the next door ( similar one) valuation will be sufficient.</t>
  </si>
  <si>
    <t>Cost of the property</t>
  </si>
  <si>
    <t>Valuation as per RP data on 08/08/22</t>
  </si>
  <si>
    <t>Changes in Mkt value</t>
  </si>
  <si>
    <t>Super Levy</t>
  </si>
  <si>
    <t>FC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</si>
</sst>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-* #,##0_-;\-* #,##0_-;_-* &quot;-&quot;??_-;_-@_-"/>
    <numFmt numFmtId="166" formatCode="&quot;$&quot;#,##0.00;[Red]\(&quot;$&quot;#,##0.00\)"/>
    <numFmt numFmtId="167" formatCode="d/mm/yyyy;@"/>
    <numFmt numFmtId="168" formatCode="#,##0.000"/>
    <numFmt numFmtId="169" formatCode="&quot;$&quot;#,##0.00"/>
    <numFmt numFmtId="170" formatCode="d/m/yyyy;@"/>
    <numFmt numFmtId="171" formatCode="&quot;$&quot;#,##0.00;[Red]&quot;$&quot;#,##0.00"/>
  </numFmts>
  <fonts count="54" x14ac:knownFonts="1">
    <font>
      <sz val="10"/>
      <name val="Arial"/>
    </font>
    <font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b/>
      <sz val="10"/>
      <color indexed="16"/>
      <name val="Times New Roman"/>
      <family val="1"/>
    </font>
    <font>
      <b/>
      <sz val="8"/>
      <color indexed="16"/>
      <name val="Times New Roman"/>
      <family val="1"/>
    </font>
    <font>
      <i/>
      <sz val="9"/>
      <name val="Times New Roman"/>
      <family val="1"/>
    </font>
    <font>
      <i/>
      <sz val="8"/>
      <name val="Times New Roman"/>
      <family val="1"/>
    </font>
    <font>
      <b/>
      <sz val="16"/>
      <color indexed="16"/>
      <name val="Times New Roman"/>
      <family val="1"/>
    </font>
    <font>
      <b/>
      <sz val="9"/>
      <color indexed="16"/>
      <name val="Times New Roman"/>
      <family val="1"/>
    </font>
    <font>
      <b/>
      <sz val="10"/>
      <color indexed="9"/>
      <name val="Times New Roman"/>
      <family val="1"/>
    </font>
    <font>
      <sz val="9"/>
      <name val="Arial"/>
      <family val="2"/>
    </font>
    <font>
      <sz val="8"/>
      <color indexed="56"/>
      <name val="Arial"/>
      <family val="2"/>
    </font>
    <font>
      <b/>
      <sz val="10"/>
      <name val="Arial"/>
      <family val="2"/>
    </font>
    <font>
      <sz val="8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8"/>
      <name val="Arial"/>
      <family val="2"/>
    </font>
    <font>
      <b/>
      <sz val="8"/>
      <name val="Arial"/>
      <family val="2"/>
    </font>
    <font>
      <u/>
      <sz val="10"/>
      <name val="Arial"/>
      <family val="2"/>
    </font>
    <font>
      <sz val="11"/>
      <color theme="0" tint="-0.499984740745262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</fills>
  <borders count="46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4">
    <xf numFmtId="0" fontId="0" fillId="0" borderId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9" fillId="29" borderId="0" applyNumberFormat="0" applyBorder="0" applyAlignment="0" applyProtection="0"/>
    <xf numFmtId="0" fontId="20" fillId="30" borderId="11" applyNumberFormat="0" applyAlignment="0" applyProtection="0"/>
    <xf numFmtId="0" fontId="21" fillId="31" borderId="12" applyNumberFormat="0" applyAlignment="0" applyProtection="0"/>
    <xf numFmtId="0" fontId="22" fillId="0" borderId="0" applyNumberFormat="0" applyFill="0" applyBorder="0" applyAlignment="0" applyProtection="0"/>
    <xf numFmtId="0" fontId="23" fillId="32" borderId="0" applyNumberFormat="0" applyBorder="0" applyAlignment="0" applyProtection="0"/>
    <xf numFmtId="0" fontId="24" fillId="0" borderId="13" applyNumberFormat="0" applyFill="0" applyAlignment="0" applyProtection="0"/>
    <xf numFmtId="0" fontId="25" fillId="0" borderId="14" applyNumberFormat="0" applyFill="0" applyAlignment="0" applyProtection="0"/>
    <xf numFmtId="0" fontId="26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33" borderId="11" applyNumberFormat="0" applyAlignment="0" applyProtection="0"/>
    <xf numFmtId="0" fontId="29" fillId="0" borderId="16" applyNumberFormat="0" applyFill="0" applyAlignment="0" applyProtection="0"/>
    <xf numFmtId="0" fontId="30" fillId="34" borderId="0" applyNumberFormat="0" applyBorder="0" applyAlignment="0" applyProtection="0"/>
    <xf numFmtId="0" fontId="17" fillId="0" borderId="0"/>
    <xf numFmtId="0" fontId="17" fillId="35" borderId="17" applyNumberFormat="0" applyFont="0" applyAlignment="0" applyProtection="0"/>
    <xf numFmtId="0" fontId="31" fillId="30" borderId="18" applyNumberFormat="0" applyAlignment="0" applyProtection="0"/>
    <xf numFmtId="0" fontId="32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3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44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9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73">
    <xf numFmtId="0" fontId="0" fillId="0" borderId="0" xfId="0"/>
    <xf numFmtId="0" fontId="0" fillId="2" borderId="0" xfId="0" applyFill="1" applyBorder="1"/>
    <xf numFmtId="0" fontId="5" fillId="2" borderId="0" xfId="0" applyFont="1" applyFill="1" applyBorder="1" applyAlignment="1">
      <alignment horizontal="left"/>
    </xf>
    <xf numFmtId="0" fontId="5" fillId="2" borderId="0" xfId="0" applyFont="1" applyFill="1" applyBorder="1"/>
    <xf numFmtId="0" fontId="5" fillId="2" borderId="0" xfId="0" applyNumberFormat="1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0" fillId="3" borderId="1" xfId="0" applyFill="1" applyBorder="1" applyAlignment="1"/>
    <xf numFmtId="0" fontId="5" fillId="3" borderId="1" xfId="0" applyFont="1" applyFill="1" applyBorder="1" applyAlignment="1">
      <alignment horizontal="centerContinuous"/>
    </xf>
    <xf numFmtId="49" fontId="6" fillId="3" borderId="1" xfId="0" applyNumberFormat="1" applyFont="1" applyFill="1" applyBorder="1" applyAlignment="1">
      <alignment horizontal="centerContinuous"/>
    </xf>
    <xf numFmtId="0" fontId="5" fillId="3" borderId="1" xfId="0" applyNumberFormat="1" applyFont="1" applyFill="1" applyBorder="1" applyAlignment="1"/>
    <xf numFmtId="0" fontId="7" fillId="3" borderId="2" xfId="0" applyFont="1" applyFill="1" applyBorder="1" applyAlignment="1">
      <alignment horizontal="right"/>
    </xf>
    <xf numFmtId="0" fontId="0" fillId="3" borderId="0" xfId="0" applyFill="1" applyAlignment="1"/>
    <xf numFmtId="0" fontId="5" fillId="3" borderId="0" xfId="0" applyFont="1" applyFill="1" applyAlignment="1">
      <alignment horizontal="centerContinuous"/>
    </xf>
    <xf numFmtId="49" fontId="8" fillId="3" borderId="0" xfId="0" applyNumberFormat="1" applyFont="1" applyFill="1" applyAlignment="1">
      <alignment horizontal="centerContinuous"/>
    </xf>
    <xf numFmtId="0" fontId="5" fillId="3" borderId="0" xfId="0" applyNumberFormat="1" applyFont="1" applyFill="1" applyAlignment="1"/>
    <xf numFmtId="0" fontId="9" fillId="3" borderId="3" xfId="0" applyFont="1" applyFill="1" applyBorder="1" applyAlignment="1">
      <alignment horizontal="right"/>
    </xf>
    <xf numFmtId="0" fontId="5" fillId="3" borderId="0" xfId="0" applyFont="1" applyFill="1" applyAlignment="1"/>
    <xf numFmtId="49" fontId="10" fillId="3" borderId="0" xfId="0" applyNumberFormat="1" applyFont="1" applyFill="1" applyAlignment="1">
      <alignment horizontal="centerContinuous"/>
    </xf>
    <xf numFmtId="0" fontId="0" fillId="3" borderId="0" xfId="0" applyNumberFormat="1" applyFill="1" applyAlignment="1"/>
    <xf numFmtId="0" fontId="0" fillId="3" borderId="3" xfId="0" applyFill="1" applyBorder="1" applyAlignment="1">
      <alignment horizontal="right"/>
    </xf>
    <xf numFmtId="49" fontId="11" fillId="3" borderId="0" xfId="0" applyNumberFormat="1" applyFont="1" applyFill="1" applyAlignment="1">
      <alignment horizontal="centerContinuous"/>
    </xf>
    <xf numFmtId="0" fontId="5" fillId="3" borderId="3" xfId="0" applyFont="1" applyFill="1" applyBorder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left"/>
    </xf>
    <xf numFmtId="49" fontId="12" fillId="4" borderId="4" xfId="0" applyNumberFormat="1" applyFont="1" applyFill="1" applyBorder="1" applyAlignment="1">
      <alignment horizontal="center"/>
    </xf>
    <xf numFmtId="49" fontId="12" fillId="4" borderId="0" xfId="0" applyNumberFormat="1" applyFont="1" applyFill="1" applyBorder="1" applyAlignment="1">
      <alignment horizontal="center"/>
    </xf>
    <xf numFmtId="49" fontId="14" fillId="4" borderId="5" xfId="0" applyNumberFormat="1" applyFont="1" applyFill="1" applyBorder="1"/>
    <xf numFmtId="0" fontId="14" fillId="4" borderId="6" xfId="0" applyFont="1" applyFill="1" applyBorder="1" applyAlignment="1">
      <alignment horizontal="left"/>
    </xf>
    <xf numFmtId="0" fontId="14" fillId="4" borderId="6" xfId="0" applyFont="1" applyFill="1" applyBorder="1"/>
    <xf numFmtId="0" fontId="14" fillId="4" borderId="6" xfId="0" applyNumberFormat="1" applyFont="1" applyFill="1" applyBorder="1" applyAlignment="1">
      <alignment horizontal="right"/>
    </xf>
    <xf numFmtId="0" fontId="14" fillId="4" borderId="7" xfId="0" applyFont="1" applyFill="1" applyBorder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0" fillId="0" borderId="0" xfId="0" applyNumberFormat="1"/>
    <xf numFmtId="164" fontId="0" fillId="0" borderId="0" xfId="0" applyNumberFormat="1"/>
    <xf numFmtId="0" fontId="6" fillId="3" borderId="1" xfId="0" applyFont="1" applyFill="1" applyBorder="1" applyAlignment="1">
      <alignment horizontal="centerContinuous"/>
    </xf>
    <xf numFmtId="0" fontId="8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/>
    </xf>
    <xf numFmtId="0" fontId="11" fillId="3" borderId="0" xfId="0" applyFont="1" applyFill="1" applyAlignment="1">
      <alignment horizontal="centerContinuous"/>
    </xf>
    <xf numFmtId="49" fontId="13" fillId="2" borderId="4" xfId="0" applyNumberFormat="1" applyFont="1" applyFill="1" applyBorder="1" applyAlignment="1">
      <alignment horizontal="right" vertical="top" wrapText="1"/>
    </xf>
    <xf numFmtId="164" fontId="13" fillId="2" borderId="0" xfId="0" applyNumberFormat="1" applyFont="1" applyFill="1" applyAlignment="1">
      <alignment horizontal="right" vertical="top"/>
    </xf>
    <xf numFmtId="164" fontId="13" fillId="2" borderId="3" xfId="0" applyNumberFormat="1" applyFont="1" applyFill="1" applyBorder="1" applyAlignment="1">
      <alignment horizontal="right" vertical="top"/>
    </xf>
    <xf numFmtId="0" fontId="15" fillId="0" borderId="0" xfId="0" applyFont="1"/>
    <xf numFmtId="49" fontId="12" fillId="4" borderId="3" xfId="0" applyNumberFormat="1" applyFont="1" applyFill="1" applyBorder="1" applyAlignment="1">
      <alignment horizontal="center"/>
    </xf>
    <xf numFmtId="49" fontId="13" fillId="2" borderId="4" xfId="0" applyNumberFormat="1" applyFont="1" applyFill="1" applyBorder="1" applyAlignment="1">
      <alignment vertical="top" wrapText="1"/>
    </xf>
    <xf numFmtId="0" fontId="5" fillId="0" borderId="0" xfId="0" applyFont="1" applyBorder="1"/>
    <xf numFmtId="0" fontId="13" fillId="0" borderId="4" xfId="0" applyFont="1" applyBorder="1" applyAlignment="1">
      <alignment vertical="top" wrapText="1"/>
    </xf>
    <xf numFmtId="0" fontId="5" fillId="0" borderId="4" xfId="0" applyFont="1" applyBorder="1"/>
    <xf numFmtId="0" fontId="0" fillId="36" borderId="8" xfId="0" applyFill="1" applyBorder="1"/>
    <xf numFmtId="0" fontId="0" fillId="36" borderId="0" xfId="0" applyFill="1" applyBorder="1"/>
    <xf numFmtId="0" fontId="5" fillId="0" borderId="3" xfId="0" applyFont="1" applyBorder="1"/>
    <xf numFmtId="0" fontId="15" fillId="2" borderId="3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5" fillId="0" borderId="3" xfId="0" applyFont="1" applyBorder="1" applyAlignment="1">
      <alignment vertical="top" wrapText="1"/>
    </xf>
    <xf numFmtId="0" fontId="0" fillId="36" borderId="9" xfId="0" applyFill="1" applyBorder="1"/>
    <xf numFmtId="49" fontId="13" fillId="37" borderId="4" xfId="0" applyNumberFormat="1" applyFont="1" applyFill="1" applyBorder="1" applyAlignment="1">
      <alignment horizontal="right" vertical="top" wrapText="1"/>
    </xf>
    <xf numFmtId="0" fontId="16" fillId="3" borderId="0" xfId="0" applyNumberFormat="1" applyFont="1" applyFill="1" applyAlignment="1">
      <alignment horizontal="right"/>
    </xf>
    <xf numFmtId="164" fontId="13" fillId="38" borderId="0" xfId="0" applyNumberFormat="1" applyFont="1" applyFill="1" applyAlignment="1">
      <alignment horizontal="right" vertical="top"/>
    </xf>
    <xf numFmtId="0" fontId="0" fillId="0" borderId="10" xfId="0" applyBorder="1"/>
    <xf numFmtId="0" fontId="2" fillId="0" borderId="10" xfId="0" applyFont="1" applyBorder="1"/>
    <xf numFmtId="0" fontId="2" fillId="0" borderId="10" xfId="0" applyFont="1" applyBorder="1" applyAlignment="1">
      <alignment horizontal="center"/>
    </xf>
    <xf numFmtId="15" fontId="2" fillId="0" borderId="10" xfId="0" applyNumberFormat="1" applyFont="1" applyBorder="1"/>
    <xf numFmtId="0" fontId="15" fillId="0" borderId="10" xfId="0" applyFont="1" applyBorder="1" applyAlignment="1">
      <alignment horizontal="center"/>
    </xf>
    <xf numFmtId="0" fontId="3" fillId="0" borderId="10" xfId="0" applyFont="1" applyBorder="1"/>
    <xf numFmtId="0" fontId="0" fillId="0" borderId="10" xfId="0" applyBorder="1" applyAlignment="1">
      <alignment horizontal="right"/>
    </xf>
    <xf numFmtId="0" fontId="35" fillId="0" borderId="10" xfId="0" applyFont="1" applyBorder="1"/>
    <xf numFmtId="0" fontId="4" fillId="0" borderId="0" xfId="0" applyFont="1" applyBorder="1"/>
    <xf numFmtId="0" fontId="35" fillId="0" borderId="0" xfId="0" applyFont="1" applyBorder="1"/>
    <xf numFmtId="0" fontId="3" fillId="0" borderId="0" xfId="0" applyFont="1"/>
    <xf numFmtId="0" fontId="4" fillId="0" borderId="20" xfId="0" applyFont="1" applyBorder="1"/>
    <xf numFmtId="0" fontId="0" fillId="0" borderId="0" xfId="0" applyBorder="1"/>
    <xf numFmtId="15" fontId="35" fillId="0" borderId="10" xfId="0" applyNumberFormat="1" applyFont="1" applyBorder="1"/>
    <xf numFmtId="0" fontId="36" fillId="0" borderId="0" xfId="44" applyFill="1"/>
    <xf numFmtId="0" fontId="36" fillId="0" borderId="10" xfId="44" applyBorder="1"/>
    <xf numFmtId="0" fontId="36" fillId="0" borderId="10" xfId="44" applyBorder="1" applyAlignment="1">
      <alignment horizontal="right"/>
    </xf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1" fillId="0" borderId="0" xfId="0" applyFont="1" applyFill="1" applyBorder="1"/>
    <xf numFmtId="49" fontId="12" fillId="0" borderId="0" xfId="0" applyNumberFormat="1" applyFont="1" applyFill="1" applyBorder="1" applyAlignment="1">
      <alignment horizontal="center"/>
    </xf>
    <xf numFmtId="49" fontId="13" fillId="2" borderId="21" xfId="0" applyNumberFormat="1" applyFont="1" applyFill="1" applyBorder="1" applyAlignment="1">
      <alignment horizontal="left" vertical="top"/>
    </xf>
    <xf numFmtId="49" fontId="13" fillId="2" borderId="22" xfId="0" applyNumberFormat="1" applyFont="1" applyFill="1" applyBorder="1" applyAlignment="1">
      <alignment horizontal="left" vertical="top" wrapText="1"/>
    </xf>
    <xf numFmtId="166" fontId="13" fillId="2" borderId="22" xfId="0" applyNumberFormat="1" applyFont="1" applyFill="1" applyBorder="1" applyAlignment="1">
      <alignment horizontal="right" vertical="top" wrapText="1"/>
    </xf>
    <xf numFmtId="166" fontId="13" fillId="2" borderId="23" xfId="0" applyNumberFormat="1" applyFont="1" applyFill="1" applyBorder="1" applyAlignment="1">
      <alignment horizontal="right" vertical="top" wrapText="1"/>
    </xf>
    <xf numFmtId="164" fontId="13" fillId="0" borderId="0" xfId="0" applyNumberFormat="1" applyFont="1" applyFill="1" applyBorder="1" applyAlignment="1">
      <alignment vertical="top" wrapText="1"/>
    </xf>
    <xf numFmtId="49" fontId="13" fillId="2" borderId="22" xfId="0" applyNumberFormat="1" applyFont="1" applyFill="1" applyBorder="1" applyAlignment="1">
      <alignment horizontal="left" vertical="top"/>
    </xf>
    <xf numFmtId="166" fontId="13" fillId="2" borderId="22" xfId="0" applyNumberFormat="1" applyFont="1" applyFill="1" applyBorder="1" applyAlignment="1">
      <alignment horizontal="right" vertical="top"/>
    </xf>
    <xf numFmtId="49" fontId="13" fillId="2" borderId="22" xfId="0" applyNumberFormat="1" applyFont="1" applyFill="1" applyBorder="1" applyAlignment="1">
      <alignment horizontal="right" vertical="top"/>
    </xf>
    <xf numFmtId="0" fontId="1" fillId="0" borderId="0" xfId="0" applyFont="1"/>
    <xf numFmtId="0" fontId="12" fillId="0" borderId="0" xfId="0" applyFont="1" applyFill="1" applyBorder="1" applyAlignment="1">
      <alignment horizontal="center"/>
    </xf>
    <xf numFmtId="0" fontId="0" fillId="0" borderId="0" xfId="0" applyAlignment="1"/>
    <xf numFmtId="0" fontId="5" fillId="0" borderId="0" xfId="0" applyFont="1" applyAlignment="1"/>
    <xf numFmtId="0" fontId="36" fillId="0" borderId="0" xfId="44" applyAlignment="1">
      <alignment horizontal="center"/>
    </xf>
    <xf numFmtId="49" fontId="13" fillId="0" borderId="0" xfId="0" applyNumberFormat="1" applyFont="1" applyFill="1" applyBorder="1" applyAlignment="1">
      <alignment horizontal="right" vertical="top" wrapText="1"/>
    </xf>
    <xf numFmtId="0" fontId="36" fillId="0" borderId="0" xfId="44" quotePrefix="1" applyAlignment="1">
      <alignment horizontal="center"/>
    </xf>
    <xf numFmtId="49" fontId="36" fillId="0" borderId="0" xfId="44" quotePrefix="1" applyNumberFormat="1" applyAlignment="1">
      <alignment horizontal="center"/>
    </xf>
    <xf numFmtId="49" fontId="15" fillId="39" borderId="29" xfId="0" applyNumberFormat="1" applyFont="1" applyFill="1" applyBorder="1" applyAlignment="1">
      <alignment horizontal="center"/>
    </xf>
    <xf numFmtId="49" fontId="14" fillId="39" borderId="30" xfId="0" applyNumberFormat="1" applyFont="1" applyFill="1" applyBorder="1"/>
    <xf numFmtId="49" fontId="14" fillId="39" borderId="31" xfId="0" applyNumberFormat="1" applyFont="1" applyFill="1" applyBorder="1"/>
    <xf numFmtId="0" fontId="40" fillId="0" borderId="0" xfId="0" applyFont="1" applyAlignment="1">
      <alignment horizontal="left"/>
    </xf>
    <xf numFmtId="49" fontId="13" fillId="0" borderId="0" xfId="0" applyNumberFormat="1" applyFont="1" applyFill="1" applyBorder="1" applyAlignment="1">
      <alignment horizontal="left" vertical="top" wrapText="1"/>
    </xf>
    <xf numFmtId="164" fontId="13" fillId="0" borderId="0" xfId="0" applyNumberFormat="1" applyFont="1" applyFill="1" applyBorder="1" applyAlignment="1">
      <alignment horizontal="right" vertical="top" wrapText="1"/>
    </xf>
    <xf numFmtId="0" fontId="5" fillId="0" borderId="0" xfId="0" applyFont="1" applyFill="1" applyBorder="1"/>
    <xf numFmtId="0" fontId="15" fillId="0" borderId="0" xfId="0" applyFont="1" applyFill="1" applyBorder="1" applyAlignment="1">
      <alignment horizontal="center"/>
    </xf>
    <xf numFmtId="166" fontId="13" fillId="0" borderId="0" xfId="0" applyNumberFormat="1" applyFont="1" applyFill="1" applyBorder="1" applyAlignment="1">
      <alignment horizontal="right" vertical="top" wrapText="1"/>
    </xf>
    <xf numFmtId="166" fontId="39" fillId="0" borderId="0" xfId="0" applyNumberFormat="1" applyFont="1" applyFill="1" applyBorder="1" applyAlignment="1">
      <alignment horizontal="right" vertical="top" wrapText="1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35" fillId="0" borderId="0" xfId="0" applyFont="1"/>
    <xf numFmtId="0" fontId="41" fillId="0" borderId="0" xfId="0" applyFont="1"/>
    <xf numFmtId="0" fontId="35" fillId="0" borderId="33" xfId="0" applyFont="1" applyBorder="1" applyAlignment="1">
      <alignment horizontal="center"/>
    </xf>
    <xf numFmtId="0" fontId="35" fillId="0" borderId="34" xfId="0" applyFont="1" applyBorder="1" applyAlignment="1">
      <alignment horizontal="center"/>
    </xf>
    <xf numFmtId="0" fontId="35" fillId="0" borderId="35" xfId="0" applyFont="1" applyBorder="1" applyAlignment="1">
      <alignment horizontal="center"/>
    </xf>
    <xf numFmtId="0" fontId="35" fillId="0" borderId="36" xfId="0" applyFont="1" applyBorder="1" applyAlignment="1">
      <alignment horizontal="center" wrapText="1"/>
    </xf>
    <xf numFmtId="0" fontId="35" fillId="0" borderId="0" xfId="0" applyFont="1" applyAlignment="1">
      <alignment horizontal="center"/>
    </xf>
    <xf numFmtId="0" fontId="41" fillId="0" borderId="37" xfId="0" applyFont="1" applyBorder="1"/>
    <xf numFmtId="0" fontId="41" fillId="0" borderId="29" xfId="0" applyFont="1" applyBorder="1"/>
    <xf numFmtId="0" fontId="41" fillId="0" borderId="38" xfId="0" applyFont="1" applyBorder="1"/>
    <xf numFmtId="17" fontId="41" fillId="0" borderId="37" xfId="0" applyNumberFormat="1" applyFont="1" applyBorder="1"/>
    <xf numFmtId="165" fontId="41" fillId="0" borderId="29" xfId="45" applyNumberFormat="1" applyFont="1" applyBorder="1"/>
    <xf numFmtId="165" fontId="41" fillId="0" borderId="38" xfId="45" applyNumberFormat="1" applyFont="1" applyBorder="1"/>
    <xf numFmtId="0" fontId="41" fillId="0" borderId="39" xfId="0" applyFont="1" applyBorder="1"/>
    <xf numFmtId="0" fontId="41" fillId="0" borderId="40" xfId="0" applyFont="1" applyBorder="1"/>
    <xf numFmtId="0" fontId="41" fillId="0" borderId="41" xfId="0" applyFont="1" applyBorder="1"/>
    <xf numFmtId="49" fontId="15" fillId="0" borderId="0" xfId="0" applyNumberFormat="1" applyFont="1" applyFill="1" applyBorder="1" applyAlignment="1">
      <alignment horizontal="center"/>
    </xf>
    <xf numFmtId="0" fontId="1" fillId="0" borderId="24" xfId="0" applyFont="1" applyBorder="1"/>
    <xf numFmtId="0" fontId="1" fillId="0" borderId="0" xfId="0" applyFont="1" applyAlignment="1">
      <alignment horizontal="justify"/>
    </xf>
    <xf numFmtId="49" fontId="12" fillId="0" borderId="24" xfId="0" applyNumberFormat="1" applyFont="1" applyBorder="1" applyAlignment="1">
      <alignment horizontal="center"/>
    </xf>
    <xf numFmtId="49" fontId="12" fillId="0" borderId="0" xfId="0" applyNumberFormat="1" applyFont="1" applyAlignment="1">
      <alignment horizontal="center"/>
    </xf>
    <xf numFmtId="0" fontId="12" fillId="0" borderId="28" xfId="0" applyFont="1" applyBorder="1" applyAlignment="1">
      <alignment horizontal="justify"/>
    </xf>
    <xf numFmtId="49" fontId="13" fillId="0" borderId="24" xfId="0" applyNumberFormat="1" applyFont="1" applyBorder="1" applyAlignment="1">
      <alignment vertical="top"/>
    </xf>
    <xf numFmtId="164" fontId="13" fillId="0" borderId="0" xfId="0" applyNumberFormat="1" applyFont="1" applyAlignment="1">
      <alignment vertical="top" wrapText="1"/>
    </xf>
    <xf numFmtId="164" fontId="13" fillId="0" borderId="28" xfId="0" applyNumberFormat="1" applyFont="1" applyBorder="1" applyAlignment="1">
      <alignment horizontal="right" vertical="top" wrapText="1"/>
    </xf>
    <xf numFmtId="0" fontId="14" fillId="39" borderId="32" xfId="0" applyFont="1" applyFill="1" applyBorder="1" applyAlignment="1">
      <alignment horizontal="justify"/>
    </xf>
    <xf numFmtId="0" fontId="1" fillId="0" borderId="28" xfId="0" applyFont="1" applyBorder="1" applyAlignment="1">
      <alignment horizontal="justify"/>
    </xf>
    <xf numFmtId="0" fontId="15" fillId="39" borderId="29" xfId="0" applyFont="1" applyFill="1" applyBorder="1" applyAlignment="1">
      <alignment horizontal="justify"/>
    </xf>
    <xf numFmtId="49" fontId="13" fillId="0" borderId="0" xfId="0" applyNumberFormat="1" applyFont="1" applyAlignment="1">
      <alignment vertical="top"/>
    </xf>
    <xf numFmtId="0" fontId="15" fillId="0" borderId="0" xfId="0" applyFont="1" applyAlignment="1">
      <alignment horizontal="center"/>
    </xf>
    <xf numFmtId="43" fontId="0" fillId="0" borderId="0" xfId="45" applyFont="1"/>
    <xf numFmtId="43" fontId="15" fillId="0" borderId="0" xfId="45" applyFont="1"/>
    <xf numFmtId="10" fontId="0" fillId="0" borderId="0" xfId="49" applyNumberFormat="1" applyFont="1"/>
    <xf numFmtId="10" fontId="15" fillId="0" borderId="0" xfId="49" applyNumberFormat="1" applyFont="1"/>
    <xf numFmtId="43" fontId="3" fillId="0" borderId="0" xfId="45"/>
    <xf numFmtId="43" fontId="15" fillId="0" borderId="31" xfId="0" applyNumberFormat="1" applyFont="1" applyBorder="1"/>
    <xf numFmtId="43" fontId="15" fillId="0" borderId="31" xfId="45" applyFont="1" applyBorder="1"/>
    <xf numFmtId="43" fontId="0" fillId="0" borderId="0" xfId="0" applyNumberFormat="1"/>
    <xf numFmtId="43" fontId="0" fillId="0" borderId="27" xfId="45" applyFont="1" applyBorder="1"/>
    <xf numFmtId="0" fontId="44" fillId="0" borderId="0" xfId="0" applyFont="1" applyAlignment="1">
      <alignment horizontal="right"/>
    </xf>
    <xf numFmtId="43" fontId="0" fillId="0" borderId="42" xfId="45" applyFont="1" applyBorder="1"/>
    <xf numFmtId="0" fontId="45" fillId="0" borderId="0" xfId="0" applyFont="1" applyAlignment="1">
      <alignment horizontal="left" indent="1"/>
    </xf>
    <xf numFmtId="43" fontId="15" fillId="0" borderId="27" xfId="45" applyFont="1" applyBorder="1"/>
    <xf numFmtId="0" fontId="15" fillId="40" borderId="0" xfId="0" applyFont="1" applyFill="1"/>
    <xf numFmtId="43" fontId="15" fillId="40" borderId="0" xfId="45" applyFont="1" applyFill="1"/>
    <xf numFmtId="0" fontId="3" fillId="0" borderId="0" xfId="0" applyFont="1" applyAlignment="1">
      <alignment horizontal="right"/>
    </xf>
    <xf numFmtId="43" fontId="15" fillId="0" borderId="0" xfId="0" applyNumberFormat="1" applyFont="1"/>
    <xf numFmtId="43" fontId="0" fillId="0" borderId="0" xfId="48" applyFont="1"/>
    <xf numFmtId="0" fontId="3" fillId="0" borderId="0" xfId="0" applyFont="1" applyAlignment="1">
      <alignment horizontal="center"/>
    </xf>
    <xf numFmtId="0" fontId="0" fillId="2" borderId="0" xfId="0" applyFill="1"/>
    <xf numFmtId="0" fontId="1" fillId="2" borderId="0" xfId="0" applyFont="1" applyFill="1" applyAlignment="1">
      <alignment horizontal="justify"/>
    </xf>
    <xf numFmtId="0" fontId="40" fillId="0" borderId="0" xfId="0" applyFont="1"/>
    <xf numFmtId="17" fontId="0" fillId="0" borderId="0" xfId="0" applyNumberFormat="1"/>
    <xf numFmtId="10" fontId="0" fillId="0" borderId="0" xfId="0" applyNumberFormat="1"/>
    <xf numFmtId="44" fontId="0" fillId="0" borderId="0" xfId="50" applyFont="1"/>
    <xf numFmtId="0" fontId="1" fillId="0" borderId="0" xfId="0" applyFont="1" applyAlignment="1">
      <alignment horizontal="left"/>
    </xf>
    <xf numFmtId="0" fontId="1" fillId="0" borderId="28" xfId="0" applyFont="1" applyBorder="1" applyAlignment="1">
      <alignment horizontal="right"/>
    </xf>
    <xf numFmtId="0" fontId="15" fillId="39" borderId="29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49" fontId="13" fillId="0" borderId="24" xfId="0" applyNumberFormat="1" applyFont="1" applyBorder="1" applyAlignment="1">
      <alignment horizontal="right" vertical="top" wrapText="1"/>
    </xf>
    <xf numFmtId="164" fontId="13" fillId="0" borderId="0" xfId="0" applyNumberFormat="1" applyFont="1" applyAlignment="1">
      <alignment horizontal="right" vertical="top"/>
    </xf>
    <xf numFmtId="0" fontId="14" fillId="39" borderId="31" xfId="0" applyFont="1" applyFill="1" applyBorder="1" applyAlignment="1">
      <alignment horizontal="left"/>
    </xf>
    <xf numFmtId="0" fontId="14" fillId="39" borderId="31" xfId="0" applyFont="1" applyFill="1" applyBorder="1"/>
    <xf numFmtId="0" fontId="14" fillId="39" borderId="32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 applyAlignment="1"/>
    <xf numFmtId="165" fontId="41" fillId="0" borderId="29" xfId="48" applyNumberFormat="1" applyFont="1" applyBorder="1"/>
    <xf numFmtId="165" fontId="41" fillId="0" borderId="38" xfId="48" applyNumberFormat="1" applyFont="1" applyBorder="1"/>
    <xf numFmtId="0" fontId="47" fillId="0" borderId="0" xfId="0" applyFont="1" applyAlignment="1">
      <alignment horizontal="center"/>
    </xf>
    <xf numFmtId="0" fontId="13" fillId="0" borderId="0" xfId="0" applyFont="1" applyAlignment="1">
      <alignment vertical="top" wrapText="1"/>
    </xf>
    <xf numFmtId="8" fontId="13" fillId="0" borderId="0" xfId="0" applyNumberFormat="1" applyFont="1" applyAlignment="1">
      <alignment horizontal="right" vertical="top" wrapText="1"/>
    </xf>
    <xf numFmtId="0" fontId="15" fillId="39" borderId="29" xfId="0" applyFont="1" applyFill="1" applyBorder="1" applyAlignment="1">
      <alignment horizontal="right"/>
    </xf>
    <xf numFmtId="0" fontId="12" fillId="0" borderId="28" xfId="0" applyFont="1" applyBorder="1" applyAlignment="1">
      <alignment horizontal="right"/>
    </xf>
    <xf numFmtId="49" fontId="13" fillId="2" borderId="21" xfId="0" applyNumberFormat="1" applyFont="1" applyFill="1" applyBorder="1" applyAlignment="1">
      <alignment horizontal="left" vertical="top" wrapText="1"/>
    </xf>
    <xf numFmtId="49" fontId="13" fillId="2" borderId="23" xfId="0" applyNumberFormat="1" applyFont="1" applyFill="1" applyBorder="1" applyAlignment="1">
      <alignment horizontal="left" vertical="top"/>
    </xf>
    <xf numFmtId="49" fontId="13" fillId="0" borderId="0" xfId="0" applyNumberFormat="1" applyFont="1" applyAlignment="1">
      <alignment horizontal="right" vertical="top" wrapText="1"/>
    </xf>
    <xf numFmtId="164" fontId="13" fillId="0" borderId="0" xfId="0" applyNumberFormat="1" applyFont="1" applyAlignment="1">
      <alignment horizontal="left" vertical="top"/>
    </xf>
    <xf numFmtId="49" fontId="13" fillId="0" borderId="0" xfId="0" applyNumberFormat="1" applyFont="1" applyAlignment="1">
      <alignment horizontal="right" vertical="top"/>
    </xf>
    <xf numFmtId="49" fontId="13" fillId="0" borderId="28" xfId="0" applyNumberFormat="1" applyFont="1" applyBorder="1" applyAlignment="1">
      <alignment horizontal="left" vertical="top"/>
    </xf>
    <xf numFmtId="0" fontId="35" fillId="0" borderId="35" xfId="0" applyFont="1" applyBorder="1" applyAlignment="1">
      <alignment horizontal="center" wrapText="1"/>
    </xf>
    <xf numFmtId="0" fontId="0" fillId="0" borderId="0" xfId="0" applyFont="1"/>
    <xf numFmtId="0" fontId="0" fillId="0" borderId="0" xfId="0"/>
    <xf numFmtId="17" fontId="0" fillId="0" borderId="0" xfId="0" applyNumberFormat="1"/>
    <xf numFmtId="49" fontId="15" fillId="39" borderId="29" xfId="0" applyNumberFormat="1" applyFont="1" applyFill="1" applyBorder="1" applyAlignment="1">
      <alignment horizontal="center"/>
    </xf>
    <xf numFmtId="49" fontId="14" fillId="39" borderId="30" xfId="0" applyNumberFormat="1" applyFont="1" applyFill="1" applyBorder="1"/>
    <xf numFmtId="49" fontId="14" fillId="39" borderId="31" xfId="0" applyNumberFormat="1" applyFont="1" applyFill="1" applyBorder="1"/>
    <xf numFmtId="49" fontId="13" fillId="2" borderId="22" xfId="0" applyNumberFormat="1" applyFont="1" applyFill="1" applyBorder="1" applyAlignment="1">
      <alignment horizontal="left" vertical="top" wrapText="1"/>
    </xf>
    <xf numFmtId="49" fontId="13" fillId="0" borderId="0" xfId="47" applyNumberFormat="1" applyFont="1" applyFill="1" applyBorder="1" applyAlignment="1">
      <alignment horizontal="left" vertical="top"/>
    </xf>
    <xf numFmtId="10" fontId="13" fillId="0" borderId="0" xfId="47" applyNumberFormat="1" applyFont="1" applyFill="1" applyBorder="1" applyAlignment="1">
      <alignment horizontal="right" vertical="top"/>
    </xf>
    <xf numFmtId="8" fontId="13" fillId="0" borderId="0" xfId="47" applyNumberFormat="1" applyFont="1" applyFill="1" applyBorder="1" applyAlignment="1">
      <alignment horizontal="right" vertical="top"/>
    </xf>
    <xf numFmtId="49" fontId="13" fillId="0" borderId="24" xfId="47" applyNumberFormat="1" applyFont="1" applyFill="1" applyBorder="1" applyAlignment="1">
      <alignment horizontal="left" vertical="top"/>
    </xf>
    <xf numFmtId="8" fontId="13" fillId="0" borderId="28" xfId="47" applyNumberFormat="1" applyFont="1" applyFill="1" applyBorder="1" applyAlignment="1">
      <alignment horizontal="right" vertical="top"/>
    </xf>
    <xf numFmtId="49" fontId="14" fillId="39" borderId="30" xfId="47" applyNumberFormat="1" applyFont="1" applyFill="1" applyBorder="1"/>
    <xf numFmtId="0" fontId="14" fillId="39" borderId="31" xfId="47" applyFont="1" applyFill="1" applyBorder="1" applyAlignment="1">
      <alignment horizontal="left"/>
    </xf>
    <xf numFmtId="0" fontId="14" fillId="39" borderId="32" xfId="47" applyFont="1" applyFill="1" applyBorder="1" applyAlignment="1">
      <alignment horizontal="right"/>
    </xf>
    <xf numFmtId="49" fontId="13" fillId="2" borderId="22" xfId="47" applyNumberFormat="1" applyFont="1" applyFill="1" applyBorder="1" applyAlignment="1">
      <alignment horizontal="left" vertical="top"/>
    </xf>
    <xf numFmtId="10" fontId="13" fillId="2" borderId="22" xfId="47" applyNumberFormat="1" applyFont="1" applyFill="1" applyBorder="1" applyAlignment="1">
      <alignment horizontal="right" vertical="top"/>
    </xf>
    <xf numFmtId="8" fontId="13" fillId="2" borderId="22" xfId="47" applyNumberFormat="1" applyFont="1" applyFill="1" applyBorder="1" applyAlignment="1">
      <alignment horizontal="right" vertical="top"/>
    </xf>
    <xf numFmtId="49" fontId="13" fillId="2" borderId="21" xfId="47" applyNumberFormat="1" applyFont="1" applyFill="1" applyBorder="1" applyAlignment="1">
      <alignment horizontal="left" vertical="top"/>
    </xf>
    <xf numFmtId="8" fontId="39" fillId="2" borderId="22" xfId="47" applyNumberFormat="1" applyFont="1" applyFill="1" applyBorder="1" applyAlignment="1">
      <alignment horizontal="right" vertical="top"/>
    </xf>
    <xf numFmtId="8" fontId="39" fillId="2" borderId="23" xfId="47" applyNumberFormat="1" applyFont="1" applyFill="1" applyBorder="1" applyAlignment="1">
      <alignment horizontal="right" vertical="top"/>
    </xf>
    <xf numFmtId="49" fontId="13" fillId="2" borderId="22" xfId="47" applyNumberFormat="1" applyFont="1" applyFill="1" applyBorder="1" applyAlignment="1">
      <alignment horizontal="left" vertical="top"/>
    </xf>
    <xf numFmtId="10" fontId="13" fillId="2" borderId="22" xfId="47" applyNumberFormat="1" applyFont="1" applyFill="1" applyBorder="1" applyAlignment="1">
      <alignment horizontal="right" vertical="top"/>
    </xf>
    <xf numFmtId="8" fontId="13" fillId="2" borderId="22" xfId="47" applyNumberFormat="1" applyFont="1" applyFill="1" applyBorder="1" applyAlignment="1">
      <alignment horizontal="right" vertical="top"/>
    </xf>
    <xf numFmtId="49" fontId="13" fillId="2" borderId="21" xfId="47" applyNumberFormat="1" applyFont="1" applyFill="1" applyBorder="1" applyAlignment="1">
      <alignment horizontal="left" vertical="top"/>
    </xf>
    <xf numFmtId="165" fontId="48" fillId="0" borderId="0" xfId="45" applyNumberFormat="1" applyFont="1" applyBorder="1"/>
    <xf numFmtId="0" fontId="0" fillId="0" borderId="0" xfId="0" applyAlignment="1">
      <alignment horizontal="right"/>
    </xf>
    <xf numFmtId="43" fontId="0" fillId="0" borderId="9" xfId="48" applyFont="1" applyBorder="1"/>
    <xf numFmtId="43" fontId="0" fillId="36" borderId="0" xfId="48" applyFont="1" applyFill="1"/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/>
    <xf numFmtId="165" fontId="41" fillId="0" borderId="29" xfId="59" applyNumberFormat="1" applyFont="1" applyBorder="1"/>
    <xf numFmtId="0" fontId="12" fillId="0" borderId="28" xfId="0" applyFont="1" applyBorder="1" applyAlignment="1">
      <alignment horizontal="center"/>
    </xf>
    <xf numFmtId="10" fontId="13" fillId="2" borderId="22" xfId="0" applyNumberFormat="1" applyFont="1" applyFill="1" applyBorder="1" applyAlignment="1">
      <alignment horizontal="right" vertical="top"/>
    </xf>
    <xf numFmtId="164" fontId="13" fillId="2" borderId="22" xfId="0" applyNumberFormat="1" applyFont="1" applyFill="1" applyBorder="1" applyAlignment="1">
      <alignment horizontal="right" vertical="top"/>
    </xf>
    <xf numFmtId="164" fontId="13" fillId="2" borderId="23" xfId="0" applyNumberFormat="1" applyFont="1" applyFill="1" applyBorder="1" applyAlignment="1">
      <alignment horizontal="right" vertical="top"/>
    </xf>
    <xf numFmtId="49" fontId="13" fillId="0" borderId="24" xfId="0" applyNumberFormat="1" applyFont="1" applyBorder="1" applyAlignment="1">
      <alignment horizontal="left" vertical="top"/>
    </xf>
    <xf numFmtId="49" fontId="13" fillId="0" borderId="0" xfId="0" applyNumberFormat="1" applyFont="1" applyAlignment="1">
      <alignment horizontal="left" vertical="top"/>
    </xf>
    <xf numFmtId="10" fontId="13" fillId="0" borderId="0" xfId="0" applyNumberFormat="1" applyFont="1" applyAlignment="1">
      <alignment horizontal="right" vertical="top"/>
    </xf>
    <xf numFmtId="164" fontId="13" fillId="0" borderId="28" xfId="0" applyNumberFormat="1" applyFont="1" applyBorder="1" applyAlignment="1">
      <alignment horizontal="right" vertical="top"/>
    </xf>
    <xf numFmtId="0" fontId="16" fillId="0" borderId="0" xfId="0" applyFont="1" applyAlignment="1">
      <alignment horizontal="right"/>
    </xf>
    <xf numFmtId="10" fontId="13" fillId="2" borderId="23" xfId="0" applyNumberFormat="1" applyFont="1" applyFill="1" applyBorder="1" applyAlignment="1">
      <alignment horizontal="right" vertical="top" wrapText="1"/>
    </xf>
    <xf numFmtId="10" fontId="13" fillId="0" borderId="28" xfId="0" applyNumberFormat="1" applyFont="1" applyBorder="1" applyAlignment="1">
      <alignment horizontal="right" vertical="top" wrapText="1"/>
    </xf>
    <xf numFmtId="0" fontId="14" fillId="39" borderId="31" xfId="0" applyFont="1" applyFill="1" applyBorder="1" applyAlignment="1">
      <alignment horizontal="right"/>
    </xf>
    <xf numFmtId="43" fontId="15" fillId="0" borderId="0" xfId="66" applyFont="1" applyFill="1" applyBorder="1"/>
    <xf numFmtId="0" fontId="0" fillId="0" borderId="0" xfId="0"/>
    <xf numFmtId="0" fontId="17" fillId="0" borderId="0" xfId="38"/>
    <xf numFmtId="0" fontId="17" fillId="0" borderId="0" xfId="38" applyBorder="1" applyAlignment="1">
      <alignment horizontal="center"/>
    </xf>
    <xf numFmtId="167" fontId="17" fillId="0" borderId="0" xfId="38" applyNumberFormat="1" applyBorder="1"/>
    <xf numFmtId="3" fontId="35" fillId="0" borderId="0" xfId="38" applyNumberFormat="1" applyFont="1" applyBorder="1" applyAlignment="1"/>
    <xf numFmtId="168" fontId="35" fillId="0" borderId="0" xfId="38" applyNumberFormat="1" applyFont="1" applyBorder="1" applyAlignment="1"/>
    <xf numFmtId="4" fontId="35" fillId="0" borderId="0" xfId="38" applyNumberFormat="1" applyFont="1" applyBorder="1" applyAlignment="1"/>
    <xf numFmtId="4" fontId="3" fillId="0" borderId="0" xfId="38" applyNumberFormat="1" applyFont="1" applyBorder="1" applyAlignment="1">
      <alignment horizontal="right"/>
    </xf>
    <xf numFmtId="170" fontId="3" fillId="0" borderId="0" xfId="38" applyNumberFormat="1" applyFont="1" applyBorder="1" applyAlignment="1">
      <alignment horizontal="left"/>
    </xf>
    <xf numFmtId="169" fontId="17" fillId="0" borderId="0" xfId="38" applyNumberFormat="1" applyBorder="1"/>
    <xf numFmtId="168" fontId="17" fillId="0" borderId="0" xfId="38" applyNumberFormat="1" applyBorder="1"/>
    <xf numFmtId="4" fontId="17" fillId="0" borderId="0" xfId="38" applyNumberFormat="1" applyBorder="1"/>
    <xf numFmtId="3" fontId="17" fillId="0" borderId="0" xfId="38" applyNumberFormat="1" applyBorder="1"/>
    <xf numFmtId="0" fontId="15" fillId="0" borderId="0" xfId="38" applyFont="1" applyBorder="1" applyAlignment="1">
      <alignment horizontal="left"/>
    </xf>
    <xf numFmtId="0" fontId="17" fillId="0" borderId="43" xfId="38" applyBorder="1"/>
    <xf numFmtId="167" fontId="17" fillId="0" borderId="43" xfId="38" applyNumberFormat="1" applyBorder="1"/>
    <xf numFmtId="3" fontId="17" fillId="0" borderId="43" xfId="38" applyNumberFormat="1" applyBorder="1"/>
    <xf numFmtId="168" fontId="17" fillId="0" borderId="43" xfId="38" applyNumberFormat="1" applyBorder="1"/>
    <xf numFmtId="4" fontId="17" fillId="0" borderId="43" xfId="38" applyNumberFormat="1" applyBorder="1"/>
    <xf numFmtId="0" fontId="51" fillId="0" borderId="43" xfId="38" applyFont="1" applyBorder="1" applyAlignment="1">
      <alignment horizontal="center"/>
    </xf>
    <xf numFmtId="0" fontId="51" fillId="0" borderId="43" xfId="38" applyFont="1" applyBorder="1" applyAlignment="1">
      <alignment horizontal="center" wrapText="1"/>
    </xf>
    <xf numFmtId="167" fontId="51" fillId="0" borderId="0" xfId="38" applyNumberFormat="1" applyFont="1" applyBorder="1" applyAlignment="1">
      <alignment horizontal="center"/>
    </xf>
    <xf numFmtId="3" fontId="51" fillId="0" borderId="0" xfId="38" applyNumberFormat="1" applyFont="1" applyBorder="1" applyAlignment="1">
      <alignment horizontal="center"/>
    </xf>
    <xf numFmtId="168" fontId="51" fillId="0" borderId="0" xfId="38" applyNumberFormat="1" applyFont="1" applyBorder="1" applyAlignment="1">
      <alignment horizontal="center"/>
    </xf>
    <xf numFmtId="4" fontId="51" fillId="0" borderId="0" xfId="38" applyNumberFormat="1" applyFont="1" applyBorder="1" applyAlignment="1">
      <alignment horizontal="center"/>
    </xf>
    <xf numFmtId="0" fontId="51" fillId="0" borderId="0" xfId="38" applyFont="1" applyBorder="1" applyAlignment="1">
      <alignment horizontal="center" wrapText="1"/>
    </xf>
    <xf numFmtId="169" fontId="51" fillId="0" borderId="0" xfId="38" applyNumberFormat="1" applyFont="1" applyBorder="1" applyAlignment="1">
      <alignment horizontal="center"/>
    </xf>
    <xf numFmtId="0" fontId="17" fillId="0" borderId="0" xfId="38" applyBorder="1"/>
    <xf numFmtId="0" fontId="17" fillId="0" borderId="44" xfId="38" applyBorder="1"/>
    <xf numFmtId="167" fontId="51" fillId="0" borderId="44" xfId="38" applyNumberFormat="1" applyFont="1" applyBorder="1" applyAlignment="1">
      <alignment horizontal="center"/>
    </xf>
    <xf numFmtId="3" fontId="51" fillId="0" borderId="44" xfId="38" applyNumberFormat="1" applyFont="1" applyBorder="1" applyAlignment="1">
      <alignment horizontal="center"/>
    </xf>
    <xf numFmtId="168" fontId="51" fillId="0" borderId="44" xfId="38" applyNumberFormat="1" applyFont="1" applyBorder="1" applyAlignment="1">
      <alignment horizontal="center"/>
    </xf>
    <xf numFmtId="4" fontId="51" fillId="0" borderId="44" xfId="38" applyNumberFormat="1" applyFont="1" applyBorder="1" applyAlignment="1">
      <alignment horizontal="center"/>
    </xf>
    <xf numFmtId="3" fontId="51" fillId="0" borderId="44" xfId="38" applyNumberFormat="1" applyFont="1" applyBorder="1" applyAlignment="1">
      <alignment horizontal="center" wrapText="1"/>
    </xf>
    <xf numFmtId="169" fontId="51" fillId="0" borderId="44" xfId="38" applyNumberFormat="1" applyFont="1" applyBorder="1" applyAlignment="1">
      <alignment horizontal="center"/>
    </xf>
    <xf numFmtId="0" fontId="17" fillId="0" borderId="0" xfId="38" applyFill="1" applyBorder="1"/>
    <xf numFmtId="0" fontId="3" fillId="0" borderId="0" xfId="38" applyFont="1" applyFill="1" applyBorder="1"/>
    <xf numFmtId="167" fontId="17" fillId="0" borderId="0" xfId="38" applyNumberFormat="1" applyFill="1" applyBorder="1"/>
    <xf numFmtId="3" fontId="17" fillId="0" borderId="0" xfId="38" applyNumberFormat="1" applyFill="1" applyBorder="1"/>
    <xf numFmtId="168" fontId="17" fillId="0" borderId="0" xfId="38" applyNumberFormat="1" applyFill="1" applyBorder="1"/>
    <xf numFmtId="4" fontId="17" fillId="0" borderId="0" xfId="38" applyNumberFormat="1" applyFill="1" applyBorder="1"/>
    <xf numFmtId="168" fontId="15" fillId="0" borderId="0" xfId="38" applyNumberFormat="1" applyFont="1" applyFill="1" applyBorder="1" applyAlignment="1">
      <alignment horizontal="right"/>
    </xf>
    <xf numFmtId="3" fontId="17" fillId="0" borderId="45" xfId="38" applyNumberFormat="1" applyFill="1" applyBorder="1"/>
    <xf numFmtId="169" fontId="17" fillId="0" borderId="0" xfId="38" applyNumberFormat="1" applyFill="1" applyBorder="1"/>
    <xf numFmtId="169" fontId="1" fillId="0" borderId="0" xfId="38" applyNumberFormat="1" applyFont="1" applyBorder="1" applyAlignment="1">
      <alignment horizontal="right"/>
    </xf>
    <xf numFmtId="3" fontId="17" fillId="0" borderId="9" xfId="38" applyNumberFormat="1" applyFill="1" applyBorder="1"/>
    <xf numFmtId="0" fontId="17" fillId="0" borderId="9" xfId="38" applyFill="1" applyBorder="1"/>
    <xf numFmtId="3" fontId="17" fillId="0" borderId="9" xfId="38" applyNumberFormat="1" applyBorder="1"/>
    <xf numFmtId="168" fontId="17" fillId="0" borderId="9" xfId="38" applyNumberFormat="1" applyBorder="1"/>
    <xf numFmtId="169" fontId="17" fillId="0" borderId="9" xfId="38" applyNumberFormat="1" applyBorder="1"/>
    <xf numFmtId="3" fontId="53" fillId="0" borderId="0" xfId="38" applyNumberFormat="1" applyFont="1" applyFill="1" applyBorder="1"/>
    <xf numFmtId="0" fontId="35" fillId="0" borderId="0" xfId="38" applyFont="1" applyBorder="1" applyAlignment="1">
      <alignment horizontal="left"/>
    </xf>
    <xf numFmtId="0" fontId="51" fillId="0" borderId="0" xfId="38" applyFont="1" applyBorder="1" applyAlignment="1">
      <alignment horizontal="center"/>
    </xf>
    <xf numFmtId="167" fontId="35" fillId="0" borderId="0" xfId="38" applyNumberFormat="1" applyFont="1" applyBorder="1" applyAlignment="1"/>
    <xf numFmtId="0" fontId="52" fillId="0" borderId="0" xfId="38" applyFont="1" applyBorder="1"/>
    <xf numFmtId="3" fontId="50" fillId="0" borderId="0" xfId="38" applyNumberFormat="1" applyFont="1" applyBorder="1" applyAlignment="1"/>
    <xf numFmtId="167" fontId="17" fillId="0" borderId="0" xfId="38" applyNumberFormat="1" applyBorder="1" applyAlignment="1">
      <alignment horizontal="center"/>
    </xf>
    <xf numFmtId="168" fontId="50" fillId="0" borderId="0" xfId="38" applyNumberFormat="1" applyFont="1" applyBorder="1" applyAlignment="1"/>
    <xf numFmtId="4" fontId="50" fillId="0" borderId="0" xfId="38" applyNumberFormat="1" applyFont="1" applyBorder="1" applyAlignment="1"/>
    <xf numFmtId="4" fontId="17" fillId="0" borderId="0" xfId="38" applyNumberFormat="1" applyBorder="1" applyAlignment="1">
      <alignment horizontal="right"/>
    </xf>
    <xf numFmtId="4" fontId="3" fillId="0" borderId="0" xfId="38" applyNumberFormat="1" applyFont="1" applyBorder="1" applyAlignment="1">
      <alignment horizontal="left"/>
    </xf>
    <xf numFmtId="3" fontId="17" fillId="0" borderId="0" xfId="38" applyNumberFormat="1" applyBorder="1" applyAlignment="1">
      <alignment horizontal="center"/>
    </xf>
    <xf numFmtId="10" fontId="17" fillId="0" borderId="0" xfId="38" applyNumberFormat="1" applyBorder="1"/>
    <xf numFmtId="10" fontId="17" fillId="0" borderId="43" xfId="38" applyNumberFormat="1" applyBorder="1"/>
    <xf numFmtId="10" fontId="51" fillId="0" borderId="0" xfId="38" applyNumberFormat="1" applyFont="1" applyBorder="1" applyAlignment="1">
      <alignment horizontal="center"/>
    </xf>
    <xf numFmtId="10" fontId="51" fillId="0" borderId="44" xfId="38" applyNumberFormat="1" applyFont="1" applyBorder="1" applyAlignment="1">
      <alignment horizontal="center"/>
    </xf>
    <xf numFmtId="10" fontId="17" fillId="0" borderId="0" xfId="38" applyNumberFormat="1" applyFill="1" applyBorder="1"/>
    <xf numFmtId="10" fontId="17" fillId="0" borderId="45" xfId="68" applyNumberFormat="1" applyFont="1" applyFill="1" applyBorder="1" applyAlignment="1">
      <alignment horizontal="right"/>
    </xf>
    <xf numFmtId="10" fontId="17" fillId="0" borderId="9" xfId="38" applyNumberFormat="1" applyBorder="1"/>
    <xf numFmtId="168" fontId="17" fillId="0" borderId="9" xfId="38" applyNumberFormat="1" applyFill="1" applyBorder="1"/>
    <xf numFmtId="4" fontId="17" fillId="0" borderId="9" xfId="38" applyNumberFormat="1" applyFill="1" applyBorder="1"/>
    <xf numFmtId="4" fontId="17" fillId="0" borderId="45" xfId="38" applyNumberFormat="1" applyFill="1" applyBorder="1"/>
    <xf numFmtId="4" fontId="17" fillId="42" borderId="45" xfId="38" applyNumberFormat="1" applyFill="1" applyBorder="1"/>
    <xf numFmtId="4" fontId="17" fillId="41" borderId="45" xfId="68" applyNumberFormat="1" applyFont="1" applyFill="1" applyBorder="1" applyAlignment="1">
      <alignment horizontal="right"/>
    </xf>
    <xf numFmtId="43" fontId="17" fillId="0" borderId="0" xfId="66" applyFont="1" applyFill="1" applyBorder="1"/>
    <xf numFmtId="43" fontId="17" fillId="0" borderId="9" xfId="66" applyFont="1" applyFill="1" applyBorder="1"/>
    <xf numFmtId="43" fontId="15" fillId="43" borderId="0" xfId="66" applyFont="1" applyFill="1" applyBorder="1"/>
    <xf numFmtId="43" fontId="17" fillId="0" borderId="0" xfId="66" applyFont="1" applyBorder="1"/>
    <xf numFmtId="43" fontId="17" fillId="0" borderId="9" xfId="66" applyFont="1" applyBorder="1"/>
    <xf numFmtId="43" fontId="17" fillId="0" borderId="45" xfId="66" applyFont="1" applyBorder="1"/>
    <xf numFmtId="0" fontId="0" fillId="0" borderId="0" xfId="0"/>
    <xf numFmtId="0" fontId="15" fillId="0" borderId="0" xfId="0" applyFont="1"/>
    <xf numFmtId="14" fontId="0" fillId="0" borderId="0" xfId="0" applyNumberFormat="1"/>
    <xf numFmtId="43" fontId="0" fillId="0" borderId="0" xfId="70" applyFont="1"/>
    <xf numFmtId="43" fontId="0" fillId="0" borderId="0" xfId="70" applyFont="1"/>
    <xf numFmtId="0" fontId="40" fillId="0" borderId="0" xfId="0" applyFont="1"/>
    <xf numFmtId="43" fontId="0" fillId="0" borderId="9" xfId="70" applyFont="1" applyBorder="1"/>
    <xf numFmtId="43" fontId="15" fillId="0" borderId="0" xfId="70" applyFont="1"/>
    <xf numFmtId="0" fontId="0" fillId="0" borderId="0" xfId="0"/>
    <xf numFmtId="0" fontId="15" fillId="0" borderId="0" xfId="0" applyFont="1"/>
    <xf numFmtId="0" fontId="3" fillId="0" borderId="0" xfId="0" applyFont="1"/>
    <xf numFmtId="14" fontId="0" fillId="0" borderId="0" xfId="0" applyNumberFormat="1"/>
    <xf numFmtId="0" fontId="17" fillId="0" borderId="0" xfId="38"/>
    <xf numFmtId="43" fontId="33" fillId="0" borderId="0" xfId="70" applyFont="1" applyFill="1" applyBorder="1"/>
    <xf numFmtId="43" fontId="17" fillId="0" borderId="0" xfId="70" applyFont="1"/>
    <xf numFmtId="0" fontId="33" fillId="0" borderId="0" xfId="38" applyFont="1"/>
    <xf numFmtId="0" fontId="33" fillId="0" borderId="9" xfId="38" applyFont="1" applyBorder="1"/>
    <xf numFmtId="0" fontId="17" fillId="0" borderId="9" xfId="38" applyBorder="1"/>
    <xf numFmtId="14" fontId="17" fillId="0" borderId="0" xfId="38" applyNumberFormat="1"/>
    <xf numFmtId="43" fontId="17" fillId="0" borderId="0" xfId="69" applyFont="1"/>
    <xf numFmtId="0" fontId="17" fillId="0" borderId="45" xfId="38" applyBorder="1"/>
    <xf numFmtId="43" fontId="17" fillId="0" borderId="45" xfId="38" applyNumberFormat="1" applyBorder="1"/>
    <xf numFmtId="43" fontId="17" fillId="0" borderId="0" xfId="69" applyFont="1" applyFill="1" applyBorder="1"/>
    <xf numFmtId="43" fontId="17" fillId="0" borderId="0" xfId="38" applyNumberFormat="1"/>
    <xf numFmtId="169" fontId="17" fillId="0" borderId="0" xfId="69" applyNumberFormat="1" applyFont="1"/>
    <xf numFmtId="0" fontId="33" fillId="0" borderId="0" xfId="38" applyFont="1" applyFill="1" applyBorder="1"/>
    <xf numFmtId="0" fontId="17" fillId="0" borderId="0" xfId="38" applyAlignment="1">
      <alignment horizontal="right"/>
    </xf>
    <xf numFmtId="0" fontId="0" fillId="0" borderId="0" xfId="0" quotePrefix="1"/>
    <xf numFmtId="0" fontId="13" fillId="2" borderId="23" xfId="0" applyFont="1" applyFill="1" applyBorder="1" applyAlignment="1">
      <alignment horizontal="right" vertical="top" wrapText="1"/>
    </xf>
    <xf numFmtId="0" fontId="13" fillId="0" borderId="0" xfId="0" applyFont="1" applyAlignment="1">
      <alignment horizontal="right" vertical="top" wrapText="1"/>
    </xf>
    <xf numFmtId="164" fontId="13" fillId="0" borderId="0" xfId="0" applyNumberFormat="1" applyFont="1" applyAlignment="1">
      <alignment horizontal="right" vertical="top" wrapText="1"/>
    </xf>
    <xf numFmtId="0" fontId="13" fillId="0" borderId="28" xfId="0" applyFont="1" applyBorder="1" applyAlignment="1">
      <alignment horizontal="right" vertical="top" wrapText="1"/>
    </xf>
    <xf numFmtId="171" fontId="0" fillId="0" borderId="0" xfId="0" applyNumberFormat="1"/>
    <xf numFmtId="0" fontId="3" fillId="36" borderId="0" xfId="0" applyFont="1" applyFill="1"/>
    <xf numFmtId="0" fontId="36" fillId="0" borderId="0" xfId="44"/>
    <xf numFmtId="43" fontId="0" fillId="36" borderId="45" xfId="48" applyFont="1" applyFill="1" applyBorder="1"/>
    <xf numFmtId="0" fontId="0" fillId="36" borderId="45" xfId="0" applyFill="1" applyBorder="1"/>
    <xf numFmtId="49" fontId="15" fillId="0" borderId="25" xfId="0" applyNumberFormat="1" applyFont="1" applyBorder="1" applyAlignment="1">
      <alignment horizontal="center"/>
    </xf>
    <xf numFmtId="49" fontId="15" fillId="0" borderId="27" xfId="0" applyNumberFormat="1" applyFont="1" applyBorder="1" applyAlignment="1">
      <alignment horizontal="center"/>
    </xf>
    <xf numFmtId="49" fontId="15" fillId="0" borderId="26" xfId="0" applyNumberFormat="1" applyFont="1" applyBorder="1" applyAlignment="1">
      <alignment horizontal="center"/>
    </xf>
    <xf numFmtId="49" fontId="13" fillId="0" borderId="24" xfId="0" applyNumberFormat="1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49" fontId="13" fillId="0" borderId="28" xfId="0" applyNumberFormat="1" applyFont="1" applyBorder="1" applyAlignment="1">
      <alignment horizontal="center"/>
    </xf>
    <xf numFmtId="49" fontId="39" fillId="0" borderId="24" xfId="0" applyNumberFormat="1" applyFont="1" applyBorder="1" applyAlignment="1">
      <alignment horizontal="center"/>
    </xf>
    <xf numFmtId="49" fontId="39" fillId="0" borderId="0" xfId="0" applyNumberFormat="1" applyFont="1" applyAlignment="1">
      <alignment horizontal="center"/>
    </xf>
    <xf numFmtId="49" fontId="39" fillId="0" borderId="28" xfId="0" applyNumberFormat="1" applyFont="1" applyBorder="1" applyAlignment="1">
      <alignment horizontal="center"/>
    </xf>
    <xf numFmtId="49" fontId="38" fillId="0" borderId="24" xfId="0" applyNumberFormat="1" applyFont="1" applyBorder="1" applyAlignment="1">
      <alignment horizontal="center"/>
    </xf>
    <xf numFmtId="49" fontId="38" fillId="0" borderId="0" xfId="0" applyNumberFormat="1" applyFont="1" applyAlignment="1">
      <alignment horizontal="center"/>
    </xf>
    <xf numFmtId="49" fontId="38" fillId="0" borderId="28" xfId="0" applyNumberFormat="1" applyFont="1" applyBorder="1" applyAlignment="1">
      <alignment horizontal="center"/>
    </xf>
    <xf numFmtId="0" fontId="35" fillId="0" borderId="0" xfId="38" applyFont="1" applyBorder="1" applyAlignment="1">
      <alignment horizontal="left"/>
    </xf>
    <xf numFmtId="0" fontId="51" fillId="0" borderId="0" xfId="38" applyFont="1" applyBorder="1" applyAlignment="1">
      <alignment horizontal="left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43" fontId="0" fillId="0" borderId="45" xfId="48" applyFont="1" applyBorder="1"/>
    <xf numFmtId="43" fontId="0" fillId="36" borderId="45" xfId="0" applyNumberFormat="1" applyFill="1" applyBorder="1"/>
    <xf numFmtId="43" fontId="15" fillId="0" borderId="0" xfId="48" applyFont="1" applyFill="1"/>
  </cellXfs>
  <cellStyles count="7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8" builtinId="3"/>
    <cellStyle name="Comma 2" xfId="45" xr:uid="{D85BDF61-6B82-4620-93C2-78E5676F984F}"/>
    <cellStyle name="Comma 2 2" xfId="59" xr:uid="{58684E46-A182-4AE1-B7FA-A55033D25E96}"/>
    <cellStyle name="Comma 2 2 2" xfId="70" xr:uid="{7E5CA5BD-822E-4865-91DF-BFAC72B560E4}"/>
    <cellStyle name="Comma 2 3" xfId="51" xr:uid="{4F0FE89D-B3C1-4C48-AF72-8630D1E19F94}"/>
    <cellStyle name="Comma 2 4" xfId="64" xr:uid="{EF9659CD-16F7-4B3C-91BF-688C1A4C7102}"/>
    <cellStyle name="Comma 3" xfId="46" xr:uid="{FDEA7DEA-0BA7-43B6-9B9E-86754C590B73}"/>
    <cellStyle name="Comma 3 2" xfId="60" xr:uid="{9B741333-4710-412F-B549-43762688AEBE}"/>
    <cellStyle name="Comma 3 2 2" xfId="71" xr:uid="{D26A7FA5-5D01-47CB-8E56-6CAE59555170}"/>
    <cellStyle name="Comma 3 3" xfId="52" xr:uid="{2D021C0F-C565-44FD-8ED1-BBC109FF7B90}"/>
    <cellStyle name="Comma 3 4" xfId="65" xr:uid="{1CFBA4F2-2220-4C6A-B7D3-4E4E466E17DE}"/>
    <cellStyle name="Comma 4" xfId="58" xr:uid="{DE62E7F5-E5CA-463F-A14C-890F0D493919}"/>
    <cellStyle name="Comma 4 2" xfId="69" xr:uid="{D1B702F6-82F4-419D-B23D-9ABC4D534B63}"/>
    <cellStyle name="Comma 5" xfId="61" xr:uid="{A32868E4-A5F4-44B6-BA09-37D09D888B5E}"/>
    <cellStyle name="Comma 5 2" xfId="72" xr:uid="{BCDF9140-B50F-465E-AA5C-A849EB29ADB3}"/>
    <cellStyle name="Comma 6" xfId="53" xr:uid="{D241BBA0-27BF-4E9C-A961-920C45167524}"/>
    <cellStyle name="Comma 7" xfId="66" xr:uid="{1669AEAE-1E90-4B7C-8761-99DC6ED3AD3E}"/>
    <cellStyle name="Currency" xfId="50" builtinId="4"/>
    <cellStyle name="Currency 2" xfId="56" xr:uid="{EB2E7EA7-AE89-4EC3-9387-DD144D55AFDA}"/>
    <cellStyle name="Currency 2 2" xfId="68" xr:uid="{A4B87B76-A3D5-4F44-8C4D-D1C77B91645A}"/>
    <cellStyle name="Currency 3" xfId="63" xr:uid="{217A723E-BFE1-4142-8988-FB898BB9F9F9}"/>
    <cellStyle name="Currency 3 2" xfId="73" xr:uid="{D908048C-32C7-49C9-8A1E-69043B2253B1}"/>
    <cellStyle name="Currency 4" xfId="55" xr:uid="{2EDC897E-9EB2-4448-A691-A93523FE4376}"/>
    <cellStyle name="Currency 5" xfId="67" xr:uid="{FE3D5BF8-74B1-4383-B2A7-C1B5F95CEF9A}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4" builtinId="8"/>
    <cellStyle name="Hyperlink 2" xfId="34" xr:uid="{00000000-0005-0000-0000-000021000000}"/>
    <cellStyle name="Hyperlink 3" xfId="57" xr:uid="{5C0B79D7-8311-491C-8E3F-79ECC4EBFA54}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26000000}"/>
    <cellStyle name="Normal 2 2" xfId="47" xr:uid="{FDE15292-4DE5-4FD6-9879-71461C9735AB}"/>
    <cellStyle name="Note 2" xfId="39" xr:uid="{00000000-0005-0000-0000-000027000000}"/>
    <cellStyle name="Output" xfId="40" builtinId="21" customBuiltin="1"/>
    <cellStyle name="Percent" xfId="49" builtinId="5"/>
    <cellStyle name="Percent 2" xfId="62" xr:uid="{CAE3022C-EB1B-4864-A683-A18FDF045C8E}"/>
    <cellStyle name="Percent 3" xfId="54" xr:uid="{26DE64B8-F89B-4DCF-867F-53C4BB68A09D}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28574</xdr:colOff>
      <xdr:row>0</xdr:row>
      <xdr:rowOff>0</xdr:rowOff>
    </xdr:from>
    <xdr:to>
      <xdr:col>30</xdr:col>
      <xdr:colOff>390525</xdr:colOff>
      <xdr:row>21</xdr:row>
      <xdr:rowOff>66676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928E6-CCF8-4D14-9B67-2B9642E52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081" t="16719" r="283" b="45991"/>
        <a:stretch/>
      </xdr:blipFill>
      <xdr:spPr>
        <a:xfrm>
          <a:off x="8372474" y="0"/>
          <a:ext cx="10725151" cy="3505201"/>
        </a:xfrm>
        <a:prstGeom prst="rect">
          <a:avLst/>
        </a:prstGeom>
      </xdr:spPr>
    </xdr:pic>
    <xdr:clientData/>
  </xdr:twoCellAnchor>
  <xdr:twoCellAnchor editAs="oneCell">
    <xdr:from>
      <xdr:col>13</xdr:col>
      <xdr:colOff>38099</xdr:colOff>
      <xdr:row>22</xdr:row>
      <xdr:rowOff>95250</xdr:rowOff>
    </xdr:from>
    <xdr:to>
      <xdr:col>30</xdr:col>
      <xdr:colOff>190500</xdr:colOff>
      <xdr:row>39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4347F-E76E-4B06-B8F0-FC5029CC5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791" t="18239" r="875" b="52882"/>
        <a:stretch/>
      </xdr:blipFill>
      <xdr:spPr>
        <a:xfrm>
          <a:off x="8381999" y="3695700"/>
          <a:ext cx="10515601" cy="27146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0</xdr:row>
      <xdr:rowOff>0</xdr:rowOff>
    </xdr:from>
    <xdr:to>
      <xdr:col>21</xdr:col>
      <xdr:colOff>122568</xdr:colOff>
      <xdr:row>14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3BDDC-92C2-42F6-AA83-6B8C25DAE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367" b="66039"/>
        <a:stretch/>
      </xdr:blipFill>
      <xdr:spPr>
        <a:xfrm>
          <a:off x="3124200" y="0"/>
          <a:ext cx="10057143" cy="2476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428626</xdr:colOff>
      <xdr:row>0</xdr:row>
      <xdr:rowOff>0</xdr:rowOff>
    </xdr:from>
    <xdr:to>
      <xdr:col>20</xdr:col>
      <xdr:colOff>295276</xdr:colOff>
      <xdr:row>32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B8BCC-19E1-4FF6-BAFA-A1F937023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910" t="15618" r="34920" b="20110"/>
        <a:stretch/>
      </xdr:blipFill>
      <xdr:spPr>
        <a:xfrm>
          <a:off x="8191501" y="0"/>
          <a:ext cx="6572250" cy="6115050"/>
        </a:xfrm>
        <a:prstGeom prst="rect">
          <a:avLst/>
        </a:prstGeom>
      </xdr:spPr>
    </xdr:pic>
    <xdr:clientData/>
  </xdr:twoCellAnchor>
  <xdr:twoCellAnchor editAs="oneCell">
    <xdr:from>
      <xdr:col>20</xdr:col>
      <xdr:colOff>390525</xdr:colOff>
      <xdr:row>0</xdr:row>
      <xdr:rowOff>0</xdr:rowOff>
    </xdr:from>
    <xdr:to>
      <xdr:col>31</xdr:col>
      <xdr:colOff>209550</xdr:colOff>
      <xdr:row>32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F6526B-C4BB-4ECD-8F8E-9E576A260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116" t="15518" r="35056" b="20210"/>
        <a:stretch/>
      </xdr:blipFill>
      <xdr:spPr>
        <a:xfrm>
          <a:off x="14859000" y="0"/>
          <a:ext cx="6524625" cy="6115051"/>
        </a:xfrm>
        <a:prstGeom prst="rect">
          <a:avLst/>
        </a:prstGeom>
      </xdr:spPr>
    </xdr:pic>
    <xdr:clientData/>
  </xdr:twoCellAnchor>
  <xdr:twoCellAnchor>
    <xdr:from>
      <xdr:col>20</xdr:col>
      <xdr:colOff>600076</xdr:colOff>
      <xdr:row>32</xdr:row>
      <xdr:rowOff>19050</xdr:rowOff>
    </xdr:from>
    <xdr:to>
      <xdr:col>31</xdr:col>
      <xdr:colOff>447676</xdr:colOff>
      <xdr:row>67</xdr:row>
      <xdr:rowOff>95250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D789B297-7723-402B-BDFC-993EC44628C9}"/>
            </a:ext>
          </a:extLst>
        </xdr:cNvPr>
        <xdr:cNvGrpSpPr/>
      </xdr:nvGrpSpPr>
      <xdr:grpSpPr>
        <a:xfrm>
          <a:off x="15068551" y="6096000"/>
          <a:ext cx="6553200" cy="5800725"/>
          <a:chOff x="15068551" y="6124575"/>
          <a:chExt cx="6553200" cy="580072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B70982E-E49B-484C-B9CC-A7B0D02C72C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7911" t="16019" r="35057" b="23013"/>
          <a:stretch/>
        </xdr:blipFill>
        <xdr:spPr>
          <a:xfrm>
            <a:off x="15068551" y="6124575"/>
            <a:ext cx="6553200" cy="5800725"/>
          </a:xfrm>
          <a:prstGeom prst="rect">
            <a:avLst/>
          </a:prstGeom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C54E336D-0EDD-42D8-8E66-1B624A597D75}"/>
              </a:ext>
            </a:extLst>
          </xdr:cNvPr>
          <xdr:cNvSpPr/>
        </xdr:nvSpPr>
        <xdr:spPr>
          <a:xfrm>
            <a:off x="15144750" y="11325225"/>
            <a:ext cx="5200650" cy="20002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9</xdr:col>
      <xdr:colOff>571501</xdr:colOff>
      <xdr:row>32</xdr:row>
      <xdr:rowOff>104775</xdr:rowOff>
    </xdr:from>
    <xdr:to>
      <xdr:col>20</xdr:col>
      <xdr:colOff>361951</xdr:colOff>
      <xdr:row>67</xdr:row>
      <xdr:rowOff>76200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E0FBEB4B-76DC-4CE5-8B2C-4B107C956703}"/>
            </a:ext>
          </a:extLst>
        </xdr:cNvPr>
        <xdr:cNvGrpSpPr/>
      </xdr:nvGrpSpPr>
      <xdr:grpSpPr>
        <a:xfrm>
          <a:off x="8334376" y="6181725"/>
          <a:ext cx="6496050" cy="5695950"/>
          <a:chOff x="8353426" y="6229350"/>
          <a:chExt cx="6496050" cy="569595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2B971FF1-8F06-40C1-AE29-AA800269627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18184" t="16419" r="35193" b="23714"/>
          <a:stretch/>
        </xdr:blipFill>
        <xdr:spPr>
          <a:xfrm>
            <a:off x="8353426" y="6229350"/>
            <a:ext cx="6496050" cy="5695950"/>
          </a:xfrm>
          <a:prstGeom prst="rect">
            <a:avLst/>
          </a:prstGeom>
        </xdr:spPr>
      </xdr:pic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406CCE84-C54B-46C9-BF76-560A6E6002C4}"/>
              </a:ext>
            </a:extLst>
          </xdr:cNvPr>
          <xdr:cNvSpPr/>
        </xdr:nvSpPr>
        <xdr:spPr>
          <a:xfrm>
            <a:off x="8420100" y="11401425"/>
            <a:ext cx="5200650" cy="20002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161192</xdr:rowOff>
    </xdr:from>
    <xdr:to>
      <xdr:col>13</xdr:col>
      <xdr:colOff>261059</xdr:colOff>
      <xdr:row>50</xdr:row>
      <xdr:rowOff>115186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97CD7-699E-23C8-F5CA-718CEDB9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85038"/>
          <a:ext cx="9961905" cy="4628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514350</xdr:colOff>
      <xdr:row>16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FD39D-BCFE-49B4-AAAE-29B70F93D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060" t="17790" r="17793" b="54899"/>
        <a:stretch/>
      </xdr:blipFill>
      <xdr:spPr>
        <a:xfrm>
          <a:off x="0" y="0"/>
          <a:ext cx="7219950" cy="270510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323850</xdr:colOff>
      <xdr:row>15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06EE77-0632-46B6-A956-CCE27EFA9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77" t="19329" r="9221" b="55956"/>
        <a:stretch/>
      </xdr:blipFill>
      <xdr:spPr>
        <a:xfrm>
          <a:off x="0" y="0"/>
          <a:ext cx="7029450" cy="24479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57150</xdr:colOff>
      <xdr:row>53</xdr:row>
      <xdr:rowOff>133350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1B49ABA-5CC6-418C-BB04-05B20EC96BF4}"/>
            </a:ext>
          </a:extLst>
        </xdr:cNvPr>
        <xdr:cNvGrpSpPr/>
      </xdr:nvGrpSpPr>
      <xdr:grpSpPr>
        <a:xfrm>
          <a:off x="0" y="0"/>
          <a:ext cx="6153150" cy="8715375"/>
          <a:chOff x="0" y="0"/>
          <a:chExt cx="6153150" cy="8715375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A9ABA936-19F6-4D2B-82DB-1AAE8CFC507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8024" t="16156" r="38325" b="7200"/>
          <a:stretch/>
        </xdr:blipFill>
        <xdr:spPr>
          <a:xfrm>
            <a:off x="0" y="0"/>
            <a:ext cx="6153150" cy="7591425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FF2FDB04-FD82-454C-9392-FE02607009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7972" t="24041" r="38951" b="63265"/>
          <a:stretch/>
        </xdr:blipFill>
        <xdr:spPr>
          <a:xfrm>
            <a:off x="0" y="7458075"/>
            <a:ext cx="6048376" cy="12573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600075</xdr:colOff>
      <xdr:row>0</xdr:row>
      <xdr:rowOff>0</xdr:rowOff>
    </xdr:from>
    <xdr:to>
      <xdr:col>22</xdr:col>
      <xdr:colOff>0</xdr:colOff>
      <xdr:row>33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1DF5A6-846B-4822-9DEF-CA58FD510D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129" t="24041" r="38482" b="21817"/>
        <a:stretch/>
      </xdr:blipFill>
      <xdr:spPr>
        <a:xfrm>
          <a:off x="7305675" y="0"/>
          <a:ext cx="6105525" cy="5362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</xdr:colOff>
      <xdr:row>0</xdr:row>
      <xdr:rowOff>0</xdr:rowOff>
    </xdr:from>
    <xdr:to>
      <xdr:col>17</xdr:col>
      <xdr:colOff>304800</xdr:colOff>
      <xdr:row>44</xdr:row>
      <xdr:rowOff>19051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3F2880A-F20A-4FC7-928E-882D3AD261B2}"/>
            </a:ext>
          </a:extLst>
        </xdr:cNvPr>
        <xdr:cNvGrpSpPr/>
      </xdr:nvGrpSpPr>
      <xdr:grpSpPr>
        <a:xfrm>
          <a:off x="7286624" y="0"/>
          <a:ext cx="6953251" cy="7143751"/>
          <a:chOff x="7172324" y="0"/>
          <a:chExt cx="6953251" cy="7143751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F52AE8E0-5E1F-416D-B3F6-93CE0E8715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0994" t="13716" r="38356" b="11200"/>
          <a:stretch/>
        </xdr:blipFill>
        <xdr:spPr>
          <a:xfrm>
            <a:off x="7172324" y="0"/>
            <a:ext cx="6953251" cy="7143751"/>
          </a:xfrm>
          <a:prstGeom prst="rect">
            <a:avLst/>
          </a:prstGeom>
        </xdr:spPr>
      </xdr:pic>
      <xdr:sp macro="" textlink="">
        <xdr:nvSpPr>
          <xdr:cNvPr id="3" name="Oval 2">
            <a:extLst>
              <a:ext uri="{FF2B5EF4-FFF2-40B4-BE49-F238E27FC236}">
                <a16:creationId xmlns:a16="http://schemas.microsoft.com/office/drawing/2014/main" id="{1235FAED-D2F3-4896-AFB1-12D8540997DE}"/>
              </a:ext>
            </a:extLst>
          </xdr:cNvPr>
          <xdr:cNvSpPr/>
        </xdr:nvSpPr>
        <xdr:spPr>
          <a:xfrm>
            <a:off x="13335000" y="4829175"/>
            <a:ext cx="695325" cy="304800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504825</xdr:colOff>
      <xdr:row>97</xdr:row>
      <xdr:rowOff>28576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D1B2CAE4-D41C-4555-B4CB-149F9F85E203}"/>
            </a:ext>
          </a:extLst>
        </xdr:cNvPr>
        <xdr:cNvGrpSpPr/>
      </xdr:nvGrpSpPr>
      <xdr:grpSpPr>
        <a:xfrm>
          <a:off x="0" y="0"/>
          <a:ext cx="6248400" cy="15735301"/>
          <a:chOff x="0" y="0"/>
          <a:chExt cx="6248400" cy="15735301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9D6A85F7-6B0B-4885-A70F-ADC7B1BA6B25}"/>
              </a:ext>
            </a:extLst>
          </xdr:cNvPr>
          <xdr:cNvGrpSpPr/>
        </xdr:nvGrpSpPr>
        <xdr:grpSpPr>
          <a:xfrm>
            <a:off x="0" y="0"/>
            <a:ext cx="6248400" cy="15735301"/>
            <a:chOff x="0" y="0"/>
            <a:chExt cx="6248400" cy="15735301"/>
          </a:xfrm>
        </xdr:grpSpPr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06BBD368-9283-40E4-AD3B-6C3E3330614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18662" t="13888" r="36698" b="587"/>
            <a:stretch/>
          </xdr:blipFill>
          <xdr:spPr>
            <a:xfrm>
              <a:off x="0" y="0"/>
              <a:ext cx="6219825" cy="8153400"/>
            </a:xfrm>
            <a:prstGeom prst="rect">
              <a:avLst/>
            </a:prstGeom>
          </xdr:spPr>
        </xdr:pic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E168885E-7746-404D-AAF4-B1604C1524C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19620" t="14188" r="36150" b="5083"/>
            <a:stretch/>
          </xdr:blipFill>
          <xdr:spPr>
            <a:xfrm>
              <a:off x="85725" y="8039101"/>
              <a:ext cx="6162675" cy="7696200"/>
            </a:xfrm>
            <a:prstGeom prst="rect">
              <a:avLst/>
            </a:prstGeom>
          </xdr:spPr>
        </xdr:pic>
      </xdr:grp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C9C28BD4-4661-4D0F-879B-6A33CC5AD45F}"/>
              </a:ext>
            </a:extLst>
          </xdr:cNvPr>
          <xdr:cNvSpPr/>
        </xdr:nvSpPr>
        <xdr:spPr>
          <a:xfrm>
            <a:off x="4962525" y="13058775"/>
            <a:ext cx="904875" cy="285750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19050</xdr:rowOff>
    </xdr:from>
    <xdr:to>
      <xdr:col>7</xdr:col>
      <xdr:colOff>265906</xdr:colOff>
      <xdr:row>32</xdr:row>
      <xdr:rowOff>85352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558A3B-E7DA-CD74-1CBB-12C1490D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6352381" cy="2980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476250</xdr:colOff>
      <xdr:row>0</xdr:row>
      <xdr:rowOff>0</xdr:rowOff>
    </xdr:from>
    <xdr:to>
      <xdr:col>23</xdr:col>
      <xdr:colOff>123826</xdr:colOff>
      <xdr:row>41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541AD-AE4B-4D7B-A0B2-F4CAF8250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619" t="8869" r="37540" b="21074"/>
        <a:stretch/>
      </xdr:blipFill>
      <xdr:spPr>
        <a:xfrm>
          <a:off x="7181850" y="0"/>
          <a:ext cx="6962776" cy="6772275"/>
        </a:xfrm>
        <a:prstGeom prst="rect">
          <a:avLst/>
        </a:prstGeom>
      </xdr:spPr>
    </xdr:pic>
    <xdr:clientData/>
  </xdr:twoCellAnchor>
  <xdr:twoCellAnchor editAs="oneCell">
    <xdr:from>
      <xdr:col>11</xdr:col>
      <xdr:colOff>552450</xdr:colOff>
      <xdr:row>42</xdr:row>
      <xdr:rowOff>38100</xdr:rowOff>
    </xdr:from>
    <xdr:to>
      <xdr:col>23</xdr:col>
      <xdr:colOff>152400</xdr:colOff>
      <xdr:row>81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7CB113-CB18-4177-B354-1DD7CC632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672" t="9844" r="37759" b="24006"/>
        <a:stretch/>
      </xdr:blipFill>
      <xdr:spPr>
        <a:xfrm>
          <a:off x="7953375" y="6838950"/>
          <a:ext cx="6915150" cy="6400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123824</xdr:rowOff>
    </xdr:from>
    <xdr:to>
      <xdr:col>28</xdr:col>
      <xdr:colOff>521589</xdr:colOff>
      <xdr:row>160</xdr:row>
      <xdr:rowOff>160686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D4F91E1E-7FBB-4562-9D0B-D1B112A97AED}"/>
            </a:ext>
          </a:extLst>
        </xdr:cNvPr>
        <xdr:cNvGrpSpPr/>
      </xdr:nvGrpSpPr>
      <xdr:grpSpPr>
        <a:xfrm>
          <a:off x="0" y="16478249"/>
          <a:ext cx="18285714" cy="9590437"/>
          <a:chOff x="0" y="16449674"/>
          <a:chExt cx="18285714" cy="9590437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EE85235-21A1-4F25-9854-25408821F6C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3174"/>
          <a:stretch/>
        </xdr:blipFill>
        <xdr:spPr>
          <a:xfrm>
            <a:off x="0" y="16449674"/>
            <a:ext cx="18285714" cy="9590437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5B1FA55-ED8F-4A5F-A807-0AC0EEF8B2C4}"/>
              </a:ext>
            </a:extLst>
          </xdr:cNvPr>
          <xdr:cNvSpPr txBox="1"/>
        </xdr:nvSpPr>
        <xdr:spPr>
          <a:xfrm>
            <a:off x="6877050" y="20974050"/>
            <a:ext cx="2409825" cy="2857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100"/>
              <a:t>X00077383824</a:t>
            </a:r>
          </a:p>
        </xdr:txBody>
      </xdr:sp>
    </xdr:grpSp>
    <xdr:clientData/>
  </xdr:twoCellAnchor>
  <xdr:twoCellAnchor>
    <xdr:from>
      <xdr:col>0</xdr:col>
      <xdr:colOff>0</xdr:colOff>
      <xdr:row>164</xdr:row>
      <xdr:rowOff>142875</xdr:rowOff>
    </xdr:from>
    <xdr:to>
      <xdr:col>28</xdr:col>
      <xdr:colOff>521589</xdr:colOff>
      <xdr:row>224</xdr:row>
      <xdr:rowOff>27337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9FF00A5-4314-4519-AD74-9344D160B0D1}"/>
            </a:ext>
          </a:extLst>
        </xdr:cNvPr>
        <xdr:cNvGrpSpPr/>
      </xdr:nvGrpSpPr>
      <xdr:grpSpPr>
        <a:xfrm>
          <a:off x="0" y="26698575"/>
          <a:ext cx="18285714" cy="9599962"/>
          <a:chOff x="0" y="26698575"/>
          <a:chExt cx="18285714" cy="9599962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BB8264D8-CA26-4E4F-A3D1-F08213BED43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3078"/>
          <a:stretch/>
        </xdr:blipFill>
        <xdr:spPr>
          <a:xfrm>
            <a:off x="0" y="26698575"/>
            <a:ext cx="18285714" cy="9599962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AA76BAC-53D5-4CD4-A03A-CB305DD8E38A}"/>
              </a:ext>
            </a:extLst>
          </xdr:cNvPr>
          <xdr:cNvSpPr txBox="1"/>
        </xdr:nvSpPr>
        <xdr:spPr>
          <a:xfrm>
            <a:off x="6562725" y="30832425"/>
            <a:ext cx="2428875" cy="2381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100"/>
              <a:t>GRUND SUPERANNUATION FUND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</xdr:colOff>
      <xdr:row>0</xdr:row>
      <xdr:rowOff>0</xdr:rowOff>
    </xdr:from>
    <xdr:to>
      <xdr:col>28</xdr:col>
      <xdr:colOff>581025</xdr:colOff>
      <xdr:row>26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5F4F6C-6A62-422A-A2E7-AE4F1935A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038" t="8467" r="37376" b="34637"/>
        <a:stretch/>
      </xdr:blipFill>
      <xdr:spPr>
        <a:xfrm>
          <a:off x="10382250" y="0"/>
          <a:ext cx="7267575" cy="5505450"/>
        </a:xfrm>
        <a:prstGeom prst="rect">
          <a:avLst/>
        </a:prstGeom>
      </xdr:spPr>
    </xdr:pic>
    <xdr:clientData/>
  </xdr:twoCellAnchor>
  <xdr:twoCellAnchor editAs="oneCell">
    <xdr:from>
      <xdr:col>17</xdr:col>
      <xdr:colOff>133349</xdr:colOff>
      <xdr:row>27</xdr:row>
      <xdr:rowOff>47625</xdr:rowOff>
    </xdr:from>
    <xdr:to>
      <xdr:col>29</xdr:col>
      <xdr:colOff>57150</xdr:colOff>
      <xdr:row>58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C4B8FF-7FBE-4C6F-9A13-A5035F3D9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637" t="8859" r="36940" b="33752"/>
        <a:stretch/>
      </xdr:blipFill>
      <xdr:spPr>
        <a:xfrm>
          <a:off x="14487524" y="5581650"/>
          <a:ext cx="7239001" cy="5553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447675</xdr:colOff>
      <xdr:row>15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E1AEDB-03BA-4CE7-91F7-802E479AA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88" t="19041" r="18059" b="55090"/>
        <a:stretch/>
      </xdr:blipFill>
      <xdr:spPr>
        <a:xfrm>
          <a:off x="0" y="0"/>
          <a:ext cx="7048500" cy="2562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152401</xdr:colOff>
      <xdr:row>16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419216-B582-4F1F-AE9D-E886490E2F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48" t="16444" r="10464" b="56245"/>
        <a:stretch/>
      </xdr:blipFill>
      <xdr:spPr>
        <a:xfrm>
          <a:off x="0" y="0"/>
          <a:ext cx="7124701" cy="2705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371475</xdr:colOff>
      <xdr:row>2</xdr:row>
      <xdr:rowOff>76200</xdr:rowOff>
    </xdr:from>
    <xdr:to>
      <xdr:col>31</xdr:col>
      <xdr:colOff>400050</xdr:colOff>
      <xdr:row>50</xdr:row>
      <xdr:rowOff>76201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483C67-E9CE-4912-8860-022F9F90B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237" t="15694" r="29449" b="398"/>
        <a:stretch/>
      </xdr:blipFill>
      <xdr:spPr>
        <a:xfrm>
          <a:off x="13249275" y="400050"/>
          <a:ext cx="6124575" cy="7791451"/>
        </a:xfrm>
        <a:prstGeom prst="rect">
          <a:avLst/>
        </a:prstGeom>
      </xdr:spPr>
    </xdr:pic>
    <xdr:clientData/>
  </xdr:twoCellAnchor>
  <xdr:twoCellAnchor>
    <xdr:from>
      <xdr:col>11</xdr:col>
      <xdr:colOff>85725</xdr:colOff>
      <xdr:row>0</xdr:row>
      <xdr:rowOff>0</xdr:rowOff>
    </xdr:from>
    <xdr:to>
      <xdr:col>20</xdr:col>
      <xdr:colOff>581026</xdr:colOff>
      <xdr:row>56</xdr:row>
      <xdr:rowOff>9525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8D846B4-3288-47C1-A5A8-BE6F7C5BC43B}"/>
            </a:ext>
          </a:extLst>
        </xdr:cNvPr>
        <xdr:cNvGrpSpPr/>
      </xdr:nvGrpSpPr>
      <xdr:grpSpPr>
        <a:xfrm>
          <a:off x="6791325" y="0"/>
          <a:ext cx="6057901" cy="9096375"/>
          <a:chOff x="0" y="0"/>
          <a:chExt cx="6057901" cy="907732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5E53CD5-938E-4E1C-AAE9-533A4836DF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7873" t="18084" r="30312" b="187"/>
          <a:stretch/>
        </xdr:blipFill>
        <xdr:spPr>
          <a:xfrm>
            <a:off x="0" y="0"/>
            <a:ext cx="6057901" cy="7791450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DE3DE4A-A5FD-45B9-8039-C38820FFC8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8455" t="61746" r="31964" b="24766"/>
          <a:stretch/>
        </xdr:blipFill>
        <xdr:spPr>
          <a:xfrm>
            <a:off x="47625" y="7791450"/>
            <a:ext cx="5838826" cy="128587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276225</xdr:colOff>
      <xdr:row>38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1259A48-7951-4286-A39B-BBA850158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504" t="7885" r="32648" b="29030"/>
        <a:stretch/>
      </xdr:blipFill>
      <xdr:spPr>
        <a:xfrm>
          <a:off x="0" y="0"/>
          <a:ext cx="6372225" cy="624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285750</xdr:colOff>
      <xdr:row>37</xdr:row>
      <xdr:rowOff>0</xdr:rowOff>
    </xdr:from>
    <xdr:to>
      <xdr:col>31</xdr:col>
      <xdr:colOff>38100</xdr:colOff>
      <xdr:row>73</xdr:row>
      <xdr:rowOff>76201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B936D26-A911-44DC-A137-B5C5232A2D4F}"/>
            </a:ext>
          </a:extLst>
        </xdr:cNvPr>
        <xdr:cNvGrpSpPr/>
      </xdr:nvGrpSpPr>
      <xdr:grpSpPr>
        <a:xfrm>
          <a:off x="13277850" y="5991225"/>
          <a:ext cx="5848350" cy="5943601"/>
          <a:chOff x="0" y="0"/>
          <a:chExt cx="5848350" cy="590550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724FB45-91C0-4188-98C3-62BE0F62E67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7191" t="16444" r="40826" b="23933"/>
          <a:stretch/>
        </xdr:blipFill>
        <xdr:spPr>
          <a:xfrm>
            <a:off x="0" y="0"/>
            <a:ext cx="5848350" cy="5905501"/>
          </a:xfrm>
          <a:prstGeom prst="rect">
            <a:avLst/>
          </a:prstGeom>
        </xdr:spPr>
      </xdr:pic>
      <xdr:sp macro="" textlink="">
        <xdr:nvSpPr>
          <xdr:cNvPr id="4" name="Oval 3">
            <a:extLst>
              <a:ext uri="{FF2B5EF4-FFF2-40B4-BE49-F238E27FC236}">
                <a16:creationId xmlns:a16="http://schemas.microsoft.com/office/drawing/2014/main" id="{40818581-8ACF-4312-9DC4-D085824FE3D1}"/>
              </a:ext>
            </a:extLst>
          </xdr:cNvPr>
          <xdr:cNvSpPr/>
        </xdr:nvSpPr>
        <xdr:spPr>
          <a:xfrm>
            <a:off x="5038725" y="5448300"/>
            <a:ext cx="476250" cy="200025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 editAs="oneCell">
    <xdr:from>
      <xdr:col>20</xdr:col>
      <xdr:colOff>466725</xdr:colOff>
      <xdr:row>0</xdr:row>
      <xdr:rowOff>0</xdr:rowOff>
    </xdr:from>
    <xdr:to>
      <xdr:col>39</xdr:col>
      <xdr:colOff>36706</xdr:colOff>
      <xdr:row>33</xdr:row>
      <xdr:rowOff>123142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8408BF-3E8C-4BF5-B444-444539EC7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8725" y="0"/>
          <a:ext cx="11152381" cy="5466667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</xdr:colOff>
      <xdr:row>0</xdr:row>
      <xdr:rowOff>0</xdr:rowOff>
    </xdr:from>
    <xdr:to>
      <xdr:col>20</xdr:col>
      <xdr:colOff>219076</xdr:colOff>
      <xdr:row>49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472F44-38CB-476E-994D-90641A7C2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455" t="14387" r="30604" b="1787"/>
        <a:stretch/>
      </xdr:blipFill>
      <xdr:spPr>
        <a:xfrm>
          <a:off x="6438900" y="0"/>
          <a:ext cx="5972176" cy="7991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190500</xdr:colOff>
      <xdr:row>34</xdr:row>
      <xdr:rowOff>85725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ABBD4FEC-B88E-4B48-83C8-EFD9B31E0F7A}"/>
            </a:ext>
          </a:extLst>
        </xdr:cNvPr>
        <xdr:cNvGrpSpPr/>
      </xdr:nvGrpSpPr>
      <xdr:grpSpPr>
        <a:xfrm>
          <a:off x="0" y="0"/>
          <a:ext cx="6477000" cy="5591175"/>
          <a:chOff x="0" y="0"/>
          <a:chExt cx="6286500" cy="559117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10B2A62F-3932-42B8-B729-6C650144255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32921" t="5482" r="32700" b="38069"/>
          <a:stretch/>
        </xdr:blipFill>
        <xdr:spPr>
          <a:xfrm>
            <a:off x="0" y="0"/>
            <a:ext cx="6286500" cy="5591175"/>
          </a:xfrm>
          <a:prstGeom prst="rect">
            <a:avLst/>
          </a:prstGeom>
        </xdr:spPr>
      </xdr:pic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302DE69F-E512-444E-99E2-08D0529DB178}"/>
              </a:ext>
            </a:extLst>
          </xdr:cNvPr>
          <xdr:cNvSpPr/>
        </xdr:nvSpPr>
        <xdr:spPr>
          <a:xfrm>
            <a:off x="5276850" y="4038600"/>
            <a:ext cx="742950" cy="314325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investorcentre.linkmarketservices.com.au/OpenAccess/ValidateHolding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81"/>
  <sheetViews>
    <sheetView topLeftCell="A28" workbookViewId="0">
      <selection activeCell="C64" sqref="C64"/>
    </sheetView>
  </sheetViews>
  <sheetFormatPr defaultRowHeight="12.75" x14ac:dyDescent="0.2"/>
  <cols>
    <col min="1" max="1" width="14.85546875" customWidth="1"/>
    <col min="2" max="2" width="38.7109375" customWidth="1"/>
    <col min="3" max="3" width="14.140625" customWidth="1"/>
    <col min="4" max="4" width="8.28515625" customWidth="1"/>
    <col min="5" max="5" width="30.28515625" customWidth="1"/>
    <col min="6" max="6" width="22.7109375" customWidth="1"/>
    <col min="7" max="7" width="24.42578125" customWidth="1"/>
    <col min="8" max="8" width="10.140625" bestFit="1" customWidth="1"/>
  </cols>
  <sheetData>
    <row r="1" spans="1:8" x14ac:dyDescent="0.2">
      <c r="G1" s="70" t="s">
        <v>115</v>
      </c>
      <c r="H1" s="70" t="s">
        <v>116</v>
      </c>
    </row>
    <row r="2" spans="1:8" ht="18" x14ac:dyDescent="0.25">
      <c r="A2" s="60"/>
      <c r="B2" s="61" t="s">
        <v>0</v>
      </c>
      <c r="C2" s="61"/>
      <c r="E2" s="72"/>
      <c r="F2" s="73" t="s">
        <v>108</v>
      </c>
      <c r="G2" s="67" t="s">
        <v>242</v>
      </c>
      <c r="H2" s="79">
        <v>43803</v>
      </c>
    </row>
    <row r="3" spans="1:8" ht="18" x14ac:dyDescent="0.25">
      <c r="A3" s="60"/>
      <c r="B3" s="62" t="s">
        <v>67</v>
      </c>
      <c r="C3" s="61"/>
      <c r="D3" s="71"/>
      <c r="E3" s="68"/>
      <c r="F3" s="67" t="s">
        <v>109</v>
      </c>
      <c r="G3" s="67"/>
    </row>
    <row r="4" spans="1:8" ht="18" x14ac:dyDescent="0.25">
      <c r="A4" s="60"/>
      <c r="B4" s="62"/>
      <c r="C4" s="61"/>
      <c r="D4" s="68"/>
      <c r="E4" s="68"/>
      <c r="F4" s="69"/>
      <c r="G4" s="69"/>
    </row>
    <row r="5" spans="1:8" ht="18" x14ac:dyDescent="0.25">
      <c r="A5" s="60"/>
      <c r="B5" s="63"/>
      <c r="C5" s="64" t="s">
        <v>68</v>
      </c>
      <c r="E5" s="44" t="s">
        <v>110</v>
      </c>
    </row>
    <row r="6" spans="1:8" x14ac:dyDescent="0.2">
      <c r="A6" s="60"/>
      <c r="B6" s="60"/>
      <c r="C6" s="64" t="s">
        <v>69</v>
      </c>
      <c r="E6" s="70" t="s">
        <v>111</v>
      </c>
    </row>
    <row r="7" spans="1:8" x14ac:dyDescent="0.2">
      <c r="A7" s="60"/>
      <c r="B7" s="60"/>
      <c r="C7" s="60"/>
      <c r="E7" s="70" t="s">
        <v>112</v>
      </c>
    </row>
    <row r="8" spans="1:8" x14ac:dyDescent="0.2">
      <c r="A8" s="60" t="s">
        <v>70</v>
      </c>
      <c r="B8" s="60"/>
      <c r="C8" s="60"/>
      <c r="E8" s="70" t="s">
        <v>113</v>
      </c>
    </row>
    <row r="9" spans="1:8" x14ac:dyDescent="0.2">
      <c r="A9" s="60"/>
      <c r="B9" s="60" t="s">
        <v>71</v>
      </c>
      <c r="C9" s="60">
        <v>1</v>
      </c>
      <c r="E9" s="70" t="s">
        <v>114</v>
      </c>
    </row>
    <row r="10" spans="1:8" x14ac:dyDescent="0.2">
      <c r="A10" s="60"/>
      <c r="B10" s="60" t="s">
        <v>72</v>
      </c>
      <c r="C10" s="60">
        <v>2</v>
      </c>
    </row>
    <row r="11" spans="1:8" x14ac:dyDescent="0.2">
      <c r="A11" s="60"/>
      <c r="B11" s="60" t="s">
        <v>73</v>
      </c>
      <c r="C11" s="60">
        <v>3</v>
      </c>
    </row>
    <row r="12" spans="1:8" x14ac:dyDescent="0.2">
      <c r="A12" s="60"/>
      <c r="B12" s="60" t="s">
        <v>74</v>
      </c>
      <c r="C12" s="60">
        <v>4</v>
      </c>
    </row>
    <row r="13" spans="1:8" x14ac:dyDescent="0.2">
      <c r="A13" s="60"/>
      <c r="B13" s="65" t="s">
        <v>75</v>
      </c>
      <c r="C13" s="60">
        <v>5</v>
      </c>
    </row>
    <row r="14" spans="1:8" x14ac:dyDescent="0.2">
      <c r="A14" s="60"/>
      <c r="B14" s="60"/>
      <c r="C14" s="60"/>
    </row>
    <row r="15" spans="1:8" x14ac:dyDescent="0.2">
      <c r="A15" s="60"/>
      <c r="B15" s="60" t="s">
        <v>76</v>
      </c>
      <c r="C15" s="60">
        <v>6</v>
      </c>
    </row>
    <row r="16" spans="1:8" x14ac:dyDescent="0.2">
      <c r="A16" s="60"/>
      <c r="B16" s="60"/>
      <c r="C16" s="60"/>
    </row>
    <row r="17" spans="1:3" x14ac:dyDescent="0.2">
      <c r="A17" s="60"/>
      <c r="B17" s="60" t="s">
        <v>77</v>
      </c>
      <c r="C17" s="60">
        <v>7</v>
      </c>
    </row>
    <row r="18" spans="1:3" x14ac:dyDescent="0.2">
      <c r="A18" s="60"/>
      <c r="B18" s="60"/>
      <c r="C18" s="60"/>
    </row>
    <row r="19" spans="1:3" x14ac:dyDescent="0.2">
      <c r="A19" s="60"/>
      <c r="B19" s="60" t="s">
        <v>66</v>
      </c>
      <c r="C19" s="60">
        <v>8</v>
      </c>
    </row>
    <row r="20" spans="1:3" x14ac:dyDescent="0.2">
      <c r="A20" s="60"/>
      <c r="B20" s="60"/>
      <c r="C20" s="60"/>
    </row>
    <row r="21" spans="1:3" x14ac:dyDescent="0.2">
      <c r="A21" s="60"/>
      <c r="B21" s="60" t="s">
        <v>6</v>
      </c>
      <c r="C21" s="75">
        <v>10</v>
      </c>
    </row>
    <row r="22" spans="1:3" x14ac:dyDescent="0.2">
      <c r="A22" s="60"/>
      <c r="B22" s="60"/>
      <c r="C22" s="60"/>
    </row>
    <row r="23" spans="1:3" x14ac:dyDescent="0.2">
      <c r="A23" s="60" t="s">
        <v>2</v>
      </c>
      <c r="B23" s="60"/>
      <c r="C23" s="60"/>
    </row>
    <row r="24" spans="1:3" x14ac:dyDescent="0.2">
      <c r="A24" s="60"/>
      <c r="B24" s="60" t="s">
        <v>78</v>
      </c>
      <c r="C24" s="75">
        <v>20</v>
      </c>
    </row>
    <row r="25" spans="1:3" x14ac:dyDescent="0.2">
      <c r="A25" s="60"/>
      <c r="B25" s="60" t="s">
        <v>79</v>
      </c>
      <c r="C25" s="60">
        <v>21</v>
      </c>
    </row>
    <row r="26" spans="1:3" x14ac:dyDescent="0.2">
      <c r="A26" s="60"/>
      <c r="B26" s="60" t="s">
        <v>80</v>
      </c>
      <c r="C26" s="60">
        <v>22</v>
      </c>
    </row>
    <row r="27" spans="1:3" x14ac:dyDescent="0.2">
      <c r="A27" s="60"/>
      <c r="B27" s="60" t="s">
        <v>16</v>
      </c>
      <c r="C27" s="75">
        <v>23</v>
      </c>
    </row>
    <row r="28" spans="1:3" x14ac:dyDescent="0.2">
      <c r="A28" s="60"/>
      <c r="B28" s="60" t="s">
        <v>81</v>
      </c>
      <c r="C28" s="60">
        <v>24</v>
      </c>
    </row>
    <row r="29" spans="1:3" x14ac:dyDescent="0.2">
      <c r="A29" s="60"/>
      <c r="B29" s="60" t="s">
        <v>82</v>
      </c>
      <c r="C29" s="60">
        <v>25</v>
      </c>
    </row>
    <row r="30" spans="1:3" x14ac:dyDescent="0.2">
      <c r="A30" s="60"/>
      <c r="B30" s="60" t="s">
        <v>220</v>
      </c>
      <c r="C30" s="60">
        <v>26</v>
      </c>
    </row>
    <row r="31" spans="1:3" x14ac:dyDescent="0.2">
      <c r="A31" s="60"/>
      <c r="B31" s="60" t="s">
        <v>83</v>
      </c>
      <c r="C31" s="75">
        <v>27</v>
      </c>
    </row>
    <row r="32" spans="1:3" x14ac:dyDescent="0.2">
      <c r="A32" s="60"/>
      <c r="B32" s="60" t="s">
        <v>84</v>
      </c>
      <c r="C32" s="60">
        <v>28</v>
      </c>
    </row>
    <row r="33" spans="1:3" x14ac:dyDescent="0.2">
      <c r="A33" s="60"/>
      <c r="B33" s="60" t="s">
        <v>85</v>
      </c>
      <c r="C33" s="75">
        <v>29</v>
      </c>
    </row>
    <row r="34" spans="1:3" x14ac:dyDescent="0.2">
      <c r="A34" s="60"/>
      <c r="B34" s="60"/>
      <c r="C34" s="60"/>
    </row>
    <row r="35" spans="1:3" x14ac:dyDescent="0.2">
      <c r="A35" s="60" t="s">
        <v>1</v>
      </c>
      <c r="B35" s="60"/>
      <c r="C35" s="60"/>
    </row>
    <row r="36" spans="1:3" x14ac:dyDescent="0.2">
      <c r="A36" s="60"/>
      <c r="B36" s="60" t="s">
        <v>10</v>
      </c>
      <c r="C36" s="75">
        <v>30</v>
      </c>
    </row>
    <row r="37" spans="1:3" x14ac:dyDescent="0.2">
      <c r="A37" s="60"/>
      <c r="B37" s="60" t="s">
        <v>86</v>
      </c>
      <c r="C37" s="75">
        <v>31</v>
      </c>
    </row>
    <row r="38" spans="1:3" x14ac:dyDescent="0.2">
      <c r="A38" s="60"/>
      <c r="B38" s="60"/>
      <c r="C38" s="60">
        <v>32</v>
      </c>
    </row>
    <row r="39" spans="1:3" x14ac:dyDescent="0.2">
      <c r="A39" s="60"/>
      <c r="B39" s="60" t="s">
        <v>87</v>
      </c>
      <c r="C39" s="75">
        <v>33</v>
      </c>
    </row>
    <row r="40" spans="1:3" x14ac:dyDescent="0.2">
      <c r="A40" s="60"/>
      <c r="B40" s="60" t="s">
        <v>88</v>
      </c>
      <c r="C40" s="76" t="s">
        <v>8</v>
      </c>
    </row>
    <row r="41" spans="1:3" x14ac:dyDescent="0.2">
      <c r="A41" s="60"/>
      <c r="B41" s="60"/>
      <c r="C41" s="60">
        <v>35</v>
      </c>
    </row>
    <row r="42" spans="1:3" x14ac:dyDescent="0.2">
      <c r="A42" s="60"/>
      <c r="B42" s="60" t="s">
        <v>89</v>
      </c>
      <c r="C42" s="75">
        <v>36</v>
      </c>
    </row>
    <row r="43" spans="1:3" x14ac:dyDescent="0.2">
      <c r="A43" s="60"/>
      <c r="B43" s="60" t="s">
        <v>90</v>
      </c>
      <c r="C43" s="75">
        <v>37</v>
      </c>
    </row>
    <row r="44" spans="1:3" x14ac:dyDescent="0.2">
      <c r="A44" s="60"/>
      <c r="B44" s="60"/>
      <c r="C44" s="60"/>
    </row>
    <row r="45" spans="1:3" x14ac:dyDescent="0.2">
      <c r="A45" s="60"/>
      <c r="B45" s="60" t="s">
        <v>91</v>
      </c>
      <c r="C45" s="75">
        <v>38</v>
      </c>
    </row>
    <row r="46" spans="1:3" x14ac:dyDescent="0.2">
      <c r="A46" s="60"/>
      <c r="B46" s="60" t="s">
        <v>92</v>
      </c>
      <c r="C46" s="66" t="s">
        <v>9</v>
      </c>
    </row>
    <row r="47" spans="1:3" x14ac:dyDescent="0.2">
      <c r="A47" s="60"/>
      <c r="B47" s="60" t="s">
        <v>93</v>
      </c>
      <c r="C47" s="76">
        <v>39</v>
      </c>
    </row>
    <row r="48" spans="1:3" x14ac:dyDescent="0.2">
      <c r="A48" s="60"/>
      <c r="B48" s="60" t="s">
        <v>94</v>
      </c>
      <c r="C48" s="75">
        <v>40</v>
      </c>
    </row>
    <row r="49" spans="1:3" x14ac:dyDescent="0.2">
      <c r="A49" s="60"/>
      <c r="B49" s="60"/>
      <c r="C49" s="60"/>
    </row>
    <row r="50" spans="1:3" x14ac:dyDescent="0.2">
      <c r="A50" s="65" t="s">
        <v>3</v>
      </c>
      <c r="B50" s="60"/>
      <c r="C50" s="60"/>
    </row>
    <row r="51" spans="1:3" x14ac:dyDescent="0.2">
      <c r="A51" s="60"/>
      <c r="B51" s="60" t="s">
        <v>95</v>
      </c>
      <c r="C51" s="60">
        <v>41</v>
      </c>
    </row>
    <row r="52" spans="1:3" x14ac:dyDescent="0.2">
      <c r="A52" s="60"/>
      <c r="B52" s="60" t="s">
        <v>96</v>
      </c>
      <c r="C52" s="60">
        <v>42</v>
      </c>
    </row>
    <row r="53" spans="1:3" x14ac:dyDescent="0.2">
      <c r="A53" s="60"/>
      <c r="B53" s="65" t="s">
        <v>97</v>
      </c>
      <c r="C53" s="60">
        <v>45</v>
      </c>
    </row>
    <row r="54" spans="1:3" x14ac:dyDescent="0.2">
      <c r="A54" s="65" t="s">
        <v>4</v>
      </c>
      <c r="B54" s="60"/>
      <c r="C54" s="60"/>
    </row>
    <row r="55" spans="1:3" x14ac:dyDescent="0.2">
      <c r="A55" s="60"/>
      <c r="B55" s="60" t="s">
        <v>7</v>
      </c>
      <c r="C55" s="75">
        <v>50</v>
      </c>
    </row>
    <row r="56" spans="1:3" x14ac:dyDescent="0.2">
      <c r="A56" s="60"/>
      <c r="B56" s="60" t="s">
        <v>98</v>
      </c>
      <c r="C56" s="60">
        <v>51</v>
      </c>
    </row>
    <row r="57" spans="1:3" x14ac:dyDescent="0.2">
      <c r="A57" s="60"/>
      <c r="B57" s="60" t="s">
        <v>99</v>
      </c>
      <c r="C57" s="75">
        <v>52</v>
      </c>
    </row>
    <row r="58" spans="1:3" x14ac:dyDescent="0.2">
      <c r="A58" s="60"/>
      <c r="B58" s="60" t="s">
        <v>100</v>
      </c>
      <c r="C58" s="60">
        <v>53</v>
      </c>
    </row>
    <row r="59" spans="1:3" x14ac:dyDescent="0.2">
      <c r="A59" s="60"/>
      <c r="B59" s="60" t="s">
        <v>101</v>
      </c>
      <c r="C59" s="60">
        <v>54</v>
      </c>
    </row>
    <row r="60" spans="1:3" x14ac:dyDescent="0.2">
      <c r="A60" s="60"/>
      <c r="B60" s="60" t="s">
        <v>49</v>
      </c>
      <c r="C60" s="60">
        <v>55</v>
      </c>
    </row>
    <row r="61" spans="1:3" x14ac:dyDescent="0.2">
      <c r="A61" s="65" t="s">
        <v>5</v>
      </c>
      <c r="B61" s="60"/>
      <c r="C61" s="60"/>
    </row>
    <row r="62" spans="1:3" x14ac:dyDescent="0.2">
      <c r="A62" s="60"/>
      <c r="B62" s="60" t="s">
        <v>26</v>
      </c>
      <c r="C62" s="75">
        <v>64</v>
      </c>
    </row>
    <row r="63" spans="1:3" x14ac:dyDescent="0.2">
      <c r="A63" s="60"/>
      <c r="B63" s="60" t="s">
        <v>49</v>
      </c>
      <c r="C63" s="60">
        <v>61</v>
      </c>
    </row>
    <row r="64" spans="1:3" x14ac:dyDescent="0.2">
      <c r="A64" s="60"/>
      <c r="B64" s="60" t="s">
        <v>240</v>
      </c>
      <c r="C64" s="60">
        <v>62</v>
      </c>
    </row>
    <row r="65" spans="1:3" x14ac:dyDescent="0.2">
      <c r="A65" s="60"/>
      <c r="B65" s="65" t="s">
        <v>102</v>
      </c>
      <c r="C65" s="60">
        <v>64</v>
      </c>
    </row>
    <row r="66" spans="1:3" x14ac:dyDescent="0.2">
      <c r="A66" s="60"/>
      <c r="B66" s="60"/>
      <c r="C66" s="60"/>
    </row>
    <row r="67" spans="1:3" x14ac:dyDescent="0.2">
      <c r="A67" s="60"/>
      <c r="B67" s="65" t="s">
        <v>103</v>
      </c>
      <c r="C67" s="74">
        <v>69</v>
      </c>
    </row>
    <row r="68" spans="1:3" x14ac:dyDescent="0.2">
      <c r="A68" s="60"/>
      <c r="B68" s="60"/>
      <c r="C68" s="60"/>
    </row>
    <row r="69" spans="1:3" x14ac:dyDescent="0.2">
      <c r="A69" s="60"/>
      <c r="B69" s="65" t="s">
        <v>104</v>
      </c>
      <c r="C69" s="74">
        <v>80</v>
      </c>
    </row>
    <row r="70" spans="1:3" x14ac:dyDescent="0.2">
      <c r="A70" s="60"/>
      <c r="B70" s="60"/>
      <c r="C70" s="60"/>
    </row>
    <row r="71" spans="1:3" x14ac:dyDescent="0.2">
      <c r="A71" s="60"/>
      <c r="B71" s="65" t="s">
        <v>105</v>
      </c>
      <c r="C71" s="60">
        <v>90</v>
      </c>
    </row>
    <row r="72" spans="1:3" x14ac:dyDescent="0.2">
      <c r="A72" s="60"/>
      <c r="B72" s="65" t="s">
        <v>106</v>
      </c>
      <c r="C72" s="60">
        <v>91</v>
      </c>
    </row>
    <row r="73" spans="1:3" x14ac:dyDescent="0.2">
      <c r="A73" s="60"/>
      <c r="B73" s="65" t="s">
        <v>107</v>
      </c>
      <c r="C73" s="60">
        <v>92</v>
      </c>
    </row>
    <row r="74" spans="1:3" x14ac:dyDescent="0.2">
      <c r="A74" s="60"/>
      <c r="B74" s="60"/>
      <c r="C74" s="60">
        <v>63</v>
      </c>
    </row>
    <row r="75" spans="1:3" x14ac:dyDescent="0.2">
      <c r="A75" s="60"/>
      <c r="B75" s="60"/>
      <c r="C75" s="60">
        <v>64</v>
      </c>
    </row>
    <row r="76" spans="1:3" x14ac:dyDescent="0.2">
      <c r="A76" s="60"/>
      <c r="B76" s="60"/>
      <c r="C76" s="60">
        <v>65</v>
      </c>
    </row>
    <row r="77" spans="1:3" x14ac:dyDescent="0.2">
      <c r="A77" s="60"/>
      <c r="B77" s="60"/>
      <c r="C77" s="60">
        <v>66</v>
      </c>
    </row>
    <row r="78" spans="1:3" x14ac:dyDescent="0.2">
      <c r="A78" s="60"/>
      <c r="B78" s="60"/>
      <c r="C78" s="60">
        <v>67</v>
      </c>
    </row>
    <row r="79" spans="1:3" x14ac:dyDescent="0.2">
      <c r="A79" s="60"/>
      <c r="B79" s="60"/>
      <c r="C79" s="60">
        <v>68</v>
      </c>
    </row>
    <row r="80" spans="1:3" x14ac:dyDescent="0.2">
      <c r="A80" s="60"/>
      <c r="B80" s="60"/>
      <c r="C80" s="60">
        <v>69</v>
      </c>
    </row>
    <row r="81" spans="1:3" x14ac:dyDescent="0.2">
      <c r="A81" s="60"/>
      <c r="B81" s="60"/>
      <c r="C81" s="60">
        <v>80</v>
      </c>
    </row>
  </sheetData>
  <phoneticPr fontId="1" type="noConversion"/>
  <hyperlinks>
    <hyperlink ref="C21" location="'10.Queries'!A1" display="'10.Queries'!A1" xr:uid="{CD78376A-168D-4E68-9283-DF2B50062578}"/>
    <hyperlink ref="C27" location="'23.'!A1" display="'23.'!A1" xr:uid="{186668D0-4194-4F86-8AC3-461BD254B21D}"/>
    <hyperlink ref="C24" location="'20.'!A1" display="'20.'!A1" xr:uid="{C1C332CA-1DF4-41A6-B6C8-06508D71C82B}"/>
    <hyperlink ref="C31" location="'27.'!A1" display="'27.'!A1" xr:uid="{40F6AE23-86E1-4FCB-8629-E8703812CD3D}"/>
    <hyperlink ref="C33" location="'29.'!A1" display="'29.'!A1" xr:uid="{BB48B202-A0EC-47F8-B91A-A68A1CF2AF74}"/>
    <hyperlink ref="C36" location="'30.'!A1" display="'30.'!A1" xr:uid="{1C5BA690-F61A-41DF-B82D-B855FC58EED4}"/>
    <hyperlink ref="C37" location="'31.'!A1" display="'31.'!A1" xr:uid="{376E9464-385D-4DE3-8B48-A90FAD29FE0E}"/>
    <hyperlink ref="C39" location="'33.'!A1" display="'33.'!A1" xr:uid="{E0069F6C-22E2-4FB5-97D9-EF1A4EB119E7}"/>
    <hyperlink ref="C40" location="'33.1'!A1" display="33-1" xr:uid="{E742592C-41A1-46E4-A2BE-6A875DF22156}"/>
    <hyperlink ref="C42" location="'36.'!A1" display="'36.'!A1" xr:uid="{72E81E7B-005D-45B8-A73E-A5B431B04236}"/>
    <hyperlink ref="C43" location="'37.'!A1" display="'37.'!A1" xr:uid="{00A93FA8-933C-4583-AA0E-BC14B367EC60}"/>
    <hyperlink ref="C45" location="'38.'!A1" display="'38.'!A1" xr:uid="{0144DB1A-04DB-4B37-ACC3-687B14930D85}"/>
    <hyperlink ref="C47" location="'39.'!A1" display="'39.'!A1" xr:uid="{508CB2D6-494F-41FA-9F24-E8405D898F79}"/>
    <hyperlink ref="C48" location="'40.'!A1" display="'40.'!A1" xr:uid="{ADEDBCAE-14F2-4118-833C-C502D75F84B8}"/>
    <hyperlink ref="C55" location="'50.Franking cdt'!A1" display="'50.Franking cdt'!A1" xr:uid="{17E0526E-43E8-406B-96A1-9C3043B1AB4B}"/>
    <hyperlink ref="C57" location="'52.'!A1" display="'52.'!A1" xr:uid="{7D0A1593-97F9-4829-802D-C765C409F374}"/>
    <hyperlink ref="C62" location="'64.'!A1" display="'64.'!A1" xr:uid="{D21BE44F-F46D-4A2E-AC37-01CCDFDBD65E}"/>
    <hyperlink ref="C67" location="'69.'!A1" display="'69.'!A1" xr:uid="{C97C401A-7C76-4665-A0E0-49F7C335ADBC}"/>
    <hyperlink ref="C69" location="'80.GJ'!A1" display="'80.GJ'!A1" xr:uid="{E0084BEE-DEDB-4F5C-B364-5FA675BAE0A2}"/>
  </hyperlinks>
  <printOptions gridLines="1"/>
  <pageMargins left="0.74803149606299213" right="0.74803149606299213" top="0.98425196850393704" bottom="0.98425196850393704" header="0.51181102362204722" footer="0.51181102362204722"/>
  <pageSetup scale="70" orientation="portrait" r:id="rId1"/>
  <headerFooter alignWithMargins="0">
    <oddFooter>&amp;L&amp;8&amp;Z&amp;F  _&amp;A
&amp;D  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31"/>
  <sheetViews>
    <sheetView topLeftCell="B7" workbookViewId="0">
      <selection activeCell="E20" sqref="E20"/>
    </sheetView>
  </sheetViews>
  <sheetFormatPr defaultRowHeight="12.75" x14ac:dyDescent="0.2"/>
  <cols>
    <col min="1" max="1" width="10.85546875" style="31" customWidth="1"/>
  </cols>
  <sheetData>
    <row r="1" spans="1:1" ht="13.5" thickBot="1" x14ac:dyDescent="0.25">
      <c r="A1" s="1"/>
    </row>
    <row r="2" spans="1:1" ht="13.5" thickTop="1" x14ac:dyDescent="0.2">
      <c r="A2" s="6"/>
    </row>
    <row r="3" spans="1:1" x14ac:dyDescent="0.2">
      <c r="A3" s="11"/>
    </row>
    <row r="4" spans="1:1" x14ac:dyDescent="0.2">
      <c r="A4" s="11"/>
    </row>
    <row r="5" spans="1:1" x14ac:dyDescent="0.2">
      <c r="A5" s="11"/>
    </row>
    <row r="6" spans="1:1" x14ac:dyDescent="0.2">
      <c r="A6" s="11"/>
    </row>
    <row r="7" spans="1:1" x14ac:dyDescent="0.2">
      <c r="A7" s="16"/>
    </row>
    <row r="8" spans="1:1" x14ac:dyDescent="0.2">
      <c r="A8" s="16"/>
    </row>
    <row r="9" spans="1:1" x14ac:dyDescent="0.2">
      <c r="A9" s="22"/>
    </row>
    <row r="10" spans="1:1" x14ac:dyDescent="0.2">
      <c r="A10" s="24" t="s">
        <v>18</v>
      </c>
    </row>
    <row r="11" spans="1:1" x14ac:dyDescent="0.2">
      <c r="A11" s="41" t="s">
        <v>17</v>
      </c>
    </row>
    <row r="12" spans="1:1" ht="24" x14ac:dyDescent="0.2">
      <c r="A12" s="57" t="s">
        <v>27</v>
      </c>
    </row>
    <row r="13" spans="1:1" x14ac:dyDescent="0.2">
      <c r="A13" s="41" t="s">
        <v>14</v>
      </c>
    </row>
    <row r="14" spans="1:1" ht="15" customHeight="1" x14ac:dyDescent="0.2">
      <c r="A14" s="41" t="s">
        <v>14</v>
      </c>
    </row>
    <row r="15" spans="1:1" ht="15" customHeight="1" x14ac:dyDescent="0.2">
      <c r="A15" s="41" t="s">
        <v>14</v>
      </c>
    </row>
    <row r="16" spans="1:1" ht="15" customHeight="1" x14ac:dyDescent="0.2">
      <c r="A16" s="41" t="s">
        <v>14</v>
      </c>
    </row>
    <row r="17" spans="1:1" ht="15" customHeight="1" x14ac:dyDescent="0.2">
      <c r="A17" s="41" t="s">
        <v>14</v>
      </c>
    </row>
    <row r="18" spans="1:1" ht="15" customHeight="1" x14ac:dyDescent="0.2">
      <c r="A18" s="41" t="s">
        <v>14</v>
      </c>
    </row>
    <row r="19" spans="1:1" ht="15" customHeight="1" x14ac:dyDescent="0.2">
      <c r="A19" s="41" t="s">
        <v>14</v>
      </c>
    </row>
    <row r="20" spans="1:1" ht="15" customHeight="1" x14ac:dyDescent="0.2">
      <c r="A20" s="41" t="s">
        <v>14</v>
      </c>
    </row>
    <row r="21" spans="1:1" ht="15" customHeight="1" thickBot="1" x14ac:dyDescent="0.25">
      <c r="A21" s="26"/>
    </row>
    <row r="22" spans="1:1" ht="15" customHeight="1" thickTop="1" x14ac:dyDescent="0.2"/>
    <row r="23" spans="1:1" ht="15" customHeight="1" x14ac:dyDescent="0.2">
      <c r="A23"/>
    </row>
    <row r="24" spans="1:1" ht="15" customHeight="1" x14ac:dyDescent="0.2">
      <c r="A24"/>
    </row>
    <row r="25" spans="1:1" ht="15" customHeight="1" x14ac:dyDescent="0.2">
      <c r="A25"/>
    </row>
    <row r="26" spans="1:1" ht="15" customHeight="1" x14ac:dyDescent="0.2">
      <c r="A26"/>
    </row>
    <row r="27" spans="1:1" ht="15" customHeight="1" x14ac:dyDescent="0.2">
      <c r="A27"/>
    </row>
    <row r="28" spans="1:1" ht="15" customHeight="1" x14ac:dyDescent="0.2">
      <c r="A28"/>
    </row>
    <row r="29" spans="1:1" ht="15" customHeight="1" x14ac:dyDescent="0.2">
      <c r="A29"/>
    </row>
    <row r="30" spans="1:1" ht="15" customHeight="1" x14ac:dyDescent="0.2">
      <c r="A30"/>
    </row>
    <row r="31" spans="1:1" x14ac:dyDescent="0.2">
      <c r="A31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H31"/>
  <sheetViews>
    <sheetView topLeftCell="A19" workbookViewId="0">
      <selection activeCell="F23" sqref="F23"/>
    </sheetView>
  </sheetViews>
  <sheetFormatPr defaultRowHeight="12.75" x14ac:dyDescent="0.2"/>
  <cols>
    <col min="1" max="1" width="10.140625" bestFit="1" customWidth="1"/>
    <col min="7" max="7" width="10.28515625" bestFit="1" customWidth="1"/>
    <col min="10" max="10" width="13.28515625" customWidth="1"/>
  </cols>
  <sheetData>
    <row r="1" spans="1:8" ht="13.5" customHeight="1" x14ac:dyDescent="0.2"/>
    <row r="2" spans="1:8" s="77" customFormat="1" ht="13.5" customHeight="1" x14ac:dyDescent="0.2">
      <c r="A2" s="70" t="s">
        <v>254</v>
      </c>
    </row>
    <row r="3" spans="1:8" s="77" customFormat="1" ht="13.5" customHeight="1" x14ac:dyDescent="0.2">
      <c r="A3" s="70" t="s">
        <v>249</v>
      </c>
    </row>
    <row r="4" spans="1:8" x14ac:dyDescent="0.2">
      <c r="A4" s="70"/>
    </row>
    <row r="6" spans="1:8" x14ac:dyDescent="0.2">
      <c r="A6" s="44" t="s">
        <v>239</v>
      </c>
    </row>
    <row r="7" spans="1:8" s="77" customFormat="1" x14ac:dyDescent="0.2">
      <c r="A7" s="70" t="s">
        <v>248</v>
      </c>
    </row>
    <row r="8" spans="1:8" x14ac:dyDescent="0.2">
      <c r="A8" s="70"/>
    </row>
    <row r="9" spans="1:8" x14ac:dyDescent="0.2">
      <c r="A9" s="70" t="s">
        <v>420</v>
      </c>
    </row>
    <row r="10" spans="1:8" s="77" customFormat="1" ht="13.5" customHeight="1" x14ac:dyDescent="0.2"/>
    <row r="11" spans="1:8" x14ac:dyDescent="0.2">
      <c r="A11" s="44" t="s">
        <v>85</v>
      </c>
    </row>
    <row r="12" spans="1:8" x14ac:dyDescent="0.2">
      <c r="A12" s="191" t="s">
        <v>448</v>
      </c>
    </row>
    <row r="14" spans="1:8" x14ac:dyDescent="0.2">
      <c r="A14" s="79">
        <v>44040</v>
      </c>
      <c r="B14" t="s">
        <v>449</v>
      </c>
      <c r="G14" s="165">
        <v>2743.95</v>
      </c>
      <c r="H14" s="322" t="s">
        <v>258</v>
      </c>
    </row>
    <row r="15" spans="1:8" x14ac:dyDescent="0.2">
      <c r="A15" s="79">
        <v>44066</v>
      </c>
      <c r="B15" t="s">
        <v>450</v>
      </c>
      <c r="G15" s="165">
        <v>479.25</v>
      </c>
      <c r="H15" s="322" t="s">
        <v>452</v>
      </c>
    </row>
    <row r="16" spans="1:8" x14ac:dyDescent="0.2">
      <c r="A16" s="328">
        <v>44184</v>
      </c>
      <c r="B16" t="s">
        <v>451</v>
      </c>
      <c r="G16" s="165">
        <v>250</v>
      </c>
      <c r="H16" s="322" t="s">
        <v>453</v>
      </c>
    </row>
    <row r="20" spans="1:1" x14ac:dyDescent="0.2">
      <c r="A20" s="326" t="s">
        <v>442</v>
      </c>
    </row>
    <row r="21" spans="1:1" x14ac:dyDescent="0.2">
      <c r="A21" s="327" t="s">
        <v>443</v>
      </c>
    </row>
    <row r="27" spans="1:1" x14ac:dyDescent="0.2">
      <c r="A27" s="327" t="s">
        <v>473</v>
      </c>
    </row>
    <row r="28" spans="1:1" x14ac:dyDescent="0.2">
      <c r="A28" s="70"/>
    </row>
    <row r="29" spans="1:1" x14ac:dyDescent="0.2">
      <c r="A29" s="327" t="s">
        <v>474</v>
      </c>
    </row>
    <row r="31" spans="1:1" x14ac:dyDescent="0.2">
      <c r="A31" s="327" t="s">
        <v>475</v>
      </c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K72"/>
  <sheetViews>
    <sheetView topLeftCell="A22" workbookViewId="0">
      <selection activeCell="F77" sqref="F77"/>
    </sheetView>
  </sheetViews>
  <sheetFormatPr defaultRowHeight="12.75" x14ac:dyDescent="0.2"/>
  <cols>
    <col min="1" max="1" width="21.42578125" style="93" bestFit="1" customWidth="1"/>
    <col min="2" max="2" width="18.5703125" style="92" bestFit="1" customWidth="1"/>
    <col min="3" max="3" width="14.140625" style="92" customWidth="1"/>
    <col min="4" max="4" width="32" style="92" bestFit="1" customWidth="1"/>
    <col min="5" max="5" width="10.85546875" style="92" bestFit="1" customWidth="1"/>
    <col min="6" max="6" width="11.42578125" style="92" bestFit="1" customWidth="1"/>
    <col min="7" max="16384" width="9.140625" style="92"/>
  </cols>
  <sheetData>
    <row r="1" spans="1:11" x14ac:dyDescent="0.2">
      <c r="A1" s="92"/>
    </row>
    <row r="2" spans="1:11" x14ac:dyDescent="0.2">
      <c r="A2" s="92"/>
    </row>
    <row r="3" spans="1:11" x14ac:dyDescent="0.2">
      <c r="A3" s="92"/>
    </row>
    <row r="4" spans="1:11" x14ac:dyDescent="0.2">
      <c r="A4" s="92"/>
    </row>
    <row r="5" spans="1:11" x14ac:dyDescent="0.2">
      <c r="A5" s="92"/>
    </row>
    <row r="6" spans="1:11" x14ac:dyDescent="0.2">
      <c r="A6" s="92"/>
    </row>
    <row r="7" spans="1:11" x14ac:dyDescent="0.2">
      <c r="A7" s="92"/>
    </row>
    <row r="8" spans="1:11" x14ac:dyDescent="0.2">
      <c r="A8" s="92"/>
    </row>
    <row r="9" spans="1:11" x14ac:dyDescent="0.2">
      <c r="A9" s="92"/>
    </row>
    <row r="10" spans="1:11" x14ac:dyDescent="0.2">
      <c r="A10" s="92"/>
    </row>
    <row r="11" spans="1:11" x14ac:dyDescent="0.2">
      <c r="A11" s="92"/>
    </row>
    <row r="12" spans="1:11" x14ac:dyDescent="0.2">
      <c r="A12" s="92"/>
      <c r="K12" s="176" t="s">
        <v>265</v>
      </c>
    </row>
    <row r="13" spans="1:11" ht="12.75" customHeight="1" x14ac:dyDescent="0.2">
      <c r="A13" s="92"/>
    </row>
    <row r="14" spans="1:11" ht="12.75" customHeight="1" x14ac:dyDescent="0.2">
      <c r="A14" s="92"/>
      <c r="K14" s="176"/>
    </row>
    <row r="15" spans="1:11" x14ac:dyDescent="0.2">
      <c r="A15" s="92"/>
    </row>
    <row r="16" spans="1:11" x14ac:dyDescent="0.2">
      <c r="A16" s="92"/>
    </row>
    <row r="17" spans="1:1" x14ac:dyDescent="0.2">
      <c r="A17" s="92"/>
    </row>
    <row r="18" spans="1:1" x14ac:dyDescent="0.2">
      <c r="A18" s="92"/>
    </row>
    <row r="19" spans="1:1" x14ac:dyDescent="0.2">
      <c r="A19" s="92"/>
    </row>
    <row r="20" spans="1:1" x14ac:dyDescent="0.2">
      <c r="A20" s="92"/>
    </row>
    <row r="21" spans="1:1" x14ac:dyDescent="0.2">
      <c r="A21" s="92"/>
    </row>
    <row r="22" spans="1:1" x14ac:dyDescent="0.2">
      <c r="A22" s="92"/>
    </row>
    <row r="23" spans="1:1" x14ac:dyDescent="0.2">
      <c r="A23" s="92"/>
    </row>
    <row r="24" spans="1:1" x14ac:dyDescent="0.2">
      <c r="A24" s="92"/>
    </row>
    <row r="25" spans="1:1" x14ac:dyDescent="0.2">
      <c r="A25" s="92"/>
    </row>
    <row r="26" spans="1:1" x14ac:dyDescent="0.2">
      <c r="A26" s="92"/>
    </row>
    <row r="27" spans="1:1" x14ac:dyDescent="0.2">
      <c r="A27" s="92"/>
    </row>
    <row r="28" spans="1:1" x14ac:dyDescent="0.2">
      <c r="A28" s="92"/>
    </row>
    <row r="29" spans="1:1" x14ac:dyDescent="0.2">
      <c r="A29" s="92"/>
    </row>
    <row r="30" spans="1:1" x14ac:dyDescent="0.2">
      <c r="A30" s="92"/>
    </row>
    <row r="31" spans="1:1" x14ac:dyDescent="0.2">
      <c r="A31" s="92"/>
    </row>
    <row r="32" spans="1:1" x14ac:dyDescent="0.2">
      <c r="A32" s="92"/>
    </row>
    <row r="33" spans="1:1" x14ac:dyDescent="0.2">
      <c r="A33" s="92"/>
    </row>
    <row r="34" spans="1:1" ht="12.75" customHeight="1" x14ac:dyDescent="0.2">
      <c r="A34" s="92"/>
    </row>
    <row r="35" spans="1:1" x14ac:dyDescent="0.2">
      <c r="A35" s="92"/>
    </row>
    <row r="36" spans="1:1" x14ac:dyDescent="0.2">
      <c r="A36" s="92"/>
    </row>
    <row r="37" spans="1:1" x14ac:dyDescent="0.2">
      <c r="A37" s="92"/>
    </row>
    <row r="38" spans="1:1" x14ac:dyDescent="0.2">
      <c r="A38" s="92"/>
    </row>
    <row r="39" spans="1:1" x14ac:dyDescent="0.2">
      <c r="A39" s="92"/>
    </row>
    <row r="40" spans="1:1" x14ac:dyDescent="0.2">
      <c r="A40" s="92"/>
    </row>
    <row r="41" spans="1:1" x14ac:dyDescent="0.2">
      <c r="A41" s="92"/>
    </row>
    <row r="42" spans="1:1" x14ac:dyDescent="0.2">
      <c r="A42" s="92"/>
    </row>
    <row r="43" spans="1:1" x14ac:dyDescent="0.2">
      <c r="A43" s="92"/>
    </row>
    <row r="44" spans="1:1" x14ac:dyDescent="0.2">
      <c r="A44" s="92"/>
    </row>
    <row r="45" spans="1:1" x14ac:dyDescent="0.2">
      <c r="A45" s="92"/>
    </row>
    <row r="46" spans="1:1" x14ac:dyDescent="0.2">
      <c r="A46" s="92"/>
    </row>
    <row r="47" spans="1:1" x14ac:dyDescent="0.2">
      <c r="A47" s="92"/>
    </row>
    <row r="48" spans="1:1" x14ac:dyDescent="0.2">
      <c r="A48" s="92"/>
    </row>
    <row r="49" spans="1:1" x14ac:dyDescent="0.2">
      <c r="A49" s="92"/>
    </row>
    <row r="50" spans="1:1" x14ac:dyDescent="0.2">
      <c r="A50" s="92"/>
    </row>
    <row r="51" spans="1:1" x14ac:dyDescent="0.2">
      <c r="A51" s="92"/>
    </row>
    <row r="52" spans="1:1" x14ac:dyDescent="0.2">
      <c r="A52" s="92"/>
    </row>
    <row r="53" spans="1:1" x14ac:dyDescent="0.2">
      <c r="A53" s="92"/>
    </row>
    <row r="54" spans="1:1" x14ac:dyDescent="0.2">
      <c r="A54" s="92"/>
    </row>
    <row r="55" spans="1:1" x14ac:dyDescent="0.2">
      <c r="A55" s="92"/>
    </row>
    <row r="56" spans="1:1" x14ac:dyDescent="0.2">
      <c r="A56" s="92"/>
    </row>
    <row r="57" spans="1:1" x14ac:dyDescent="0.2">
      <c r="A57" s="92"/>
    </row>
    <row r="58" spans="1:1" x14ac:dyDescent="0.2">
      <c r="A58" s="92"/>
    </row>
    <row r="59" spans="1:1" x14ac:dyDescent="0.2">
      <c r="A59" s="92"/>
    </row>
    <row r="60" spans="1:1" x14ac:dyDescent="0.2">
      <c r="A60" s="92"/>
    </row>
    <row r="61" spans="1:1" x14ac:dyDescent="0.2">
      <c r="A61" s="92"/>
    </row>
    <row r="62" spans="1:1" x14ac:dyDescent="0.2">
      <c r="A62" s="92"/>
    </row>
    <row r="63" spans="1:1" x14ac:dyDescent="0.2">
      <c r="A63" s="92"/>
    </row>
    <row r="64" spans="1:1" x14ac:dyDescent="0.2">
      <c r="A64" s="92"/>
    </row>
    <row r="65" spans="1:1" x14ac:dyDescent="0.2">
      <c r="A65" s="92"/>
    </row>
    <row r="66" spans="1:1" x14ac:dyDescent="0.2">
      <c r="A66" s="92"/>
    </row>
    <row r="67" spans="1:1" x14ac:dyDescent="0.2">
      <c r="A67" s="92"/>
    </row>
    <row r="68" spans="1:1" x14ac:dyDescent="0.2">
      <c r="A68" s="92"/>
    </row>
    <row r="69" spans="1:1" x14ac:dyDescent="0.2">
      <c r="A69" s="92"/>
    </row>
    <row r="70" spans="1:1" x14ac:dyDescent="0.2">
      <c r="A70" s="92"/>
    </row>
    <row r="71" spans="1:1" x14ac:dyDescent="0.2">
      <c r="A71" s="92"/>
    </row>
    <row r="72" spans="1:1" x14ac:dyDescent="0.2">
      <c r="A72" s="92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035F1-1FFA-438E-8982-CC3D5380E9E1}">
  <sheetPr>
    <tabColor rgb="FFFFFF00"/>
  </sheetPr>
  <dimension ref="A1:C11"/>
  <sheetViews>
    <sheetView workbookViewId="0">
      <selection activeCell="C13" sqref="C13"/>
    </sheetView>
  </sheetViews>
  <sheetFormatPr defaultRowHeight="12.75" x14ac:dyDescent="0.2"/>
  <cols>
    <col min="1" max="1" width="31.85546875" customWidth="1"/>
    <col min="2" max="2" width="11.5703125" customWidth="1"/>
    <col min="3" max="3" width="11.28515625" bestFit="1" customWidth="1"/>
  </cols>
  <sheetData>
    <row r="1" spans="1:3" x14ac:dyDescent="0.2">
      <c r="A1" s="326" t="s">
        <v>136</v>
      </c>
    </row>
    <row r="2" spans="1:3" x14ac:dyDescent="0.2">
      <c r="A2" s="326" t="s">
        <v>489</v>
      </c>
    </row>
    <row r="4" spans="1:3" x14ac:dyDescent="0.2">
      <c r="A4" s="327" t="s">
        <v>490</v>
      </c>
    </row>
    <row r="5" spans="1:3" x14ac:dyDescent="0.2">
      <c r="A5" s="327" t="s">
        <v>491</v>
      </c>
    </row>
    <row r="8" spans="1:3" x14ac:dyDescent="0.2">
      <c r="A8" s="327" t="s">
        <v>492</v>
      </c>
      <c r="B8" s="158">
        <v>467072.36</v>
      </c>
      <c r="C8" s="158"/>
    </row>
    <row r="9" spans="1:3" x14ac:dyDescent="0.2">
      <c r="A9" s="327" t="s">
        <v>494</v>
      </c>
      <c r="B9" s="148">
        <f>B10-B8</f>
        <v>467927.64</v>
      </c>
    </row>
    <row r="10" spans="1:3" ht="13.5" thickBot="1" x14ac:dyDescent="0.25">
      <c r="A10" s="327" t="s">
        <v>493</v>
      </c>
      <c r="B10" s="370">
        <f>935000</f>
        <v>935000</v>
      </c>
    </row>
    <row r="11" spans="1:3" ht="13.5" thickTop="1" x14ac:dyDescent="0.2"/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2:I101"/>
  <sheetViews>
    <sheetView workbookViewId="0">
      <selection activeCell="H33" sqref="H33"/>
    </sheetView>
  </sheetViews>
  <sheetFormatPr defaultRowHeight="12.75" x14ac:dyDescent="0.2"/>
  <cols>
    <col min="1" max="1" width="14.42578125" customWidth="1"/>
    <col min="3" max="3" width="14.28515625" customWidth="1"/>
  </cols>
  <sheetData>
    <row r="2" spans="1:3" x14ac:dyDescent="0.2">
      <c r="A2" s="318" t="s">
        <v>214</v>
      </c>
      <c r="B2" s="317"/>
      <c r="C2" s="317"/>
    </row>
    <row r="3" spans="1:3" x14ac:dyDescent="0.2">
      <c r="A3" s="318" t="s">
        <v>421</v>
      </c>
      <c r="B3" s="317"/>
      <c r="C3" s="317"/>
    </row>
    <row r="5" spans="1:3" x14ac:dyDescent="0.2">
      <c r="A5" s="322" t="s">
        <v>423</v>
      </c>
      <c r="B5" s="317"/>
      <c r="C5" s="317"/>
    </row>
    <row r="8" spans="1:3" x14ac:dyDescent="0.2">
      <c r="A8" s="318" t="s">
        <v>402</v>
      </c>
      <c r="B8" s="317"/>
      <c r="C8" s="317"/>
    </row>
    <row r="9" spans="1:3" x14ac:dyDescent="0.2">
      <c r="A9" s="319">
        <v>43091</v>
      </c>
      <c r="B9" s="317"/>
      <c r="C9" s="321">
        <v>589.38</v>
      </c>
    </row>
    <row r="10" spans="1:3" x14ac:dyDescent="0.2">
      <c r="A10" s="319">
        <v>43285</v>
      </c>
      <c r="B10" s="317"/>
      <c r="C10" s="321">
        <v>1529.38</v>
      </c>
    </row>
    <row r="11" spans="1:3" x14ac:dyDescent="0.2">
      <c r="A11" s="319">
        <v>43454</v>
      </c>
      <c r="B11" s="317"/>
      <c r="C11" s="321">
        <v>1529.38</v>
      </c>
    </row>
    <row r="12" spans="1:3" x14ac:dyDescent="0.2">
      <c r="A12" s="319">
        <v>43640</v>
      </c>
      <c r="B12" s="317"/>
      <c r="C12" s="321">
        <v>1529.38</v>
      </c>
    </row>
    <row r="13" spans="1:3" s="317" customFormat="1" x14ac:dyDescent="0.2">
      <c r="A13" s="319">
        <v>43819</v>
      </c>
      <c r="C13" s="320">
        <v>1301.5999999999999</v>
      </c>
    </row>
    <row r="14" spans="1:3" s="317" customFormat="1" x14ac:dyDescent="0.2">
      <c r="A14" s="319">
        <v>44183</v>
      </c>
      <c r="C14" s="320">
        <v>504.37</v>
      </c>
    </row>
    <row r="15" spans="1:3" x14ac:dyDescent="0.2">
      <c r="A15" s="319">
        <v>44372</v>
      </c>
      <c r="B15" s="317"/>
      <c r="C15" s="323">
        <v>943.66</v>
      </c>
    </row>
    <row r="16" spans="1:3" x14ac:dyDescent="0.2">
      <c r="A16" s="317"/>
      <c r="B16" s="317"/>
      <c r="C16" s="321">
        <f>SUM(C9:C15)</f>
        <v>7927.1500000000005</v>
      </c>
    </row>
    <row r="18" spans="1:5" x14ac:dyDescent="0.2">
      <c r="A18" s="318" t="s">
        <v>400</v>
      </c>
      <c r="B18" s="317"/>
      <c r="C18" s="317"/>
    </row>
    <row r="19" spans="1:5" x14ac:dyDescent="0.2">
      <c r="A19" s="319">
        <v>43371</v>
      </c>
      <c r="B19" s="317"/>
      <c r="C19" s="321">
        <v>2310</v>
      </c>
    </row>
    <row r="20" spans="1:5" x14ac:dyDescent="0.2">
      <c r="A20" s="319">
        <v>43552</v>
      </c>
      <c r="B20" s="317"/>
      <c r="C20" s="321">
        <v>2000</v>
      </c>
    </row>
    <row r="21" spans="1:5" x14ac:dyDescent="0.2">
      <c r="A21" s="319">
        <v>43734</v>
      </c>
      <c r="B21" s="317"/>
      <c r="C21" s="321">
        <v>2310</v>
      </c>
    </row>
    <row r="22" spans="1:5" s="317" customFormat="1" x14ac:dyDescent="0.2">
      <c r="A22" s="319">
        <v>43921</v>
      </c>
      <c r="C22" s="320">
        <v>2000</v>
      </c>
    </row>
    <row r="23" spans="1:5" s="317" customFormat="1" x14ac:dyDescent="0.2">
      <c r="A23" s="319">
        <v>44104</v>
      </c>
      <c r="C23" s="320">
        <v>980</v>
      </c>
    </row>
    <row r="24" spans="1:5" x14ac:dyDescent="0.2">
      <c r="A24" s="319">
        <v>44285</v>
      </c>
      <c r="B24" s="317"/>
      <c r="C24" s="323">
        <v>1500</v>
      </c>
    </row>
    <row r="25" spans="1:5" x14ac:dyDescent="0.2">
      <c r="A25" s="317"/>
      <c r="B25" s="317"/>
      <c r="C25" s="321">
        <f>SUM(C19:C24)</f>
        <v>11100</v>
      </c>
    </row>
    <row r="27" spans="1:5" x14ac:dyDescent="0.2">
      <c r="A27" s="317"/>
      <c r="B27" s="318" t="s">
        <v>422</v>
      </c>
      <c r="C27" s="324">
        <f>+C16+C25</f>
        <v>19027.150000000001</v>
      </c>
      <c r="E27" t="s">
        <v>476</v>
      </c>
    </row>
    <row r="96" spans="8:8" x14ac:dyDescent="0.2">
      <c r="H96" t="s">
        <v>455</v>
      </c>
    </row>
    <row r="97" spans="1:9" x14ac:dyDescent="0.2">
      <c r="H97" t="s">
        <v>461</v>
      </c>
    </row>
    <row r="98" spans="1:9" x14ac:dyDescent="0.2">
      <c r="H98" t="s">
        <v>462</v>
      </c>
    </row>
    <row r="99" spans="1:9" x14ac:dyDescent="0.2">
      <c r="H99" t="s">
        <v>456</v>
      </c>
    </row>
    <row r="100" spans="1:9" x14ac:dyDescent="0.2">
      <c r="H100" t="s">
        <v>457</v>
      </c>
      <c r="I100" s="344" t="s">
        <v>458</v>
      </c>
    </row>
    <row r="101" spans="1:9" x14ac:dyDescent="0.2">
      <c r="A101" s="351" t="s">
        <v>454</v>
      </c>
      <c r="H101" t="s">
        <v>459</v>
      </c>
      <c r="I101" s="344" t="s">
        <v>460</v>
      </c>
    </row>
  </sheetData>
  <hyperlinks>
    <hyperlink ref="A101" r:id="rId1" xr:uid="{66D27AA6-E3A6-4F49-BEAA-F268DAE9F52F}"/>
  </hyperlinks>
  <printOptions gridLines="1"/>
  <pageMargins left="0.74803149606299213" right="0.74803149606299213" top="0.98425196850393704" bottom="0.98425196850393704" header="0.51181102362204722" footer="0.51181102362204722"/>
  <pageSetup paperSize="9" scale="25" orientation="portrait" r:id="rId2"/>
  <headerFooter alignWithMargins="0">
    <oddFooter>&amp;L&amp;8&amp;Z&amp;F  _&amp;A
&amp;D   &amp;T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50"/>
  <sheetViews>
    <sheetView workbookViewId="0">
      <selection activeCell="A45" sqref="A45:C53"/>
    </sheetView>
  </sheetViews>
  <sheetFormatPr defaultRowHeight="12.75" x14ac:dyDescent="0.2"/>
  <sheetData>
    <row r="1" ht="22.5" customHeight="1" x14ac:dyDescent="0.2"/>
    <row r="2" ht="12.75" customHeight="1" x14ac:dyDescent="0.2"/>
    <row r="5" ht="12.75" customHeight="1" x14ac:dyDescent="0.2"/>
    <row r="11" ht="12.75" customHeight="1" x14ac:dyDescent="0.2"/>
    <row r="27" ht="12.75" customHeight="1" x14ac:dyDescent="0.2"/>
    <row r="29" ht="15" customHeight="1" x14ac:dyDescent="0.2"/>
    <row r="30" ht="12.75" customHeight="1" x14ac:dyDescent="0.2"/>
    <row r="49" spans="1:1" x14ac:dyDescent="0.2">
      <c r="A49" s="44"/>
    </row>
    <row r="50" spans="1:1" x14ac:dyDescent="0.2">
      <c r="A50" s="44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E40DB-84A9-43BE-9599-16EE8B0A871F}">
  <sheetPr>
    <pageSetUpPr fitToPage="1"/>
  </sheetPr>
  <dimension ref="A1:A50"/>
  <sheetViews>
    <sheetView workbookViewId="0">
      <selection sqref="A1:K19"/>
    </sheetView>
  </sheetViews>
  <sheetFormatPr defaultRowHeight="12.75" x14ac:dyDescent="0.2"/>
  <cols>
    <col min="4" max="4" width="11.140625" bestFit="1" customWidth="1"/>
    <col min="5" max="5" width="66.42578125" bestFit="1" customWidth="1"/>
  </cols>
  <sheetData>
    <row r="1" ht="22.5" customHeight="1" x14ac:dyDescent="0.2"/>
    <row r="2" ht="12.75" customHeight="1" x14ac:dyDescent="0.2"/>
    <row r="5" ht="12.75" customHeight="1" x14ac:dyDescent="0.2"/>
    <row r="11" ht="12.75" customHeight="1" x14ac:dyDescent="0.2"/>
    <row r="27" ht="12.75" customHeight="1" x14ac:dyDescent="0.2"/>
    <row r="29" ht="15" customHeight="1" x14ac:dyDescent="0.2"/>
    <row r="30" ht="12.75" customHeight="1" x14ac:dyDescent="0.2"/>
    <row r="49" spans="1:1" x14ac:dyDescent="0.2">
      <c r="A49" s="44"/>
    </row>
    <row r="50" spans="1:1" x14ac:dyDescent="0.2">
      <c r="A50" s="44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DBF20-A6EA-4E31-81CF-E710C596B431}">
  <sheetPr>
    <tabColor rgb="FFFFFF00"/>
  </sheetPr>
  <dimension ref="A1:P47"/>
  <sheetViews>
    <sheetView topLeftCell="F13" workbookViewId="0">
      <selection activeCell="L89" sqref="L89"/>
    </sheetView>
  </sheetViews>
  <sheetFormatPr defaultRowHeight="12.75" x14ac:dyDescent="0.2"/>
  <cols>
    <col min="1" max="1" width="32" customWidth="1"/>
    <col min="2" max="2" width="4" customWidth="1"/>
    <col min="4" max="4" width="13.5703125" customWidth="1"/>
    <col min="6" max="16" width="12.5703125" customWidth="1"/>
  </cols>
  <sheetData>
    <row r="1" spans="1:16" ht="15" x14ac:dyDescent="0.25">
      <c r="A1" s="272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</row>
    <row r="2" spans="1:16" ht="23.25" x14ac:dyDescent="0.35">
      <c r="A2" s="292" t="s">
        <v>371</v>
      </c>
      <c r="B2" s="239"/>
      <c r="C2" s="239"/>
      <c r="D2" s="293"/>
      <c r="E2" s="249"/>
      <c r="F2" s="294"/>
      <c r="G2" s="294"/>
      <c r="H2" s="294"/>
      <c r="I2" s="294"/>
      <c r="J2" s="295"/>
      <c r="K2" s="296"/>
      <c r="L2" s="297"/>
      <c r="M2" s="298"/>
      <c r="N2" s="246"/>
      <c r="O2" s="246"/>
      <c r="P2" s="299"/>
    </row>
    <row r="3" spans="1:16" ht="15.75" x14ac:dyDescent="0.25">
      <c r="A3" s="290" t="s">
        <v>372</v>
      </c>
      <c r="B3" s="239"/>
      <c r="C3" s="239"/>
      <c r="D3" s="240"/>
      <c r="E3" s="241"/>
      <c r="F3" s="242"/>
      <c r="G3" s="242"/>
      <c r="H3" s="242"/>
      <c r="I3" s="242"/>
      <c r="J3" s="243"/>
      <c r="K3" s="244"/>
      <c r="L3" s="245"/>
      <c r="M3" s="241"/>
      <c r="N3" s="246"/>
      <c r="O3" s="246"/>
      <c r="P3" s="299"/>
    </row>
    <row r="4" spans="1:16" ht="15.75" x14ac:dyDescent="0.25">
      <c r="A4" s="366" t="s">
        <v>373</v>
      </c>
      <c r="B4" s="366"/>
      <c r="C4" s="366"/>
      <c r="D4" s="366"/>
      <c r="E4" s="366"/>
      <c r="F4" s="247"/>
      <c r="G4" s="247"/>
      <c r="H4" s="247"/>
      <c r="I4" s="247"/>
      <c r="J4" s="248"/>
      <c r="K4" s="248"/>
      <c r="L4" s="248"/>
      <c r="M4" s="249"/>
      <c r="N4" s="246"/>
      <c r="O4" s="246"/>
      <c r="P4" s="299"/>
    </row>
    <row r="5" spans="1:16" ht="15.75" x14ac:dyDescent="0.25">
      <c r="A5" s="288" t="s">
        <v>417</v>
      </c>
      <c r="B5" s="250"/>
      <c r="C5" s="250"/>
      <c r="D5" s="250"/>
      <c r="E5" s="250"/>
      <c r="F5" s="247"/>
      <c r="G5" s="247"/>
      <c r="H5" s="247"/>
      <c r="I5" s="247"/>
      <c r="J5" s="248"/>
      <c r="K5" s="248"/>
      <c r="L5" s="248"/>
      <c r="M5" s="249"/>
      <c r="N5" s="246"/>
      <c r="O5" s="246"/>
      <c r="P5" s="299"/>
    </row>
    <row r="6" spans="1:16" ht="15" x14ac:dyDescent="0.25">
      <c r="A6" s="250"/>
      <c r="B6" s="250"/>
      <c r="C6" s="250"/>
      <c r="D6" s="250"/>
      <c r="E6" s="250"/>
      <c r="F6" s="247"/>
      <c r="G6" s="247"/>
      <c r="H6" s="247"/>
      <c r="I6" s="247"/>
      <c r="J6" s="248"/>
      <c r="K6" s="248"/>
      <c r="L6" s="248"/>
      <c r="M6" s="249"/>
      <c r="N6" s="246"/>
      <c r="O6" s="246"/>
      <c r="P6" s="299"/>
    </row>
    <row r="7" spans="1:16" ht="15" x14ac:dyDescent="0.25">
      <c r="A7" s="250"/>
      <c r="B7" s="250"/>
      <c r="C7" s="250"/>
      <c r="D7" s="250"/>
      <c r="E7" s="250"/>
      <c r="F7" s="247"/>
      <c r="G7" s="247"/>
      <c r="H7" s="247"/>
      <c r="I7" s="247"/>
      <c r="J7" s="248"/>
      <c r="K7" s="248"/>
      <c r="L7" s="248"/>
      <c r="M7" s="249"/>
      <c r="N7" s="246"/>
      <c r="O7" s="246"/>
      <c r="P7" s="299"/>
    </row>
    <row r="8" spans="1:16" ht="15.75" thickBot="1" x14ac:dyDescent="0.3">
      <c r="A8" s="250"/>
      <c r="B8" s="250"/>
      <c r="C8" s="250"/>
      <c r="D8" s="250"/>
      <c r="E8" s="250"/>
      <c r="F8" s="247"/>
      <c r="G8" s="247"/>
      <c r="H8" s="247"/>
      <c r="I8" s="247"/>
      <c r="J8" s="248"/>
      <c r="K8" s="248"/>
      <c r="L8" s="248"/>
      <c r="M8" s="249"/>
      <c r="N8" s="246"/>
      <c r="O8" s="246"/>
      <c r="P8" s="299"/>
    </row>
    <row r="9" spans="1:16" ht="23.25" x14ac:dyDescent="0.25">
      <c r="A9" s="251"/>
      <c r="B9" s="251"/>
      <c r="C9" s="251"/>
      <c r="D9" s="252"/>
      <c r="E9" s="253"/>
      <c r="F9" s="254"/>
      <c r="G9" s="254"/>
      <c r="H9" s="254"/>
      <c r="I9" s="254"/>
      <c r="J9" s="255"/>
      <c r="K9" s="256" t="s">
        <v>374</v>
      </c>
      <c r="L9" s="255"/>
      <c r="M9" s="257" t="s">
        <v>374</v>
      </c>
      <c r="N9" s="257" t="s">
        <v>375</v>
      </c>
      <c r="O9" s="257" t="s">
        <v>376</v>
      </c>
      <c r="P9" s="300"/>
    </row>
    <row r="10" spans="1:16" ht="22.5" x14ac:dyDescent="0.2">
      <c r="A10" s="367" t="s">
        <v>377</v>
      </c>
      <c r="B10" s="367"/>
      <c r="C10" s="289" t="s">
        <v>378</v>
      </c>
      <c r="D10" s="258" t="s">
        <v>379</v>
      </c>
      <c r="E10" s="259" t="s">
        <v>380</v>
      </c>
      <c r="F10" s="260" t="s">
        <v>381</v>
      </c>
      <c r="G10" s="260" t="s">
        <v>381</v>
      </c>
      <c r="H10" s="260" t="s">
        <v>382</v>
      </c>
      <c r="I10" s="260" t="s">
        <v>383</v>
      </c>
      <c r="J10" s="261" t="s">
        <v>384</v>
      </c>
      <c r="K10" s="262"/>
      <c r="L10" s="262" t="s">
        <v>385</v>
      </c>
      <c r="M10" s="262"/>
      <c r="N10" s="263" t="s">
        <v>386</v>
      </c>
      <c r="O10" s="289" t="s">
        <v>387</v>
      </c>
      <c r="P10" s="301" t="s">
        <v>376</v>
      </c>
    </row>
    <row r="11" spans="1:16" ht="15" x14ac:dyDescent="0.25">
      <c r="A11" s="238"/>
      <c r="B11" s="238"/>
      <c r="C11" s="289" t="s">
        <v>388</v>
      </c>
      <c r="D11" s="258" t="s">
        <v>389</v>
      </c>
      <c r="E11" s="259" t="s">
        <v>390</v>
      </c>
      <c r="F11" s="260" t="s">
        <v>391</v>
      </c>
      <c r="G11" s="260"/>
      <c r="H11" s="260">
        <v>-0.01</v>
      </c>
      <c r="I11" s="260" t="s">
        <v>392</v>
      </c>
      <c r="J11" s="261" t="s">
        <v>393</v>
      </c>
      <c r="K11" s="262"/>
      <c r="L11" s="262" t="s">
        <v>391</v>
      </c>
      <c r="M11" s="262"/>
      <c r="N11" s="263" t="s">
        <v>394</v>
      </c>
      <c r="O11" s="289" t="s">
        <v>395</v>
      </c>
      <c r="P11" s="301" t="s">
        <v>396</v>
      </c>
    </row>
    <row r="12" spans="1:16" ht="15.75" thickBot="1" x14ac:dyDescent="0.3">
      <c r="A12" s="265"/>
      <c r="B12" s="265"/>
      <c r="C12" s="265"/>
      <c r="D12" s="266"/>
      <c r="E12" s="267"/>
      <c r="F12" s="268"/>
      <c r="G12" s="268"/>
      <c r="H12" s="268"/>
      <c r="I12" s="268"/>
      <c r="J12" s="269" t="s">
        <v>397</v>
      </c>
      <c r="K12" s="270" t="s">
        <v>398</v>
      </c>
      <c r="L12" s="270" t="s">
        <v>418</v>
      </c>
      <c r="M12" s="270" t="s">
        <v>418</v>
      </c>
      <c r="N12" s="271"/>
      <c r="O12" s="271"/>
      <c r="P12" s="302"/>
    </row>
    <row r="13" spans="1:16" ht="15" x14ac:dyDescent="0.25">
      <c r="A13" s="238"/>
      <c r="B13" s="238"/>
      <c r="C13" s="238"/>
      <c r="D13" s="258"/>
      <c r="E13" s="259"/>
      <c r="F13" s="260"/>
      <c r="G13" s="260"/>
      <c r="H13" s="260"/>
      <c r="I13" s="260"/>
      <c r="J13" s="261"/>
      <c r="K13" s="261"/>
      <c r="L13" s="261"/>
      <c r="M13" s="259"/>
      <c r="N13" s="263"/>
      <c r="O13" s="263"/>
      <c r="P13" s="301"/>
    </row>
    <row r="14" spans="1:16" ht="15" x14ac:dyDescent="0.25">
      <c r="A14" s="272" t="s">
        <v>399</v>
      </c>
      <c r="B14" s="272"/>
      <c r="C14" s="273" t="s">
        <v>400</v>
      </c>
      <c r="D14" s="274">
        <v>43152</v>
      </c>
      <c r="E14" s="275">
        <v>1000</v>
      </c>
      <c r="F14" s="276">
        <v>74.099999999999994</v>
      </c>
      <c r="G14" s="276">
        <f>+E14*F14</f>
        <v>74100</v>
      </c>
      <c r="H14" s="276">
        <f>+G14*1%</f>
        <v>741</v>
      </c>
      <c r="I14" s="276">
        <f>+H14*0.1</f>
        <v>74.100000000000009</v>
      </c>
      <c r="J14" s="276">
        <f>SUM(G14:I14)</f>
        <v>74915.100000000006</v>
      </c>
      <c r="K14" s="277">
        <v>69420</v>
      </c>
      <c r="L14" s="277">
        <v>99.87</v>
      </c>
      <c r="M14" s="277">
        <f>+E14*L14</f>
        <v>99870</v>
      </c>
      <c r="N14" s="277">
        <f>+M14-K14</f>
        <v>30450</v>
      </c>
      <c r="O14" s="277">
        <f>+M14-J14</f>
        <v>24954.899999999994</v>
      </c>
      <c r="P14" s="303"/>
    </row>
    <row r="15" spans="1:16" ht="15" x14ac:dyDescent="0.25">
      <c r="A15" s="272"/>
      <c r="B15" s="272"/>
      <c r="C15" s="273"/>
      <c r="D15" s="274"/>
      <c r="E15" s="275"/>
      <c r="F15" s="276"/>
      <c r="G15" s="276"/>
      <c r="H15" s="276"/>
      <c r="I15" s="276"/>
      <c r="J15" s="276"/>
      <c r="K15" s="275"/>
      <c r="L15" s="277"/>
      <c r="M15" s="275"/>
      <c r="N15" s="275"/>
      <c r="O15" s="275"/>
      <c r="P15" s="303"/>
    </row>
    <row r="16" spans="1:16" ht="15" x14ac:dyDescent="0.25">
      <c r="A16" s="272" t="s">
        <v>401</v>
      </c>
      <c r="B16" s="272"/>
      <c r="C16" s="273" t="s">
        <v>402</v>
      </c>
      <c r="D16" s="274">
        <v>43152</v>
      </c>
      <c r="E16" s="275">
        <v>1000</v>
      </c>
      <c r="F16" s="276">
        <v>18.5</v>
      </c>
      <c r="G16" s="276">
        <f>+E16*F16</f>
        <v>18500</v>
      </c>
      <c r="H16" s="276">
        <f>+G16*1%</f>
        <v>185</v>
      </c>
      <c r="I16" s="276">
        <f>+H16*0.1</f>
        <v>18.5</v>
      </c>
      <c r="J16" s="276">
        <f>SUM(G16:I16)</f>
        <v>18703.5</v>
      </c>
      <c r="K16" s="275"/>
      <c r="L16" s="277"/>
      <c r="M16" s="275"/>
      <c r="N16" s="275"/>
      <c r="O16" s="275"/>
      <c r="P16" s="303"/>
    </row>
    <row r="17" spans="1:16" ht="15" x14ac:dyDescent="0.25">
      <c r="A17" s="272" t="s">
        <v>401</v>
      </c>
      <c r="B17" s="272"/>
      <c r="C17" s="273" t="s">
        <v>402</v>
      </c>
      <c r="D17" s="274">
        <v>42899</v>
      </c>
      <c r="E17" s="282">
        <v>627</v>
      </c>
      <c r="F17" s="276">
        <v>18.5</v>
      </c>
      <c r="G17" s="306">
        <f>+E17*F17+0.5</f>
        <v>11600</v>
      </c>
      <c r="H17" s="306">
        <f>+G17*1%</f>
        <v>116</v>
      </c>
      <c r="I17" s="306">
        <f>+H17*0.1</f>
        <v>11.600000000000001</v>
      </c>
      <c r="J17" s="306">
        <f>SUM(G17:I17)</f>
        <v>11727.6</v>
      </c>
      <c r="K17" s="282"/>
      <c r="L17" s="307"/>
      <c r="M17" s="282"/>
      <c r="N17" s="282"/>
      <c r="O17" s="282"/>
      <c r="P17" s="303"/>
    </row>
    <row r="18" spans="1:16" ht="15" x14ac:dyDescent="0.25">
      <c r="A18" s="272"/>
      <c r="B18" s="272"/>
      <c r="C18" s="273"/>
      <c r="D18" s="274"/>
      <c r="E18" s="275">
        <f>SUM(E16:E17)</f>
        <v>1627</v>
      </c>
      <c r="F18" s="276"/>
      <c r="G18" s="276">
        <f>SUM(G16:G17)</f>
        <v>30100</v>
      </c>
      <c r="H18" s="277">
        <f>SUM(H16:H17)</f>
        <v>301</v>
      </c>
      <c r="I18" s="277">
        <f>SUM(I16:I17)</f>
        <v>30.1</v>
      </c>
      <c r="J18" s="277">
        <f>SUM(J16:J17)</f>
        <v>30431.1</v>
      </c>
      <c r="K18" s="277">
        <v>29204.649999999998</v>
      </c>
      <c r="L18" s="277">
        <v>25.81</v>
      </c>
      <c r="M18" s="277">
        <f>+E18*L18</f>
        <v>41992.869999999995</v>
      </c>
      <c r="N18" s="277">
        <f>+M18-K18</f>
        <v>12788.219999999998</v>
      </c>
      <c r="O18" s="277">
        <f>+M18-J18</f>
        <v>11561.769999999997</v>
      </c>
      <c r="P18" s="303"/>
    </row>
    <row r="19" spans="1:16" ht="15" x14ac:dyDescent="0.25">
      <c r="A19" s="272"/>
      <c r="B19" s="272"/>
      <c r="C19" s="273"/>
      <c r="D19" s="274"/>
      <c r="E19" s="275" t="s">
        <v>265</v>
      </c>
      <c r="F19" s="276"/>
      <c r="G19" s="276"/>
      <c r="H19" s="276"/>
      <c r="I19" s="276"/>
      <c r="J19" s="275"/>
      <c r="K19" s="275"/>
      <c r="L19" s="277"/>
      <c r="M19" s="275"/>
      <c r="N19" s="275"/>
      <c r="O19" s="275"/>
      <c r="P19" s="303"/>
    </row>
    <row r="20" spans="1:16" ht="15" x14ac:dyDescent="0.25">
      <c r="A20" s="272"/>
      <c r="B20" s="272"/>
      <c r="C20" s="273"/>
      <c r="D20" s="274"/>
      <c r="E20" s="275" t="s">
        <v>265</v>
      </c>
      <c r="F20" s="276"/>
      <c r="G20" s="276"/>
      <c r="H20" s="276"/>
      <c r="I20" s="276"/>
      <c r="J20" s="275"/>
      <c r="K20" s="287"/>
      <c r="L20" s="277"/>
      <c r="M20" s="275"/>
      <c r="N20" s="275"/>
      <c r="O20" s="275"/>
      <c r="P20" s="303"/>
    </row>
    <row r="21" spans="1:16" ht="15.75" thickBot="1" x14ac:dyDescent="0.3">
      <c r="A21" s="272"/>
      <c r="B21" s="272"/>
      <c r="C21" s="272"/>
      <c r="D21" s="274"/>
      <c r="E21" s="278" t="s">
        <v>403</v>
      </c>
      <c r="F21" s="279" t="s">
        <v>265</v>
      </c>
      <c r="G21" s="308">
        <f>+G14+G18</f>
        <v>104200</v>
      </c>
      <c r="H21" s="308" t="s">
        <v>265</v>
      </c>
      <c r="I21" s="308" t="s">
        <v>265</v>
      </c>
      <c r="J21" s="309">
        <f>+J14+J18</f>
        <v>105346.20000000001</v>
      </c>
      <c r="K21" s="308">
        <f>+K14+K18</f>
        <v>98624.65</v>
      </c>
      <c r="L21" s="308"/>
      <c r="M21" s="310">
        <f>+M14+M18</f>
        <v>141862.87</v>
      </c>
      <c r="N21" s="308">
        <f>+N14+N18</f>
        <v>43238.22</v>
      </c>
      <c r="O21" s="308">
        <f>+O14+O18</f>
        <v>36516.669999999991</v>
      </c>
      <c r="P21" s="304"/>
    </row>
    <row r="22" spans="1:16" ht="15.75" thickTop="1" x14ac:dyDescent="0.25">
      <c r="A22" s="272"/>
      <c r="B22" s="272"/>
      <c r="C22" s="272"/>
      <c r="D22" s="274"/>
      <c r="E22" s="275"/>
      <c r="F22" s="238"/>
      <c r="G22" s="247"/>
      <c r="H22" s="247"/>
      <c r="I22" s="238"/>
      <c r="J22" s="248"/>
      <c r="K22" s="248"/>
      <c r="L22" s="277"/>
      <c r="M22" s="275"/>
      <c r="N22" s="275">
        <f>+K21-M21+N21</f>
        <v>0</v>
      </c>
      <c r="O22" s="280"/>
      <c r="P22" s="303"/>
    </row>
    <row r="23" spans="1:16" ht="15" x14ac:dyDescent="0.25">
      <c r="A23" s="238"/>
      <c r="B23" s="238"/>
      <c r="C23" s="238"/>
      <c r="D23" s="240"/>
      <c r="E23" s="249"/>
      <c r="F23" s="247"/>
      <c r="G23" s="247"/>
      <c r="H23" s="247"/>
      <c r="I23" s="238"/>
      <c r="J23" s="248"/>
      <c r="K23" s="248"/>
      <c r="L23" s="248" t="s">
        <v>404</v>
      </c>
      <c r="M23" s="249"/>
      <c r="N23" s="281" t="s">
        <v>405</v>
      </c>
      <c r="O23" s="246"/>
      <c r="P23" s="299"/>
    </row>
    <row r="24" spans="1:16" ht="15" x14ac:dyDescent="0.25">
      <c r="A24" s="291" t="s">
        <v>406</v>
      </c>
      <c r="B24" s="238"/>
      <c r="C24" s="238"/>
      <c r="D24" s="240"/>
      <c r="E24" s="249"/>
      <c r="F24" s="247"/>
      <c r="G24" s="247"/>
      <c r="H24" s="247"/>
      <c r="I24" s="247"/>
      <c r="J24" s="248"/>
      <c r="K24" s="248"/>
      <c r="L24" s="248" t="s">
        <v>220</v>
      </c>
      <c r="M24" s="314">
        <v>140716.67000000001</v>
      </c>
      <c r="N24" s="246"/>
      <c r="O24" s="246"/>
      <c r="P24" s="299"/>
    </row>
    <row r="25" spans="1:16" ht="15" x14ac:dyDescent="0.25">
      <c r="A25" s="238"/>
      <c r="B25" s="238"/>
      <c r="C25" s="238"/>
      <c r="D25" s="240"/>
      <c r="E25" s="249"/>
      <c r="F25" s="247"/>
      <c r="G25" s="247"/>
      <c r="H25" s="247"/>
      <c r="I25" s="247"/>
      <c r="J25" s="248"/>
      <c r="K25" s="248"/>
      <c r="L25" s="248" t="s">
        <v>407</v>
      </c>
      <c r="M25" s="315">
        <v>1146.2</v>
      </c>
      <c r="N25" s="246"/>
      <c r="O25" s="246"/>
      <c r="P25" s="299"/>
    </row>
    <row r="26" spans="1:16" ht="15.75" thickBot="1" x14ac:dyDescent="0.3">
      <c r="A26" s="272" t="s">
        <v>408</v>
      </c>
      <c r="B26" s="272"/>
      <c r="C26" s="272"/>
      <c r="D26" s="311">
        <v>104200</v>
      </c>
      <c r="E26" s="249"/>
      <c r="F26" s="247"/>
      <c r="G26" s="247"/>
      <c r="H26" s="247"/>
      <c r="I26" s="247"/>
      <c r="J26" s="248"/>
      <c r="K26" s="272"/>
      <c r="L26" s="275"/>
      <c r="M26" s="316">
        <f>SUM(M24:M25)</f>
        <v>141862.87000000002</v>
      </c>
      <c r="N26" s="246"/>
      <c r="O26" s="246"/>
      <c r="P26" s="299"/>
    </row>
    <row r="27" spans="1:16" ht="15.75" thickTop="1" x14ac:dyDescent="0.25">
      <c r="A27" s="272" t="s">
        <v>409</v>
      </c>
      <c r="B27" s="272"/>
      <c r="C27" s="272"/>
      <c r="D27" s="311">
        <v>1146.2</v>
      </c>
      <c r="E27" s="249"/>
      <c r="F27" s="247"/>
      <c r="G27" s="247"/>
      <c r="H27" s="247"/>
      <c r="I27" s="247"/>
      <c r="J27" s="248"/>
      <c r="K27" s="272"/>
      <c r="L27" s="275"/>
      <c r="M27" s="249"/>
      <c r="N27" s="246"/>
      <c r="O27" s="246"/>
      <c r="P27" s="299"/>
    </row>
    <row r="28" spans="1:16" ht="15" x14ac:dyDescent="0.25">
      <c r="A28" s="272" t="s">
        <v>410</v>
      </c>
      <c r="B28" s="272"/>
      <c r="C28" s="272"/>
      <c r="D28" s="311">
        <v>-2030</v>
      </c>
      <c r="E28" s="249"/>
      <c r="F28" s="247"/>
      <c r="G28" s="247"/>
      <c r="H28" s="247"/>
      <c r="I28" s="247"/>
      <c r="J28" s="248"/>
      <c r="K28" s="272"/>
      <c r="L28" s="275"/>
      <c r="M28" s="249"/>
      <c r="N28" s="246"/>
      <c r="O28" s="246"/>
      <c r="P28" s="299"/>
    </row>
    <row r="29" spans="1:16" ht="15" x14ac:dyDescent="0.25">
      <c r="A29" s="272" t="s">
        <v>411</v>
      </c>
      <c r="B29" s="272"/>
      <c r="C29" s="272"/>
      <c r="D29" s="311">
        <v>25605.52</v>
      </c>
      <c r="E29" s="249"/>
      <c r="F29" s="247"/>
      <c r="G29" s="247"/>
      <c r="H29" s="247"/>
      <c r="I29" s="247"/>
      <c r="J29" s="272"/>
      <c r="K29" s="272"/>
      <c r="L29" s="275"/>
      <c r="M29" s="249"/>
      <c r="N29" s="246"/>
      <c r="O29" s="246"/>
      <c r="P29" s="299"/>
    </row>
    <row r="30" spans="1:16" ht="15" x14ac:dyDescent="0.25">
      <c r="A30" s="272" t="s">
        <v>412</v>
      </c>
      <c r="B30" s="272"/>
      <c r="C30" s="272"/>
      <c r="D30" s="311">
        <v>-30297.07</v>
      </c>
      <c r="E30" s="249"/>
      <c r="F30" s="247"/>
      <c r="G30" s="247"/>
      <c r="H30" s="247"/>
      <c r="I30" s="247"/>
      <c r="J30" s="272"/>
      <c r="K30" s="272"/>
      <c r="L30" s="275"/>
      <c r="M30" s="249"/>
      <c r="N30" s="246"/>
      <c r="O30" s="246"/>
      <c r="P30" s="299"/>
    </row>
    <row r="31" spans="1:16" ht="15" x14ac:dyDescent="0.25">
      <c r="A31" s="272" t="s">
        <v>419</v>
      </c>
      <c r="B31" s="272"/>
      <c r="C31" s="272"/>
      <c r="D31" s="311">
        <v>43238.22</v>
      </c>
      <c r="E31" s="249"/>
      <c r="F31" s="247"/>
      <c r="G31" s="247"/>
      <c r="H31" s="247"/>
      <c r="I31" s="247"/>
      <c r="J31" s="272"/>
      <c r="K31" s="272"/>
      <c r="L31" s="275"/>
      <c r="M31" s="249"/>
      <c r="N31" s="246"/>
      <c r="O31" s="246"/>
      <c r="P31" s="299"/>
    </row>
    <row r="32" spans="1:16" ht="15" x14ac:dyDescent="0.25">
      <c r="A32" s="273"/>
      <c r="B32" s="272"/>
      <c r="C32" s="272"/>
      <c r="D32" s="311"/>
      <c r="E32" s="249"/>
      <c r="F32" s="247"/>
      <c r="G32" s="247"/>
      <c r="H32" s="247"/>
      <c r="I32" s="247"/>
      <c r="J32" s="272"/>
      <c r="K32" s="272"/>
      <c r="L32" s="275"/>
      <c r="M32" s="249"/>
      <c r="N32" s="246"/>
      <c r="O32" s="246"/>
      <c r="P32" s="299"/>
    </row>
    <row r="33" spans="1:16" ht="15" x14ac:dyDescent="0.25">
      <c r="A33" s="273"/>
      <c r="B33" s="272"/>
      <c r="C33" s="272"/>
      <c r="D33" s="311"/>
      <c r="E33" s="249"/>
      <c r="F33" s="247"/>
      <c r="G33" s="247"/>
      <c r="H33" s="247"/>
      <c r="I33" s="247"/>
      <c r="J33" s="272"/>
      <c r="K33" s="272"/>
      <c r="L33" s="275"/>
      <c r="M33" s="249"/>
      <c r="N33" s="246"/>
      <c r="O33" s="246"/>
      <c r="P33" s="299"/>
    </row>
    <row r="34" spans="1:16" ht="15" x14ac:dyDescent="0.25">
      <c r="A34" s="273"/>
      <c r="B34" s="272"/>
      <c r="C34" s="272"/>
      <c r="D34" s="311"/>
      <c r="E34" s="249"/>
      <c r="F34" s="247"/>
      <c r="G34" s="247"/>
      <c r="H34" s="247"/>
      <c r="I34" s="247"/>
      <c r="J34" s="272"/>
      <c r="K34" s="272"/>
      <c r="L34" s="275"/>
      <c r="M34" s="249"/>
      <c r="N34" s="246"/>
      <c r="O34" s="246"/>
      <c r="P34" s="299"/>
    </row>
    <row r="35" spans="1:16" ht="15" x14ac:dyDescent="0.25">
      <c r="A35" s="273"/>
      <c r="B35" s="272"/>
      <c r="C35" s="272"/>
      <c r="D35" s="311"/>
      <c r="E35" s="249"/>
      <c r="F35" s="247"/>
      <c r="G35" s="247"/>
      <c r="H35" s="247"/>
      <c r="I35" s="247"/>
      <c r="J35" s="272"/>
      <c r="K35" s="272"/>
      <c r="L35" s="275"/>
      <c r="M35" s="249"/>
      <c r="N35" s="246"/>
      <c r="O35" s="246"/>
      <c r="P35" s="299"/>
    </row>
    <row r="36" spans="1:16" ht="15" x14ac:dyDescent="0.25">
      <c r="A36" s="273"/>
      <c r="B36" s="272"/>
      <c r="C36" s="272"/>
      <c r="D36" s="311"/>
      <c r="E36" s="249"/>
      <c r="F36" s="247"/>
      <c r="G36" s="247"/>
      <c r="H36" s="247"/>
      <c r="I36" s="247"/>
      <c r="J36" s="272"/>
      <c r="K36" s="272"/>
      <c r="L36" s="275"/>
      <c r="M36" s="249"/>
      <c r="N36" s="246"/>
      <c r="O36" s="246"/>
      <c r="P36" s="299"/>
    </row>
    <row r="37" spans="1:16" ht="15" x14ac:dyDescent="0.25">
      <c r="A37" s="273"/>
      <c r="B37" s="272"/>
      <c r="C37" s="272"/>
      <c r="D37" s="311"/>
      <c r="E37" s="249"/>
      <c r="F37" s="247"/>
      <c r="G37" s="247"/>
      <c r="H37" s="247"/>
      <c r="I37" s="247"/>
      <c r="J37" s="272"/>
      <c r="K37" s="272"/>
      <c r="L37" s="275"/>
      <c r="M37" s="249"/>
      <c r="N37" s="246"/>
      <c r="O37" s="246"/>
      <c r="P37" s="299"/>
    </row>
    <row r="38" spans="1:16" ht="15" x14ac:dyDescent="0.25">
      <c r="A38" s="273"/>
      <c r="B38" s="272"/>
      <c r="C38" s="272"/>
      <c r="D38" s="311"/>
      <c r="E38" s="249"/>
      <c r="F38" s="247"/>
      <c r="G38" s="247"/>
      <c r="H38" s="247"/>
      <c r="I38" s="247"/>
      <c r="J38" s="272"/>
      <c r="K38" s="272"/>
      <c r="L38" s="275"/>
      <c r="M38" s="249"/>
      <c r="N38" s="246"/>
      <c r="O38" s="246"/>
      <c r="P38" s="299"/>
    </row>
    <row r="39" spans="1:16" ht="15" x14ac:dyDescent="0.25">
      <c r="A39" s="273"/>
      <c r="B39" s="272"/>
      <c r="C39" s="272"/>
      <c r="D39" s="312"/>
      <c r="E39" s="249"/>
      <c r="F39" s="247"/>
      <c r="G39" s="247"/>
      <c r="H39" s="247"/>
      <c r="I39" s="247"/>
      <c r="J39" s="272"/>
      <c r="K39" s="272"/>
      <c r="L39" s="275"/>
      <c r="M39" s="249"/>
      <c r="N39" s="246"/>
      <c r="O39" s="246"/>
      <c r="P39" s="299"/>
    </row>
    <row r="40" spans="1:16" ht="15" x14ac:dyDescent="0.25">
      <c r="A40" s="272"/>
      <c r="B40" s="272"/>
      <c r="C40" s="272"/>
      <c r="D40" s="313">
        <f>SUM(D26:D39)</f>
        <v>141862.87</v>
      </c>
      <c r="E40" s="249"/>
      <c r="F40" s="247"/>
      <c r="G40" s="247"/>
      <c r="H40" s="247"/>
      <c r="I40" s="247"/>
      <c r="J40" s="276"/>
      <c r="K40" s="272"/>
      <c r="L40" s="275"/>
      <c r="M40" s="249"/>
      <c r="N40" s="246"/>
      <c r="O40" s="246"/>
      <c r="P40" s="299"/>
    </row>
    <row r="41" spans="1:16" ht="15" x14ac:dyDescent="0.25">
      <c r="A41" s="273" t="s">
        <v>413</v>
      </c>
      <c r="B41" s="272"/>
      <c r="C41" s="272"/>
      <c r="D41" s="236">
        <f>+'5.Balance Sheet'!D20+'5.Balance Sheet'!D21</f>
        <v>98624.65</v>
      </c>
      <c r="E41" s="249"/>
      <c r="F41" s="247"/>
      <c r="G41" s="247"/>
      <c r="H41" s="247"/>
      <c r="I41" s="247"/>
      <c r="J41" s="272"/>
      <c r="K41" s="272"/>
      <c r="L41" s="275"/>
      <c r="M41" s="249"/>
      <c r="N41" s="246"/>
      <c r="O41" s="246"/>
      <c r="P41" s="299"/>
    </row>
    <row r="42" spans="1:16" ht="15" x14ac:dyDescent="0.25">
      <c r="A42" s="273" t="s">
        <v>414</v>
      </c>
      <c r="B42" s="272"/>
      <c r="C42" s="272"/>
      <c r="D42" s="236">
        <f>+D40-D41</f>
        <v>43238.22</v>
      </c>
      <c r="E42" s="249"/>
      <c r="F42" s="247"/>
      <c r="G42" s="247"/>
      <c r="H42" s="247"/>
      <c r="I42" s="247"/>
      <c r="J42" s="272"/>
      <c r="K42" s="272"/>
      <c r="L42" s="275"/>
      <c r="M42" s="249"/>
      <c r="N42" s="246"/>
      <c r="O42" s="246"/>
      <c r="P42" s="299"/>
    </row>
    <row r="43" spans="1:16" ht="15" x14ac:dyDescent="0.25">
      <c r="A43" s="272"/>
      <c r="B43" s="272"/>
      <c r="C43" s="272"/>
      <c r="D43" s="275"/>
      <c r="E43" s="249"/>
      <c r="F43" s="247"/>
      <c r="G43" s="247"/>
      <c r="H43" s="247"/>
      <c r="I43" s="247"/>
      <c r="J43" s="272"/>
      <c r="K43" s="272"/>
      <c r="L43" s="275"/>
      <c r="M43" s="249"/>
      <c r="N43" s="246"/>
      <c r="O43" s="246"/>
      <c r="P43" s="299"/>
    </row>
    <row r="44" spans="1:16" ht="15" x14ac:dyDescent="0.25">
      <c r="A44" s="283" t="s">
        <v>415</v>
      </c>
      <c r="B44" s="283"/>
      <c r="C44" s="283"/>
      <c r="D44" s="282">
        <v>0</v>
      </c>
      <c r="E44" s="284"/>
      <c r="F44" s="285"/>
      <c r="G44" s="285"/>
      <c r="H44" s="285"/>
      <c r="I44" s="285"/>
      <c r="J44" s="283"/>
      <c r="K44" s="283"/>
      <c r="L44" s="282"/>
      <c r="M44" s="284"/>
      <c r="N44" s="286"/>
      <c r="O44" s="286"/>
      <c r="P44" s="305"/>
    </row>
    <row r="45" spans="1:16" ht="15" x14ac:dyDescent="0.25">
      <c r="A45" s="264" t="s">
        <v>416</v>
      </c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</row>
    <row r="47" spans="1:16" ht="15" x14ac:dyDescent="0.25">
      <c r="A47" s="237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</row>
  </sheetData>
  <mergeCells count="2">
    <mergeCell ref="A4:E4"/>
    <mergeCell ref="A10:B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67"/>
  <sheetViews>
    <sheetView workbookViewId="0">
      <selection activeCell="B36" sqref="B36"/>
    </sheetView>
  </sheetViews>
  <sheetFormatPr defaultRowHeight="12.75" x14ac:dyDescent="0.2"/>
  <cols>
    <col min="1" max="1" width="13.28515625" style="90" customWidth="1"/>
    <col min="2" max="2" width="31.140625" style="90" customWidth="1"/>
    <col min="3" max="4" width="13.28515625" style="90" customWidth="1"/>
    <col min="5" max="5" width="13.28515625" style="129" customWidth="1"/>
    <col min="6" max="6" width="15.7109375" customWidth="1"/>
    <col min="7" max="7" width="15.140625" customWidth="1"/>
    <col min="8" max="8" width="13.28515625" style="90" customWidth="1"/>
    <col min="9" max="9" width="27.5703125" style="90" customWidth="1"/>
    <col min="10" max="11" width="13.28515625" style="90" customWidth="1"/>
    <col min="12" max="12" width="13.28515625" style="129" customWidth="1"/>
  </cols>
  <sheetData>
    <row r="1" spans="1:12" x14ac:dyDescent="0.2">
      <c r="A1" s="160"/>
      <c r="B1" s="160"/>
      <c r="C1" s="160"/>
      <c r="D1" s="160"/>
      <c r="E1" s="161"/>
      <c r="H1" s="160"/>
      <c r="I1" s="160"/>
      <c r="J1" s="160"/>
      <c r="K1" s="160"/>
      <c r="L1" s="161"/>
    </row>
    <row r="2" spans="1:12" x14ac:dyDescent="0.2">
      <c r="A2" s="354" t="s">
        <v>118</v>
      </c>
      <c r="B2" s="355"/>
      <c r="C2" s="355"/>
      <c r="D2" s="355"/>
      <c r="E2" s="356"/>
      <c r="H2" s="354" t="s">
        <v>118</v>
      </c>
      <c r="I2" s="355"/>
      <c r="J2" s="355"/>
      <c r="K2" s="355"/>
      <c r="L2" s="356"/>
    </row>
    <row r="3" spans="1:12" x14ac:dyDescent="0.2">
      <c r="A3" s="357" t="s">
        <v>14</v>
      </c>
      <c r="B3" s="358"/>
      <c r="C3" s="358"/>
      <c r="D3" s="358"/>
      <c r="E3" s="359"/>
      <c r="H3" s="357" t="s">
        <v>14</v>
      </c>
      <c r="I3" s="358"/>
      <c r="J3" s="358"/>
      <c r="K3" s="358"/>
      <c r="L3" s="359"/>
    </row>
    <row r="4" spans="1:12" x14ac:dyDescent="0.2">
      <c r="A4" s="357"/>
      <c r="B4" s="358"/>
      <c r="C4" s="358"/>
      <c r="D4" s="358"/>
      <c r="E4" s="359"/>
      <c r="H4" s="357"/>
      <c r="I4" s="358"/>
      <c r="J4" s="358"/>
      <c r="K4" s="358"/>
      <c r="L4" s="359"/>
    </row>
    <row r="5" spans="1:12" x14ac:dyDescent="0.2">
      <c r="A5" s="357"/>
      <c r="B5" s="358"/>
      <c r="C5" s="358"/>
      <c r="D5" s="358"/>
      <c r="E5" s="359"/>
      <c r="H5" s="357"/>
      <c r="I5" s="358"/>
      <c r="J5" s="358"/>
      <c r="K5" s="358"/>
      <c r="L5" s="359"/>
    </row>
    <row r="6" spans="1:12" x14ac:dyDescent="0.2">
      <c r="A6" s="357"/>
      <c r="B6" s="358"/>
      <c r="C6" s="358"/>
      <c r="D6" s="358"/>
      <c r="E6" s="359"/>
      <c r="H6" s="357"/>
      <c r="I6" s="358"/>
      <c r="J6" s="358"/>
      <c r="K6" s="358"/>
      <c r="L6" s="359"/>
    </row>
    <row r="7" spans="1:12" ht="20.25" x14ac:dyDescent="0.3">
      <c r="A7" s="363" t="s">
        <v>467</v>
      </c>
      <c r="B7" s="364"/>
      <c r="C7" s="364"/>
      <c r="D7" s="364"/>
      <c r="E7" s="365"/>
      <c r="H7" s="363" t="s">
        <v>349</v>
      </c>
      <c r="I7" s="364"/>
      <c r="J7" s="364"/>
      <c r="K7" s="364"/>
      <c r="L7" s="365"/>
    </row>
    <row r="8" spans="1:12" x14ac:dyDescent="0.2">
      <c r="A8" s="360" t="s">
        <v>468</v>
      </c>
      <c r="B8" s="361"/>
      <c r="C8" s="361"/>
      <c r="D8" s="361"/>
      <c r="E8" s="362"/>
      <c r="H8" s="360" t="s">
        <v>335</v>
      </c>
      <c r="I8" s="361"/>
      <c r="J8" s="361"/>
      <c r="K8" s="361"/>
      <c r="L8" s="362"/>
    </row>
    <row r="9" spans="1:12" x14ac:dyDescent="0.2">
      <c r="A9" s="128"/>
      <c r="B9" s="166"/>
      <c r="D9" s="232"/>
      <c r="E9" s="167"/>
      <c r="H9" s="128"/>
      <c r="I9" s="166"/>
      <c r="K9" s="232"/>
      <c r="L9" s="167"/>
    </row>
    <row r="10" spans="1:12" x14ac:dyDescent="0.2">
      <c r="A10" s="194" t="s">
        <v>121</v>
      </c>
      <c r="B10" s="168"/>
      <c r="C10" s="168" t="s">
        <v>350</v>
      </c>
      <c r="D10" s="168" t="s">
        <v>351</v>
      </c>
      <c r="E10" s="182"/>
      <c r="H10" s="194" t="s">
        <v>121</v>
      </c>
      <c r="I10" s="168"/>
      <c r="J10" s="168" t="s">
        <v>350</v>
      </c>
      <c r="K10" s="168" t="s">
        <v>351</v>
      </c>
      <c r="L10" s="182"/>
    </row>
    <row r="11" spans="1:12" x14ac:dyDescent="0.2">
      <c r="A11" s="130"/>
      <c r="B11" s="169"/>
      <c r="C11" s="169"/>
      <c r="D11" s="169"/>
      <c r="E11" s="183"/>
      <c r="H11" s="130"/>
      <c r="I11" s="169"/>
      <c r="J11" s="169"/>
      <c r="K11" s="169"/>
      <c r="L11" s="183"/>
    </row>
    <row r="12" spans="1:12" x14ac:dyDescent="0.2">
      <c r="A12" s="82" t="s">
        <v>122</v>
      </c>
      <c r="B12" s="197" t="s">
        <v>123</v>
      </c>
      <c r="C12" s="84"/>
      <c r="D12" s="84"/>
      <c r="E12" s="345"/>
      <c r="H12" s="82" t="s">
        <v>185</v>
      </c>
      <c r="I12" s="197" t="s">
        <v>186</v>
      </c>
      <c r="J12" s="84"/>
      <c r="K12" s="84"/>
      <c r="L12" s="233"/>
    </row>
    <row r="13" spans="1:12" x14ac:dyDescent="0.2">
      <c r="A13" s="82" t="s">
        <v>124</v>
      </c>
      <c r="B13" s="197" t="s">
        <v>125</v>
      </c>
      <c r="C13" s="84"/>
      <c r="D13" s="84"/>
      <c r="E13" s="345"/>
      <c r="H13" s="82" t="s">
        <v>187</v>
      </c>
      <c r="I13" s="197" t="s">
        <v>188</v>
      </c>
      <c r="J13" s="84">
        <v>36048</v>
      </c>
      <c r="K13" s="84">
        <v>36048</v>
      </c>
      <c r="L13" s="233"/>
    </row>
    <row r="14" spans="1:12" x14ac:dyDescent="0.2">
      <c r="A14" s="82" t="s">
        <v>126</v>
      </c>
      <c r="B14" s="197" t="s">
        <v>127</v>
      </c>
      <c r="C14" s="84"/>
      <c r="D14" s="84"/>
      <c r="E14" s="345"/>
      <c r="H14" s="82" t="s">
        <v>189</v>
      </c>
      <c r="I14" s="197" t="s">
        <v>190</v>
      </c>
      <c r="J14" s="84">
        <v>122.9</v>
      </c>
      <c r="K14" s="84">
        <v>677.38</v>
      </c>
      <c r="L14" s="233"/>
    </row>
    <row r="15" spans="1:12" x14ac:dyDescent="0.2">
      <c r="A15" s="82" t="s">
        <v>128</v>
      </c>
      <c r="B15" s="197" t="s">
        <v>338</v>
      </c>
      <c r="C15" s="84">
        <v>138286.32999999999</v>
      </c>
      <c r="D15" s="84">
        <v>121083.21</v>
      </c>
      <c r="E15" s="345"/>
      <c r="H15" s="82" t="s">
        <v>352</v>
      </c>
      <c r="I15" s="197" t="s">
        <v>353</v>
      </c>
      <c r="J15" s="84">
        <v>23.52</v>
      </c>
      <c r="K15" s="84">
        <v>0</v>
      </c>
      <c r="L15" s="233"/>
    </row>
    <row r="16" spans="1:12" x14ac:dyDescent="0.2">
      <c r="A16" s="82" t="s">
        <v>14</v>
      </c>
      <c r="B16" s="197" t="s">
        <v>129</v>
      </c>
      <c r="C16" s="84">
        <v>138286.32999999999</v>
      </c>
      <c r="D16" s="84">
        <v>121083.21</v>
      </c>
      <c r="E16" s="345"/>
      <c r="H16" s="82" t="s">
        <v>354</v>
      </c>
      <c r="I16" s="197" t="s">
        <v>355</v>
      </c>
      <c r="J16" s="84">
        <v>3928.03</v>
      </c>
      <c r="K16" s="84">
        <v>4082.22</v>
      </c>
      <c r="L16" s="233"/>
    </row>
    <row r="17" spans="1:12" x14ac:dyDescent="0.2">
      <c r="A17" s="82" t="s">
        <v>213</v>
      </c>
      <c r="B17" s="197" t="s">
        <v>214</v>
      </c>
      <c r="C17" s="84">
        <v>19027.150000000001</v>
      </c>
      <c r="D17" s="84">
        <v>15099.12</v>
      </c>
      <c r="E17" s="345"/>
      <c r="H17" s="82" t="s">
        <v>356</v>
      </c>
      <c r="I17" s="197" t="s">
        <v>357</v>
      </c>
      <c r="J17" s="84">
        <v>43238.22</v>
      </c>
      <c r="K17" s="84">
        <v>-30297.07</v>
      </c>
      <c r="L17" s="233"/>
    </row>
    <row r="18" spans="1:12" x14ac:dyDescent="0.2">
      <c r="A18" s="82" t="s">
        <v>14</v>
      </c>
      <c r="B18" s="197" t="s">
        <v>130</v>
      </c>
      <c r="C18" s="84">
        <v>157313.48000000001</v>
      </c>
      <c r="D18" s="84">
        <v>136182.32999999999</v>
      </c>
      <c r="E18" s="345"/>
      <c r="H18" s="82" t="s">
        <v>191</v>
      </c>
      <c r="I18" s="197" t="s">
        <v>192</v>
      </c>
      <c r="J18" s="84">
        <v>14417.01</v>
      </c>
      <c r="K18" s="84">
        <v>13340.3</v>
      </c>
      <c r="L18" s="233"/>
    </row>
    <row r="19" spans="1:12" x14ac:dyDescent="0.2">
      <c r="A19" s="82" t="s">
        <v>131</v>
      </c>
      <c r="B19" s="197" t="s">
        <v>132</v>
      </c>
      <c r="C19" s="84"/>
      <c r="D19" s="84"/>
      <c r="E19" s="345"/>
      <c r="H19" s="82" t="s">
        <v>14</v>
      </c>
      <c r="I19" s="197" t="s">
        <v>193</v>
      </c>
      <c r="J19" s="84">
        <v>97777.68</v>
      </c>
      <c r="K19" s="84">
        <v>23850.83</v>
      </c>
      <c r="L19" s="233"/>
    </row>
    <row r="20" spans="1:12" x14ac:dyDescent="0.2">
      <c r="A20" s="82" t="s">
        <v>215</v>
      </c>
      <c r="B20" s="197" t="s">
        <v>216</v>
      </c>
      <c r="C20" s="84">
        <v>140716.67000000001</v>
      </c>
      <c r="D20" s="84">
        <v>97478.45</v>
      </c>
      <c r="E20" s="345"/>
      <c r="H20" s="82" t="s">
        <v>194</v>
      </c>
      <c r="I20" s="197"/>
      <c r="J20" s="84">
        <v>97777.68</v>
      </c>
      <c r="K20" s="84">
        <v>23850.83</v>
      </c>
      <c r="L20" s="233"/>
    </row>
    <row r="21" spans="1:12" x14ac:dyDescent="0.2">
      <c r="A21" s="82" t="s">
        <v>217</v>
      </c>
      <c r="B21" s="197" t="s">
        <v>218</v>
      </c>
      <c r="C21" s="84">
        <v>1146.2</v>
      </c>
      <c r="D21" s="84">
        <v>1146.2</v>
      </c>
      <c r="E21" s="345"/>
      <c r="H21" s="82" t="s">
        <v>195</v>
      </c>
      <c r="I21" s="197" t="s">
        <v>196</v>
      </c>
      <c r="J21" s="84"/>
      <c r="K21" s="84"/>
      <c r="L21" s="233"/>
    </row>
    <row r="22" spans="1:12" x14ac:dyDescent="0.2">
      <c r="A22" s="82" t="s">
        <v>133</v>
      </c>
      <c r="B22" s="197" t="s">
        <v>134</v>
      </c>
      <c r="C22" s="84"/>
      <c r="D22" s="84"/>
      <c r="E22" s="345"/>
      <c r="H22" s="82" t="s">
        <v>197</v>
      </c>
      <c r="I22" s="197" t="s">
        <v>198</v>
      </c>
      <c r="J22" s="84">
        <v>3060.75</v>
      </c>
      <c r="K22" s="84">
        <v>1658.6</v>
      </c>
      <c r="L22" s="233"/>
    </row>
    <row r="23" spans="1:12" x14ac:dyDescent="0.2">
      <c r="A23" s="82" t="s">
        <v>135</v>
      </c>
      <c r="B23" s="197" t="s">
        <v>136</v>
      </c>
      <c r="C23" s="84">
        <v>465000</v>
      </c>
      <c r="D23" s="84">
        <v>465000</v>
      </c>
      <c r="E23" s="345"/>
      <c r="H23" s="82" t="s">
        <v>358</v>
      </c>
      <c r="I23" s="197" t="s">
        <v>240</v>
      </c>
      <c r="J23" s="84"/>
      <c r="K23" s="84"/>
      <c r="L23" s="233"/>
    </row>
    <row r="24" spans="1:12" x14ac:dyDescent="0.2">
      <c r="A24" s="82" t="s">
        <v>137</v>
      </c>
      <c r="B24" s="197" t="s">
        <v>138</v>
      </c>
      <c r="C24" s="84">
        <v>2072.36</v>
      </c>
      <c r="D24" s="84">
        <v>2072.36</v>
      </c>
      <c r="E24" s="345"/>
      <c r="H24" s="82" t="s">
        <v>255</v>
      </c>
      <c r="I24" s="197" t="s">
        <v>256</v>
      </c>
      <c r="J24" s="84">
        <v>1910.25</v>
      </c>
      <c r="K24" s="84">
        <v>1846.21</v>
      </c>
      <c r="L24" s="233"/>
    </row>
    <row r="25" spans="1:12" x14ac:dyDescent="0.2">
      <c r="A25" s="82" t="s">
        <v>14</v>
      </c>
      <c r="B25" s="197" t="s">
        <v>139</v>
      </c>
      <c r="C25" s="84">
        <v>467072.36</v>
      </c>
      <c r="D25" s="84">
        <v>467072.36</v>
      </c>
      <c r="E25" s="345"/>
      <c r="H25" s="82" t="s">
        <v>257</v>
      </c>
      <c r="I25" s="197" t="s">
        <v>258</v>
      </c>
      <c r="J25" s="84">
        <v>2743.95</v>
      </c>
      <c r="K25" s="84">
        <v>1200</v>
      </c>
      <c r="L25" s="233"/>
    </row>
    <row r="26" spans="1:12" x14ac:dyDescent="0.2">
      <c r="A26" s="82" t="s">
        <v>14</v>
      </c>
      <c r="B26" s="197" t="s">
        <v>140</v>
      </c>
      <c r="C26" s="84">
        <v>608935.23</v>
      </c>
      <c r="D26" s="84">
        <v>565697.01</v>
      </c>
      <c r="E26" s="345"/>
      <c r="H26" s="82" t="s">
        <v>318</v>
      </c>
      <c r="I26" s="197" t="s">
        <v>269</v>
      </c>
      <c r="J26" s="84">
        <v>7489.03</v>
      </c>
      <c r="K26" s="84">
        <v>660</v>
      </c>
      <c r="L26" s="233"/>
    </row>
    <row r="27" spans="1:12" x14ac:dyDescent="0.2">
      <c r="A27" s="82" t="s">
        <v>14</v>
      </c>
      <c r="B27" s="197" t="s">
        <v>141</v>
      </c>
      <c r="C27" s="84">
        <v>766248.71</v>
      </c>
      <c r="D27" s="84">
        <v>701879.34</v>
      </c>
      <c r="E27" s="345"/>
      <c r="H27" s="82" t="s">
        <v>14</v>
      </c>
      <c r="I27" s="197" t="s">
        <v>359</v>
      </c>
      <c r="J27" s="84">
        <v>12143.23</v>
      </c>
      <c r="K27" s="84">
        <v>3706.21</v>
      </c>
      <c r="L27" s="233"/>
    </row>
    <row r="28" spans="1:12" x14ac:dyDescent="0.2">
      <c r="A28" s="82" t="s">
        <v>142</v>
      </c>
      <c r="B28" s="197" t="s">
        <v>143</v>
      </c>
      <c r="C28" s="84"/>
      <c r="D28" s="84"/>
      <c r="E28" s="345"/>
      <c r="F28" s="349">
        <f>+C17-C32</f>
        <v>29278.300000000003</v>
      </c>
      <c r="G28" s="327" t="s">
        <v>471</v>
      </c>
      <c r="H28" s="82" t="s">
        <v>360</v>
      </c>
      <c r="I28" s="197" t="s">
        <v>361</v>
      </c>
      <c r="J28" s="84">
        <v>259</v>
      </c>
      <c r="K28" s="84">
        <v>259</v>
      </c>
      <c r="L28" s="233"/>
    </row>
    <row r="29" spans="1:12" x14ac:dyDescent="0.2">
      <c r="A29" s="82" t="s">
        <v>144</v>
      </c>
      <c r="B29" s="197" t="s">
        <v>145</v>
      </c>
      <c r="C29" s="84"/>
      <c r="D29" s="84"/>
      <c r="E29" s="345"/>
      <c r="H29" s="82" t="s">
        <v>362</v>
      </c>
      <c r="I29" s="197" t="s">
        <v>56</v>
      </c>
      <c r="J29" s="84">
        <v>0</v>
      </c>
      <c r="K29" s="84">
        <v>54</v>
      </c>
      <c r="L29" s="233"/>
    </row>
    <row r="30" spans="1:12" x14ac:dyDescent="0.2">
      <c r="A30" s="82" t="s">
        <v>152</v>
      </c>
      <c r="B30" s="197" t="s">
        <v>153</v>
      </c>
      <c r="C30" s="84">
        <v>-6256</v>
      </c>
      <c r="D30" s="84">
        <v>2581</v>
      </c>
      <c r="E30" s="345"/>
      <c r="H30" s="82" t="s">
        <v>14</v>
      </c>
      <c r="I30" s="197" t="s">
        <v>199</v>
      </c>
      <c r="J30" s="84">
        <v>15462.98</v>
      </c>
      <c r="K30" s="84">
        <v>5677.81</v>
      </c>
      <c r="L30" s="233"/>
    </row>
    <row r="31" spans="1:12" x14ac:dyDescent="0.2">
      <c r="A31" s="82" t="s">
        <v>219</v>
      </c>
      <c r="B31" s="197" t="s">
        <v>154</v>
      </c>
      <c r="C31" s="84">
        <v>-3995.15</v>
      </c>
      <c r="D31" s="84">
        <v>-4081.67</v>
      </c>
      <c r="E31" s="345"/>
      <c r="H31" s="82" t="s">
        <v>200</v>
      </c>
      <c r="I31" s="197"/>
      <c r="J31" s="84">
        <v>82314.7</v>
      </c>
      <c r="K31" s="84">
        <v>18173.02</v>
      </c>
      <c r="L31" s="233"/>
    </row>
    <row r="32" spans="1:12" x14ac:dyDescent="0.2">
      <c r="A32" s="82" t="s">
        <v>14</v>
      </c>
      <c r="B32" s="197" t="s">
        <v>157</v>
      </c>
      <c r="C32" s="84">
        <v>-10251.15</v>
      </c>
      <c r="D32" s="84">
        <v>-1500.67</v>
      </c>
      <c r="E32" s="345"/>
      <c r="F32" s="327" t="s">
        <v>470</v>
      </c>
      <c r="H32" s="82" t="s">
        <v>14</v>
      </c>
      <c r="I32" s="197" t="s">
        <v>201</v>
      </c>
      <c r="J32" s="84">
        <v>0</v>
      </c>
      <c r="K32" s="84">
        <v>0</v>
      </c>
      <c r="L32" s="233"/>
    </row>
    <row r="33" spans="1:12" x14ac:dyDescent="0.2">
      <c r="A33" s="82" t="s">
        <v>158</v>
      </c>
      <c r="B33" s="197" t="s">
        <v>159</v>
      </c>
      <c r="C33" s="84">
        <v>6008</v>
      </c>
      <c r="D33" s="84">
        <v>6008</v>
      </c>
      <c r="E33" s="345"/>
      <c r="H33" s="82" t="s">
        <v>363</v>
      </c>
      <c r="I33" s="197" t="s">
        <v>312</v>
      </c>
      <c r="J33" s="84"/>
      <c r="K33" s="84"/>
      <c r="L33" s="233"/>
    </row>
    <row r="34" spans="1:12" x14ac:dyDescent="0.2">
      <c r="A34" s="82" t="s">
        <v>160</v>
      </c>
      <c r="B34" s="197" t="s">
        <v>161</v>
      </c>
      <c r="C34" s="84">
        <v>0</v>
      </c>
      <c r="D34" s="84">
        <v>500</v>
      </c>
      <c r="E34" s="345"/>
      <c r="H34" s="82" t="s">
        <v>364</v>
      </c>
      <c r="I34" s="197" t="s">
        <v>365</v>
      </c>
      <c r="J34" s="84">
        <v>6113.85</v>
      </c>
      <c r="K34" s="84">
        <v>5783.33</v>
      </c>
      <c r="L34" s="233"/>
    </row>
    <row r="35" spans="1:12" x14ac:dyDescent="0.2">
      <c r="A35" s="82" t="s">
        <v>162</v>
      </c>
      <c r="B35" s="197" t="s">
        <v>163</v>
      </c>
      <c r="C35" s="84"/>
      <c r="D35" s="84"/>
      <c r="E35" s="345"/>
      <c r="H35" s="82" t="s">
        <v>366</v>
      </c>
      <c r="I35" s="197" t="s">
        <v>313</v>
      </c>
      <c r="J35" s="84">
        <v>0</v>
      </c>
      <c r="K35" s="84">
        <v>1994.8</v>
      </c>
      <c r="L35" s="233"/>
    </row>
    <row r="36" spans="1:12" x14ac:dyDescent="0.2">
      <c r="A36" s="82" t="s">
        <v>164</v>
      </c>
      <c r="B36" s="197" t="s">
        <v>469</v>
      </c>
      <c r="C36" s="84">
        <v>265.64999999999998</v>
      </c>
      <c r="D36" s="84">
        <v>2846.65</v>
      </c>
      <c r="E36" s="345"/>
      <c r="H36" s="82" t="s">
        <v>367</v>
      </c>
      <c r="I36" s="197" t="s">
        <v>368</v>
      </c>
      <c r="J36" s="84">
        <v>0</v>
      </c>
      <c r="K36" s="84">
        <v>5038</v>
      </c>
      <c r="L36" s="233"/>
    </row>
    <row r="37" spans="1:12" x14ac:dyDescent="0.2">
      <c r="A37" s="82" t="s">
        <v>14</v>
      </c>
      <c r="B37" s="197" t="s">
        <v>166</v>
      </c>
      <c r="C37" s="84">
        <v>265.64999999999998</v>
      </c>
      <c r="D37" s="84">
        <v>2846.65</v>
      </c>
      <c r="E37" s="345"/>
      <c r="H37" s="82" t="s">
        <v>14</v>
      </c>
      <c r="I37" s="197" t="s">
        <v>202</v>
      </c>
      <c r="J37" s="84">
        <v>6113.85</v>
      </c>
      <c r="K37" s="84">
        <v>12816.13</v>
      </c>
      <c r="L37" s="233"/>
    </row>
    <row r="38" spans="1:12" x14ac:dyDescent="0.2">
      <c r="A38" s="82" t="s">
        <v>14</v>
      </c>
      <c r="B38" s="197" t="s">
        <v>169</v>
      </c>
      <c r="C38" s="84">
        <v>-3977.5</v>
      </c>
      <c r="D38" s="84">
        <v>7853.98</v>
      </c>
      <c r="E38" s="345"/>
      <c r="H38" s="82" t="s">
        <v>203</v>
      </c>
      <c r="I38" s="197"/>
      <c r="J38" s="84">
        <v>76200.850000000006</v>
      </c>
      <c r="K38" s="84">
        <v>5356.89</v>
      </c>
      <c r="L38" s="233"/>
    </row>
    <row r="39" spans="1:12" x14ac:dyDescent="0.2">
      <c r="A39" s="82" t="s">
        <v>170</v>
      </c>
      <c r="B39" s="197"/>
      <c r="C39" s="84">
        <v>770226.21</v>
      </c>
      <c r="D39" s="84">
        <v>694025.36</v>
      </c>
      <c r="E39" s="345"/>
      <c r="H39" s="133"/>
      <c r="I39" s="134"/>
      <c r="J39" s="134"/>
      <c r="K39" s="134"/>
      <c r="L39" s="234"/>
    </row>
    <row r="40" spans="1:12" x14ac:dyDescent="0.2">
      <c r="A40" s="82" t="s">
        <v>171</v>
      </c>
      <c r="B40" s="197" t="s">
        <v>172</v>
      </c>
      <c r="C40" s="84"/>
      <c r="D40" s="84"/>
      <c r="E40" s="345"/>
      <c r="H40" s="195"/>
      <c r="I40" s="172"/>
      <c r="J40" s="173"/>
      <c r="K40" s="235"/>
      <c r="L40" s="174"/>
    </row>
    <row r="41" spans="1:12" x14ac:dyDescent="0.2">
      <c r="A41" s="82" t="s">
        <v>173</v>
      </c>
      <c r="B41" s="197" t="s">
        <v>174</v>
      </c>
      <c r="C41" s="84"/>
      <c r="D41" s="84"/>
      <c r="E41" s="345"/>
      <c r="I41" s="166"/>
      <c r="K41" s="175"/>
      <c r="L41" s="175"/>
    </row>
    <row r="42" spans="1:12" x14ac:dyDescent="0.2">
      <c r="A42" s="82" t="s">
        <v>175</v>
      </c>
      <c r="B42" s="197" t="s">
        <v>176</v>
      </c>
      <c r="C42" s="84"/>
      <c r="D42" s="84"/>
      <c r="E42" s="345"/>
      <c r="H42" s="325"/>
      <c r="I42" s="325"/>
      <c r="J42" s="325"/>
      <c r="K42" s="325"/>
      <c r="L42" s="175"/>
    </row>
    <row r="43" spans="1:12" x14ac:dyDescent="0.2">
      <c r="A43" s="82" t="s">
        <v>177</v>
      </c>
      <c r="B43" s="197" t="s">
        <v>178</v>
      </c>
      <c r="C43" s="84">
        <v>694025.36</v>
      </c>
      <c r="D43" s="84">
        <v>688668.47</v>
      </c>
      <c r="E43" s="345"/>
      <c r="H43" s="325"/>
      <c r="I43" s="325"/>
      <c r="J43" s="325"/>
      <c r="K43" s="325"/>
      <c r="L43" s="175"/>
    </row>
    <row r="44" spans="1:12" x14ac:dyDescent="0.2">
      <c r="A44" s="82" t="s">
        <v>339</v>
      </c>
      <c r="B44" s="197" t="s">
        <v>340</v>
      </c>
      <c r="C44" s="84">
        <v>61783.839999999997</v>
      </c>
      <c r="D44" s="84">
        <v>-7983.41</v>
      </c>
      <c r="E44" s="345"/>
      <c r="H44" s="325"/>
      <c r="I44" s="325"/>
      <c r="J44" s="325"/>
      <c r="K44" s="325"/>
      <c r="L44" s="175"/>
    </row>
    <row r="45" spans="1:12" x14ac:dyDescent="0.2">
      <c r="A45" s="82" t="s">
        <v>341</v>
      </c>
      <c r="B45" s="197" t="s">
        <v>342</v>
      </c>
      <c r="C45" s="84">
        <v>14417.01</v>
      </c>
      <c r="D45" s="84">
        <v>13340.3</v>
      </c>
      <c r="E45" s="345"/>
      <c r="H45" s="325"/>
      <c r="I45" s="325"/>
      <c r="J45" s="325"/>
      <c r="K45" s="325"/>
      <c r="L45" s="175"/>
    </row>
    <row r="46" spans="1:12" x14ac:dyDescent="0.2">
      <c r="A46" s="82" t="s">
        <v>14</v>
      </c>
      <c r="B46" s="197" t="s">
        <v>179</v>
      </c>
      <c r="C46" s="84">
        <v>770226.21</v>
      </c>
      <c r="D46" s="84">
        <v>694025.36</v>
      </c>
      <c r="E46" s="345"/>
      <c r="H46" s="325"/>
      <c r="I46" s="36"/>
      <c r="J46" s="36"/>
      <c r="K46" s="325"/>
      <c r="L46" s="175"/>
    </row>
    <row r="47" spans="1:12" x14ac:dyDescent="0.2">
      <c r="A47" s="82" t="s">
        <v>14</v>
      </c>
      <c r="B47" s="197" t="s">
        <v>180</v>
      </c>
      <c r="C47" s="84">
        <v>770226.21</v>
      </c>
      <c r="D47" s="84">
        <v>694025.36</v>
      </c>
      <c r="E47" s="345"/>
      <c r="H47" s="325"/>
      <c r="I47" s="36"/>
      <c r="J47" s="36"/>
      <c r="K47" s="325"/>
      <c r="L47" s="175"/>
    </row>
    <row r="48" spans="1:12" x14ac:dyDescent="0.2">
      <c r="A48" s="82" t="s">
        <v>343</v>
      </c>
      <c r="B48" s="197" t="s">
        <v>344</v>
      </c>
      <c r="C48" s="84">
        <v>-76200.850000000006</v>
      </c>
      <c r="D48" s="84">
        <v>-5356.89</v>
      </c>
      <c r="E48" s="345"/>
      <c r="H48" s="325"/>
      <c r="I48" s="36"/>
      <c r="J48" s="36"/>
      <c r="K48" s="325"/>
      <c r="L48" s="175"/>
    </row>
    <row r="49" spans="1:12" x14ac:dyDescent="0.2">
      <c r="A49" s="82" t="s">
        <v>182</v>
      </c>
      <c r="B49" s="197" t="s">
        <v>183</v>
      </c>
      <c r="C49" s="84">
        <v>76200.850000000006</v>
      </c>
      <c r="D49" s="84">
        <v>5356.89</v>
      </c>
      <c r="E49" s="345"/>
      <c r="H49" s="325"/>
      <c r="I49" s="36"/>
      <c r="J49" s="36"/>
      <c r="K49" s="325"/>
      <c r="L49" s="175"/>
    </row>
    <row r="50" spans="1:12" x14ac:dyDescent="0.2">
      <c r="A50" s="82" t="s">
        <v>14</v>
      </c>
      <c r="B50" s="197" t="s">
        <v>184</v>
      </c>
      <c r="C50" s="84">
        <v>770226.21</v>
      </c>
      <c r="D50" s="84">
        <v>694025.36</v>
      </c>
      <c r="E50" s="345"/>
    </row>
    <row r="51" spans="1:12" x14ac:dyDescent="0.2">
      <c r="A51" s="82"/>
      <c r="B51" s="197"/>
      <c r="C51" s="84"/>
      <c r="D51" s="84"/>
      <c r="E51" s="345"/>
    </row>
    <row r="52" spans="1:12" x14ac:dyDescent="0.2">
      <c r="A52" s="133"/>
      <c r="B52" s="346"/>
      <c r="C52" s="346"/>
      <c r="D52" s="347"/>
      <c r="E52" s="348"/>
    </row>
    <row r="53" spans="1:12" x14ac:dyDescent="0.2">
      <c r="A53" s="195"/>
      <c r="B53" s="172"/>
      <c r="C53" s="173"/>
      <c r="D53" s="235"/>
      <c r="E53" s="174"/>
    </row>
    <row r="54" spans="1:12" x14ac:dyDescent="0.2">
      <c r="B54" s="166"/>
      <c r="D54" s="175"/>
      <c r="E54" s="175"/>
    </row>
    <row r="55" spans="1:12" x14ac:dyDescent="0.2">
      <c r="A55" s="325"/>
      <c r="B55" s="325"/>
      <c r="C55" s="325"/>
      <c r="D55" s="325"/>
      <c r="E55" s="175"/>
    </row>
    <row r="56" spans="1:12" x14ac:dyDescent="0.2">
      <c r="A56" s="325"/>
      <c r="B56" s="325"/>
      <c r="C56" s="325"/>
      <c r="D56" s="325"/>
      <c r="E56" s="175"/>
    </row>
    <row r="57" spans="1:12" x14ac:dyDescent="0.2">
      <c r="A57" s="325"/>
      <c r="B57" s="325"/>
      <c r="C57" s="325"/>
      <c r="D57" s="325"/>
      <c r="E57" s="175"/>
    </row>
    <row r="58" spans="1:12" x14ac:dyDescent="0.2">
      <c r="A58" s="325"/>
      <c r="B58" s="325"/>
      <c r="C58" s="325"/>
      <c r="D58" s="325"/>
      <c r="E58" s="175"/>
    </row>
    <row r="60" spans="1:12" x14ac:dyDescent="0.2">
      <c r="A60" s="77"/>
      <c r="B60" s="77"/>
      <c r="C60" s="77"/>
      <c r="D60" s="77"/>
    </row>
    <row r="61" spans="1:12" x14ac:dyDescent="0.2">
      <c r="A61" s="77"/>
      <c r="B61" s="77"/>
      <c r="C61" s="77"/>
      <c r="D61" s="77"/>
    </row>
    <row r="62" spans="1:12" x14ac:dyDescent="0.2">
      <c r="A62" s="77"/>
      <c r="B62" s="77"/>
      <c r="C62" s="77"/>
      <c r="D62" s="77"/>
    </row>
    <row r="63" spans="1:12" x14ac:dyDescent="0.2">
      <c r="A63" s="77"/>
      <c r="B63" s="77"/>
      <c r="C63" s="77"/>
      <c r="D63" s="77"/>
    </row>
    <row r="64" spans="1:12" x14ac:dyDescent="0.2">
      <c r="A64" s="77"/>
      <c r="B64" s="77"/>
      <c r="C64" s="77"/>
      <c r="D64" s="77"/>
    </row>
    <row r="65" spans="1:4" x14ac:dyDescent="0.2">
      <c r="A65" s="77"/>
      <c r="B65" s="77"/>
      <c r="C65" s="77"/>
      <c r="D65" s="77"/>
    </row>
    <row r="66" spans="1:4" x14ac:dyDescent="0.2">
      <c r="A66" s="77"/>
      <c r="B66" s="77"/>
      <c r="C66" s="77"/>
      <c r="D66" s="77"/>
    </row>
    <row r="67" spans="1:4" x14ac:dyDescent="0.2">
      <c r="A67" s="77"/>
      <c r="B67" s="77"/>
      <c r="C67" s="77"/>
      <c r="D67" s="77"/>
    </row>
  </sheetData>
  <mergeCells count="14">
    <mergeCell ref="H5:L5"/>
    <mergeCell ref="H6:L6"/>
    <mergeCell ref="H8:L8"/>
    <mergeCell ref="A4:E4"/>
    <mergeCell ref="A5:E5"/>
    <mergeCell ref="A6:E6"/>
    <mergeCell ref="A7:E7"/>
    <mergeCell ref="A8:E8"/>
    <mergeCell ref="H7:L7"/>
    <mergeCell ref="A2:E2"/>
    <mergeCell ref="A3:E3"/>
    <mergeCell ref="H2:L2"/>
    <mergeCell ref="H3:L3"/>
    <mergeCell ref="H4:L4"/>
  </mergeCells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DFB1-7E33-4250-B522-6788DD3DD8B3}">
  <dimension ref="I13:L18"/>
  <sheetViews>
    <sheetView workbookViewId="0">
      <selection activeCell="I18" sqref="I18"/>
    </sheetView>
  </sheetViews>
  <sheetFormatPr defaultRowHeight="12.75" x14ac:dyDescent="0.2"/>
  <cols>
    <col min="9" max="9" width="15.28515625" customWidth="1"/>
    <col min="10" max="10" width="10.5703125" customWidth="1"/>
  </cols>
  <sheetData>
    <row r="13" spans="12:12" x14ac:dyDescent="0.2">
      <c r="L13" s="162" t="s">
        <v>370</v>
      </c>
    </row>
    <row r="14" spans="12:12" x14ac:dyDescent="0.2">
      <c r="L14" s="162" t="s">
        <v>244</v>
      </c>
    </row>
    <row r="18" spans="9:9" x14ac:dyDescent="0.2">
      <c r="I18" s="350" t="s">
        <v>472</v>
      </c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20"/>
  <sheetViews>
    <sheetView workbookViewId="0">
      <selection activeCell="A21" sqref="A21"/>
    </sheetView>
  </sheetViews>
  <sheetFormatPr defaultRowHeight="12.75" x14ac:dyDescent="0.2"/>
  <cols>
    <col min="1" max="1" width="23.140625" style="31" bestFit="1" customWidth="1"/>
    <col min="2" max="2" width="19.7109375" style="32" bestFit="1" customWidth="1"/>
    <col min="3" max="3" width="16" style="31" bestFit="1" customWidth="1"/>
    <col min="4" max="4" width="9.140625" style="31"/>
    <col min="5" max="5" width="9.140625" style="33"/>
    <col min="6" max="6" width="9.140625" style="34"/>
    <col min="7" max="9" width="9.140625" style="31"/>
  </cols>
  <sheetData>
    <row r="1" spans="1:4" x14ac:dyDescent="0.2">
      <c r="A1" s="127"/>
      <c r="B1" s="105"/>
      <c r="C1" s="105"/>
      <c r="D1" s="104"/>
    </row>
    <row r="2" spans="1:4" x14ac:dyDescent="0.2">
      <c r="A2" s="81"/>
      <c r="B2" s="91"/>
      <c r="C2" s="91"/>
      <c r="D2" s="104"/>
    </row>
    <row r="3" spans="1:4" x14ac:dyDescent="0.2">
      <c r="A3" s="102"/>
      <c r="B3" s="106"/>
      <c r="C3" s="106"/>
      <c r="D3" s="104"/>
    </row>
    <row r="4" spans="1:4" x14ac:dyDescent="0.2">
      <c r="A4" s="95"/>
      <c r="B4" s="106"/>
      <c r="C4" s="107"/>
      <c r="D4" s="104"/>
    </row>
    <row r="5" spans="1:4" x14ac:dyDescent="0.2">
      <c r="A5" s="95"/>
      <c r="B5" s="106"/>
      <c r="C5" s="106"/>
      <c r="D5" s="104"/>
    </row>
    <row r="6" spans="1:4" x14ac:dyDescent="0.2">
      <c r="A6" s="95"/>
      <c r="B6" s="106"/>
      <c r="C6" s="106"/>
      <c r="D6" s="104"/>
    </row>
    <row r="7" spans="1:4" x14ac:dyDescent="0.2">
      <c r="A7" s="102"/>
      <c r="B7" s="86"/>
      <c r="C7" s="103"/>
      <c r="D7" s="104"/>
    </row>
    <row r="8" spans="1:4" x14ac:dyDescent="0.2">
      <c r="A8" s="108"/>
      <c r="B8" s="109"/>
      <c r="C8" s="109"/>
      <c r="D8" s="104"/>
    </row>
    <row r="9" spans="1:4" x14ac:dyDescent="0.2">
      <c r="A9" s="104"/>
      <c r="B9" s="110"/>
      <c r="C9" s="104"/>
      <c r="D9" s="104"/>
    </row>
    <row r="10" spans="1:4" x14ac:dyDescent="0.2">
      <c r="D10" s="104"/>
    </row>
    <row r="11" spans="1:4" x14ac:dyDescent="0.2">
      <c r="D11" s="104"/>
    </row>
    <row r="12" spans="1:4" x14ac:dyDescent="0.2">
      <c r="D12" s="104"/>
    </row>
    <row r="13" spans="1:4" x14ac:dyDescent="0.2">
      <c r="D13" s="104"/>
    </row>
    <row r="14" spans="1:4" x14ac:dyDescent="0.2">
      <c r="D14" s="104"/>
    </row>
    <row r="15" spans="1:4" x14ac:dyDescent="0.2">
      <c r="D15" s="104"/>
    </row>
    <row r="16" spans="1:4" x14ac:dyDescent="0.2">
      <c r="A16" s="95"/>
      <c r="B16" s="106"/>
      <c r="C16" s="106"/>
      <c r="D16" s="104"/>
    </row>
    <row r="17" spans="1:4" x14ac:dyDescent="0.2">
      <c r="A17" s="95"/>
      <c r="B17" s="106"/>
      <c r="C17" s="106"/>
      <c r="D17" s="104"/>
    </row>
    <row r="18" spans="1:4" x14ac:dyDescent="0.2">
      <c r="A18" s="102"/>
      <c r="B18" s="86"/>
      <c r="C18" s="103"/>
      <c r="D18" s="104"/>
    </row>
    <row r="19" spans="1:4" x14ac:dyDescent="0.2">
      <c r="A19" s="108" t="s">
        <v>221</v>
      </c>
      <c r="B19" s="109"/>
      <c r="C19" s="109"/>
      <c r="D19" s="104"/>
    </row>
    <row r="20" spans="1:4" x14ac:dyDescent="0.2">
      <c r="A20" s="80" t="s">
        <v>222</v>
      </c>
      <c r="B20" s="110"/>
      <c r="C20" s="104"/>
      <c r="D20" s="104"/>
    </row>
  </sheetData>
  <printOptions gridLines="1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>
    <oddFooter>&amp;L&amp;8&amp;Z&amp;F  _&amp;A
&amp;D   &amp;T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E3FC3-A410-4EB6-8CBC-C9ACD8FD1309}">
  <sheetPr>
    <pageSetUpPr fitToPage="1"/>
  </sheetPr>
  <dimension ref="A1:I80"/>
  <sheetViews>
    <sheetView topLeftCell="J1" workbookViewId="0">
      <selection activeCell="E20" sqref="E20"/>
    </sheetView>
  </sheetViews>
  <sheetFormatPr defaultRowHeight="12.75" x14ac:dyDescent="0.2"/>
  <cols>
    <col min="1" max="1" width="25.7109375" style="31" customWidth="1"/>
    <col min="2" max="2" width="12.7109375" style="32" customWidth="1"/>
    <col min="3" max="4" width="12.7109375" style="31" customWidth="1"/>
    <col min="5" max="5" width="12.7109375" style="33" customWidth="1"/>
    <col min="6" max="6" width="12.7109375" style="34" customWidth="1"/>
    <col min="7" max="7" width="12.7109375" style="31" customWidth="1"/>
    <col min="8" max="8" width="4" style="31" customWidth="1"/>
    <col min="9" max="9" width="10.85546875" style="31" customWidth="1"/>
  </cols>
  <sheetData>
    <row r="1" spans="1:9" ht="13.5" thickBot="1" x14ac:dyDescent="0.25">
      <c r="A1" s="1"/>
      <c r="B1" s="2"/>
      <c r="C1" s="3"/>
      <c r="D1" s="3"/>
      <c r="E1" s="4"/>
      <c r="F1" s="5"/>
      <c r="G1" s="3"/>
      <c r="H1" s="3"/>
      <c r="I1" s="1"/>
    </row>
    <row r="2" spans="1:9" ht="13.5" thickTop="1" x14ac:dyDescent="0.2">
      <c r="A2" s="6"/>
      <c r="B2" s="7"/>
      <c r="C2" s="8" t="s">
        <v>11</v>
      </c>
      <c r="D2" s="37"/>
      <c r="E2" s="9"/>
      <c r="F2" s="10"/>
      <c r="G2" s="47"/>
      <c r="H2" s="52"/>
      <c r="I2" s="6"/>
    </row>
    <row r="3" spans="1:9" x14ac:dyDescent="0.2">
      <c r="A3" s="11"/>
      <c r="B3" s="12"/>
      <c r="C3" s="13" t="s">
        <v>12</v>
      </c>
      <c r="D3" s="38"/>
      <c r="E3" s="14"/>
      <c r="F3" s="15"/>
      <c r="G3" s="47"/>
      <c r="H3" s="52"/>
      <c r="I3" s="11"/>
    </row>
    <row r="4" spans="1:9" x14ac:dyDescent="0.2">
      <c r="A4" s="11"/>
      <c r="B4" s="12"/>
      <c r="C4" s="13" t="s">
        <v>13</v>
      </c>
      <c r="D4" s="38"/>
      <c r="E4" s="14"/>
      <c r="F4" s="15"/>
      <c r="G4" s="47"/>
      <c r="H4" s="52"/>
      <c r="I4" s="11"/>
    </row>
    <row r="5" spans="1:9" x14ac:dyDescent="0.2">
      <c r="A5" s="11"/>
      <c r="B5" s="12"/>
      <c r="C5" s="13" t="s">
        <v>14</v>
      </c>
      <c r="D5" s="38"/>
      <c r="E5" s="14"/>
      <c r="F5" s="15"/>
      <c r="G5" s="47"/>
      <c r="H5" s="52"/>
      <c r="I5" s="11"/>
    </row>
    <row r="6" spans="1:9" x14ac:dyDescent="0.2">
      <c r="A6" s="11"/>
      <c r="B6" s="12"/>
      <c r="C6" s="13" t="s">
        <v>14</v>
      </c>
      <c r="D6" s="38"/>
      <c r="E6" s="14"/>
      <c r="F6" s="15"/>
      <c r="G6" s="47"/>
      <c r="H6" s="52"/>
      <c r="I6" s="11"/>
    </row>
    <row r="7" spans="1:9" ht="20.25" x14ac:dyDescent="0.3">
      <c r="A7" s="16"/>
      <c r="B7" s="12"/>
      <c r="C7" s="17" t="s">
        <v>53</v>
      </c>
      <c r="D7" s="39"/>
      <c r="E7" s="18"/>
      <c r="F7" s="19"/>
      <c r="G7" s="47"/>
      <c r="H7" s="52"/>
      <c r="I7" s="16"/>
    </row>
    <row r="8" spans="1:9" x14ac:dyDescent="0.2">
      <c r="A8" s="16"/>
      <c r="B8" s="12"/>
      <c r="C8" s="20" t="s">
        <v>23</v>
      </c>
      <c r="D8" s="40"/>
      <c r="E8" s="18"/>
      <c r="F8" s="21"/>
      <c r="G8" s="47"/>
      <c r="H8" s="52"/>
      <c r="I8" s="16"/>
    </row>
    <row r="9" spans="1:9" x14ac:dyDescent="0.2">
      <c r="A9" s="22"/>
      <c r="B9" s="23"/>
      <c r="C9" s="22"/>
      <c r="D9" s="22"/>
      <c r="E9" s="58"/>
      <c r="F9" s="21"/>
      <c r="G9" s="47"/>
      <c r="H9" s="52"/>
      <c r="I9" s="22"/>
    </row>
    <row r="10" spans="1:9" x14ac:dyDescent="0.2">
      <c r="A10" s="24" t="s">
        <v>28</v>
      </c>
      <c r="B10" s="25" t="s">
        <v>29</v>
      </c>
      <c r="C10" s="25" t="s">
        <v>30</v>
      </c>
      <c r="D10" s="25" t="s">
        <v>31</v>
      </c>
      <c r="E10" s="25" t="s">
        <v>32</v>
      </c>
      <c r="F10" s="45" t="s">
        <v>33</v>
      </c>
      <c r="G10" s="54"/>
      <c r="H10" s="53"/>
      <c r="I10" s="24" t="s">
        <v>18</v>
      </c>
    </row>
    <row r="11" spans="1:9" x14ac:dyDescent="0.2">
      <c r="A11" s="46" t="s">
        <v>54</v>
      </c>
      <c r="B11" s="42">
        <v>362247.08</v>
      </c>
      <c r="C11" s="42">
        <v>362247.08</v>
      </c>
      <c r="D11" s="42">
        <v>0</v>
      </c>
      <c r="E11" s="42">
        <v>0</v>
      </c>
      <c r="F11" s="43">
        <v>0</v>
      </c>
      <c r="G11" s="48"/>
      <c r="H11" s="55"/>
      <c r="I11" s="41" t="s">
        <v>15</v>
      </c>
    </row>
    <row r="12" spans="1:9" x14ac:dyDescent="0.2">
      <c r="A12" s="46" t="s">
        <v>55</v>
      </c>
      <c r="B12" s="42">
        <v>54606.94</v>
      </c>
      <c r="C12" s="42">
        <v>0</v>
      </c>
      <c r="D12" s="42">
        <v>0</v>
      </c>
      <c r="E12" s="42">
        <v>0</v>
      </c>
      <c r="F12" s="43">
        <v>54606.94</v>
      </c>
      <c r="G12" s="48"/>
      <c r="H12" s="52"/>
      <c r="I12" s="41" t="s">
        <v>36</v>
      </c>
    </row>
    <row r="13" spans="1:9" x14ac:dyDescent="0.2">
      <c r="A13" s="46" t="s">
        <v>20</v>
      </c>
      <c r="B13" s="42">
        <v>21292.01</v>
      </c>
      <c r="C13" s="42">
        <v>0</v>
      </c>
      <c r="D13" s="42">
        <v>0</v>
      </c>
      <c r="E13" s="42">
        <v>0</v>
      </c>
      <c r="F13" s="43">
        <v>21292.01</v>
      </c>
      <c r="G13" s="48"/>
      <c r="I13" s="41" t="s">
        <v>36</v>
      </c>
    </row>
    <row r="14" spans="1:9" x14ac:dyDescent="0.2">
      <c r="A14" s="46" t="s">
        <v>56</v>
      </c>
      <c r="B14" s="42">
        <v>246</v>
      </c>
      <c r="C14" s="42">
        <v>246</v>
      </c>
      <c r="D14" s="42">
        <v>0</v>
      </c>
      <c r="E14" s="42">
        <v>0</v>
      </c>
      <c r="F14" s="43">
        <v>0</v>
      </c>
      <c r="G14" s="48"/>
      <c r="I14" s="41" t="s">
        <v>36</v>
      </c>
    </row>
    <row r="15" spans="1:9" x14ac:dyDescent="0.2">
      <c r="A15" s="46" t="s">
        <v>25</v>
      </c>
      <c r="B15" s="42">
        <v>150</v>
      </c>
      <c r="C15" s="42">
        <v>75</v>
      </c>
      <c r="D15" s="42">
        <v>0</v>
      </c>
      <c r="E15" s="42">
        <v>0</v>
      </c>
      <c r="F15" s="43">
        <v>75</v>
      </c>
      <c r="G15" s="48"/>
      <c r="I15" s="41" t="s">
        <v>37</v>
      </c>
    </row>
    <row r="16" spans="1:9" x14ac:dyDescent="0.2">
      <c r="A16" s="46" t="s">
        <v>57</v>
      </c>
      <c r="B16" s="42">
        <v>463.65</v>
      </c>
      <c r="C16" s="42">
        <v>0</v>
      </c>
      <c r="D16" s="42">
        <v>463.65</v>
      </c>
      <c r="E16" s="42">
        <v>0</v>
      </c>
      <c r="F16" s="43">
        <v>0</v>
      </c>
      <c r="G16" s="48"/>
      <c r="I16" s="41" t="s">
        <v>36</v>
      </c>
    </row>
    <row r="17" spans="1:9" x14ac:dyDescent="0.2">
      <c r="A17" s="46" t="s">
        <v>58</v>
      </c>
      <c r="B17" s="42">
        <v>33</v>
      </c>
      <c r="C17" s="42">
        <v>33</v>
      </c>
      <c r="D17" s="42">
        <v>0</v>
      </c>
      <c r="E17" s="42">
        <v>0</v>
      </c>
      <c r="F17" s="43">
        <v>0</v>
      </c>
      <c r="G17" s="48"/>
      <c r="I17" s="41" t="s">
        <v>36</v>
      </c>
    </row>
    <row r="18" spans="1:9" x14ac:dyDescent="0.2">
      <c r="A18" s="46" t="s">
        <v>59</v>
      </c>
      <c r="B18" s="42">
        <v>829.97</v>
      </c>
      <c r="C18" s="42">
        <v>829.97</v>
      </c>
      <c r="D18" s="42">
        <v>0</v>
      </c>
      <c r="E18" s="42">
        <v>0</v>
      </c>
      <c r="F18" s="43">
        <v>0</v>
      </c>
      <c r="G18" s="48"/>
      <c r="I18" s="41" t="s">
        <v>38</v>
      </c>
    </row>
    <row r="19" spans="1:9" x14ac:dyDescent="0.2">
      <c r="A19" s="46" t="s">
        <v>60</v>
      </c>
      <c r="B19" s="42">
        <v>856.66</v>
      </c>
      <c r="C19" s="42">
        <v>856.66</v>
      </c>
      <c r="D19" s="42">
        <v>0</v>
      </c>
      <c r="E19" s="42">
        <v>0</v>
      </c>
      <c r="F19" s="43">
        <v>0</v>
      </c>
      <c r="G19" s="48"/>
      <c r="I19" s="41" t="s">
        <v>36</v>
      </c>
    </row>
    <row r="20" spans="1:9" x14ac:dyDescent="0.2">
      <c r="A20" s="46" t="s">
        <v>52</v>
      </c>
      <c r="B20" s="42">
        <v>104.95</v>
      </c>
      <c r="C20" s="42">
        <v>104.95</v>
      </c>
      <c r="D20" s="42">
        <v>0</v>
      </c>
      <c r="E20" s="42">
        <v>0</v>
      </c>
      <c r="F20" s="43">
        <v>0</v>
      </c>
      <c r="G20" s="48"/>
      <c r="I20" s="41" t="s">
        <v>39</v>
      </c>
    </row>
    <row r="21" spans="1:9" x14ac:dyDescent="0.2">
      <c r="A21" s="46" t="s">
        <v>61</v>
      </c>
      <c r="B21" s="42">
        <v>987.49</v>
      </c>
      <c r="C21" s="42">
        <v>0</v>
      </c>
      <c r="D21" s="42">
        <v>987.49</v>
      </c>
      <c r="E21" s="42">
        <v>0</v>
      </c>
      <c r="F21" s="43">
        <v>0</v>
      </c>
      <c r="G21" s="48"/>
      <c r="I21" s="41" t="s">
        <v>36</v>
      </c>
    </row>
    <row r="22" spans="1:9" x14ac:dyDescent="0.2">
      <c r="A22" s="46" t="s">
        <v>51</v>
      </c>
      <c r="B22" s="42">
        <v>101.46</v>
      </c>
      <c r="C22" s="42">
        <v>101.46</v>
      </c>
      <c r="D22" s="42">
        <v>0</v>
      </c>
      <c r="E22" s="42">
        <v>0</v>
      </c>
      <c r="F22" s="43">
        <v>0</v>
      </c>
      <c r="G22" s="48"/>
      <c r="I22" s="41" t="s">
        <v>36</v>
      </c>
    </row>
    <row r="23" spans="1:9" x14ac:dyDescent="0.2">
      <c r="A23" s="46" t="s">
        <v>22</v>
      </c>
      <c r="B23" s="42">
        <v>151000</v>
      </c>
      <c r="C23" s="42">
        <v>0</v>
      </c>
      <c r="D23" s="42">
        <v>0</v>
      </c>
      <c r="E23" s="42">
        <v>0</v>
      </c>
      <c r="F23" s="43">
        <v>151000</v>
      </c>
      <c r="G23" s="48"/>
      <c r="I23" s="41" t="s">
        <v>36</v>
      </c>
    </row>
    <row r="24" spans="1:9" x14ac:dyDescent="0.2">
      <c r="A24" s="46" t="s">
        <v>62</v>
      </c>
      <c r="B24" s="42">
        <v>9249.9</v>
      </c>
      <c r="C24" s="42">
        <v>9249.9</v>
      </c>
      <c r="D24" s="42">
        <v>0</v>
      </c>
      <c r="E24" s="42">
        <v>0</v>
      </c>
      <c r="F24" s="43">
        <v>0</v>
      </c>
      <c r="G24" s="48"/>
      <c r="I24" s="41" t="s">
        <v>40</v>
      </c>
    </row>
    <row r="25" spans="1:9" x14ac:dyDescent="0.2">
      <c r="A25" s="46" t="s">
        <v>50</v>
      </c>
      <c r="B25" s="42">
        <v>56.61</v>
      </c>
      <c r="C25" s="42">
        <v>56.61</v>
      </c>
      <c r="D25" s="42">
        <v>0</v>
      </c>
      <c r="E25" s="42">
        <v>0</v>
      </c>
      <c r="F25" s="43">
        <v>0</v>
      </c>
      <c r="G25" s="48"/>
      <c r="I25" s="41" t="s">
        <v>37</v>
      </c>
    </row>
    <row r="26" spans="1:9" ht="24" x14ac:dyDescent="0.2">
      <c r="A26" s="46" t="s">
        <v>63</v>
      </c>
      <c r="B26" s="42">
        <v>968.01</v>
      </c>
      <c r="C26" s="42">
        <v>589.88</v>
      </c>
      <c r="D26" s="42">
        <v>378.13</v>
      </c>
      <c r="E26" s="42">
        <v>0</v>
      </c>
      <c r="F26" s="43">
        <v>0</v>
      </c>
      <c r="G26" s="48"/>
      <c r="I26" s="41" t="s">
        <v>41</v>
      </c>
    </row>
    <row r="27" spans="1:9" x14ac:dyDescent="0.2">
      <c r="A27" s="46" t="s">
        <v>21</v>
      </c>
      <c r="B27" s="42">
        <v>5200</v>
      </c>
      <c r="C27" s="42">
        <v>0</v>
      </c>
      <c r="D27" s="42">
        <v>0</v>
      </c>
      <c r="E27" s="42">
        <v>0</v>
      </c>
      <c r="F27" s="43">
        <v>5200</v>
      </c>
      <c r="G27" s="48"/>
      <c r="I27" s="41" t="s">
        <v>42</v>
      </c>
    </row>
    <row r="28" spans="1:9" x14ac:dyDescent="0.2">
      <c r="A28" s="46" t="s">
        <v>64</v>
      </c>
      <c r="B28" s="42">
        <v>1472.18</v>
      </c>
      <c r="C28" s="42">
        <v>1472.18</v>
      </c>
      <c r="D28" s="42">
        <v>0</v>
      </c>
      <c r="E28" s="42">
        <v>0</v>
      </c>
      <c r="F28" s="43">
        <v>0</v>
      </c>
      <c r="G28" s="48"/>
      <c r="I28" s="41" t="s">
        <v>43</v>
      </c>
    </row>
    <row r="29" spans="1:9" x14ac:dyDescent="0.2">
      <c r="A29" s="46" t="s">
        <v>14</v>
      </c>
      <c r="B29" s="42"/>
      <c r="C29" s="42"/>
      <c r="D29" s="42"/>
      <c r="E29" s="42"/>
      <c r="F29" s="43"/>
      <c r="G29" s="48"/>
      <c r="I29" s="41" t="s">
        <v>44</v>
      </c>
    </row>
    <row r="30" spans="1:9" x14ac:dyDescent="0.2">
      <c r="A30" s="46" t="s">
        <v>24</v>
      </c>
      <c r="B30" s="42">
        <v>609865.91</v>
      </c>
      <c r="C30" s="42">
        <v>375862.69</v>
      </c>
      <c r="D30" s="42">
        <v>1829.27</v>
      </c>
      <c r="E30" s="42">
        <v>0</v>
      </c>
      <c r="F30" s="43">
        <v>232173.95</v>
      </c>
      <c r="G30" s="48"/>
      <c r="I30" s="41" t="s">
        <v>36</v>
      </c>
    </row>
    <row r="31" spans="1:9" x14ac:dyDescent="0.2">
      <c r="A31" s="46" t="s">
        <v>34</v>
      </c>
      <c r="B31" s="42"/>
      <c r="C31" s="42">
        <v>0.61599999999999999</v>
      </c>
      <c r="D31" s="42">
        <v>3.0000000000000001E-3</v>
      </c>
      <c r="E31" s="42">
        <v>0</v>
      </c>
      <c r="F31" s="43">
        <v>0.38100000000000001</v>
      </c>
      <c r="G31" s="48"/>
      <c r="I31" s="41"/>
    </row>
    <row r="32" spans="1:9" x14ac:dyDescent="0.2">
      <c r="A32" s="46" t="s">
        <v>14</v>
      </c>
      <c r="B32" s="42"/>
      <c r="C32" s="42"/>
      <c r="D32" s="42"/>
      <c r="E32" s="42"/>
      <c r="F32" s="43"/>
      <c r="G32" s="48"/>
      <c r="I32" s="41" t="s">
        <v>19</v>
      </c>
    </row>
    <row r="33" spans="1:9" x14ac:dyDescent="0.2">
      <c r="A33" s="46" t="s">
        <v>14</v>
      </c>
      <c r="B33" s="42"/>
      <c r="C33" s="42"/>
      <c r="D33" s="42"/>
      <c r="E33" s="42"/>
      <c r="F33" s="43"/>
      <c r="G33" s="48"/>
      <c r="I33" s="41" t="s">
        <v>19</v>
      </c>
    </row>
    <row r="34" spans="1:9" x14ac:dyDescent="0.2">
      <c r="A34" s="46" t="s">
        <v>65</v>
      </c>
      <c r="B34" s="59">
        <v>609865.9</v>
      </c>
      <c r="C34" s="42"/>
      <c r="D34" s="42"/>
      <c r="E34" s="42"/>
      <c r="F34" s="43"/>
      <c r="G34" s="48"/>
      <c r="I34" s="41" t="s">
        <v>19</v>
      </c>
    </row>
    <row r="35" spans="1:9" x14ac:dyDescent="0.2">
      <c r="A35" s="46" t="s">
        <v>35</v>
      </c>
      <c r="B35" s="42">
        <v>0.01</v>
      </c>
      <c r="C35" s="42"/>
      <c r="D35" s="42"/>
      <c r="E35" s="42"/>
      <c r="F35" s="43"/>
      <c r="G35" s="48"/>
      <c r="I35" s="41" t="s">
        <v>19</v>
      </c>
    </row>
    <row r="36" spans="1:9" x14ac:dyDescent="0.2">
      <c r="A36" s="46" t="s">
        <v>14</v>
      </c>
      <c r="B36" s="42"/>
      <c r="C36" s="42"/>
      <c r="D36" s="42"/>
      <c r="E36" s="42"/>
      <c r="F36" s="43"/>
      <c r="G36" s="48"/>
      <c r="I36" s="41" t="s">
        <v>19</v>
      </c>
    </row>
    <row r="37" spans="1:9" ht="13.5" thickBot="1" x14ac:dyDescent="0.25">
      <c r="A37" s="26"/>
      <c r="B37" s="27"/>
      <c r="C37" s="28"/>
      <c r="D37" s="28"/>
      <c r="E37" s="29"/>
      <c r="F37" s="30"/>
      <c r="G37" s="49"/>
      <c r="I37" s="41" t="s">
        <v>19</v>
      </c>
    </row>
    <row r="38" spans="1:9" ht="13.5" thickTop="1" x14ac:dyDescent="0.2">
      <c r="I38" s="41" t="s">
        <v>19</v>
      </c>
    </row>
    <row r="39" spans="1:9" x14ac:dyDescent="0.2">
      <c r="A39"/>
      <c r="B39"/>
      <c r="C39"/>
      <c r="D39"/>
      <c r="E39" s="35"/>
      <c r="I39" s="41" t="s">
        <v>19</v>
      </c>
    </row>
    <row r="40" spans="1:9" x14ac:dyDescent="0.2">
      <c r="A40"/>
      <c r="B40"/>
      <c r="C40"/>
      <c r="D40"/>
      <c r="E40" s="35"/>
      <c r="I40" s="41" t="s">
        <v>19</v>
      </c>
    </row>
    <row r="41" spans="1:9" x14ac:dyDescent="0.2">
      <c r="A41"/>
      <c r="B41"/>
      <c r="C41"/>
      <c r="D41"/>
      <c r="E41" s="35"/>
      <c r="I41" s="41" t="s">
        <v>19</v>
      </c>
    </row>
    <row r="42" spans="1:9" x14ac:dyDescent="0.2">
      <c r="A42"/>
      <c r="B42"/>
      <c r="C42"/>
      <c r="D42"/>
      <c r="E42" s="35"/>
      <c r="I42" s="41" t="s">
        <v>19</v>
      </c>
    </row>
    <row r="43" spans="1:9" x14ac:dyDescent="0.2">
      <c r="A43"/>
      <c r="B43" s="36"/>
      <c r="C43" s="36"/>
      <c r="D43" s="36"/>
      <c r="E43" s="35"/>
      <c r="I43" s="41" t="s">
        <v>19</v>
      </c>
    </row>
    <row r="44" spans="1:9" x14ac:dyDescent="0.2">
      <c r="A44"/>
      <c r="B44" s="36"/>
      <c r="C44" s="36"/>
      <c r="D44" s="36"/>
      <c r="E44" s="35"/>
      <c r="I44" s="41" t="s">
        <v>19</v>
      </c>
    </row>
    <row r="45" spans="1:9" x14ac:dyDescent="0.2">
      <c r="A45"/>
      <c r="B45" s="36"/>
      <c r="C45" s="36"/>
      <c r="D45" s="36"/>
      <c r="E45" s="35"/>
      <c r="I45" s="41" t="s">
        <v>19</v>
      </c>
    </row>
    <row r="46" spans="1:9" x14ac:dyDescent="0.2">
      <c r="A46"/>
      <c r="B46" s="36"/>
      <c r="C46" s="36"/>
      <c r="D46" s="36"/>
      <c r="E46" s="35"/>
      <c r="I46" s="41" t="s">
        <v>19</v>
      </c>
    </row>
    <row r="47" spans="1:9" x14ac:dyDescent="0.2">
      <c r="A47"/>
      <c r="B47"/>
      <c r="C47"/>
      <c r="D47"/>
      <c r="E47" s="35"/>
      <c r="I47" s="41" t="s">
        <v>19</v>
      </c>
    </row>
    <row r="48" spans="1:9" x14ac:dyDescent="0.2">
      <c r="I48" s="41" t="s">
        <v>19</v>
      </c>
    </row>
    <row r="49" spans="9:9" x14ac:dyDescent="0.2">
      <c r="I49" s="41" t="s">
        <v>19</v>
      </c>
    </row>
    <row r="50" spans="9:9" x14ac:dyDescent="0.2">
      <c r="I50" s="41" t="s">
        <v>19</v>
      </c>
    </row>
    <row r="51" spans="9:9" x14ac:dyDescent="0.2">
      <c r="I51" s="41" t="s">
        <v>19</v>
      </c>
    </row>
    <row r="52" spans="9:9" x14ac:dyDescent="0.2">
      <c r="I52" s="41" t="s">
        <v>19</v>
      </c>
    </row>
    <row r="53" spans="9:9" x14ac:dyDescent="0.2">
      <c r="I53" s="41" t="s">
        <v>19</v>
      </c>
    </row>
    <row r="54" spans="9:9" x14ac:dyDescent="0.2">
      <c r="I54" s="41" t="s">
        <v>19</v>
      </c>
    </row>
    <row r="55" spans="9:9" x14ac:dyDescent="0.2">
      <c r="I55" s="41" t="s">
        <v>19</v>
      </c>
    </row>
    <row r="56" spans="9:9" x14ac:dyDescent="0.2">
      <c r="I56" s="41" t="s">
        <v>19</v>
      </c>
    </row>
    <row r="57" spans="9:9" x14ac:dyDescent="0.2">
      <c r="I57" s="41" t="s">
        <v>45</v>
      </c>
    </row>
    <row r="58" spans="9:9" ht="24" x14ac:dyDescent="0.2">
      <c r="I58" s="41" t="s">
        <v>27</v>
      </c>
    </row>
    <row r="59" spans="9:9" x14ac:dyDescent="0.2">
      <c r="I59" s="41" t="s">
        <v>46</v>
      </c>
    </row>
    <row r="60" spans="9:9" x14ac:dyDescent="0.2">
      <c r="I60" s="41" t="s">
        <v>47</v>
      </c>
    </row>
    <row r="61" spans="9:9" x14ac:dyDescent="0.2">
      <c r="I61" s="41" t="s">
        <v>48</v>
      </c>
    </row>
    <row r="62" spans="9:9" x14ac:dyDescent="0.2">
      <c r="I62" s="41" t="s">
        <v>14</v>
      </c>
    </row>
    <row r="63" spans="9:9" x14ac:dyDescent="0.2">
      <c r="I63" s="41" t="s">
        <v>14</v>
      </c>
    </row>
    <row r="64" spans="9:9" x14ac:dyDescent="0.2">
      <c r="I64" s="41" t="s">
        <v>14</v>
      </c>
    </row>
    <row r="65" spans="9:9" x14ac:dyDescent="0.2">
      <c r="I65" s="41" t="s">
        <v>14</v>
      </c>
    </row>
    <row r="66" spans="9:9" x14ac:dyDescent="0.2">
      <c r="I66" s="41" t="s">
        <v>14</v>
      </c>
    </row>
    <row r="67" spans="9:9" x14ac:dyDescent="0.2">
      <c r="I67" s="41" t="s">
        <v>14</v>
      </c>
    </row>
    <row r="68" spans="9:9" x14ac:dyDescent="0.2">
      <c r="I68" s="41" t="s">
        <v>14</v>
      </c>
    </row>
    <row r="69" spans="9:9" x14ac:dyDescent="0.2">
      <c r="I69" s="41" t="s">
        <v>14</v>
      </c>
    </row>
    <row r="70" spans="9:9" ht="13.5" thickBot="1" x14ac:dyDescent="0.25">
      <c r="I70" s="26"/>
    </row>
    <row r="71" spans="9:9" ht="13.5" thickTop="1" x14ac:dyDescent="0.2"/>
    <row r="72" spans="9:9" x14ac:dyDescent="0.2">
      <c r="I72"/>
    </row>
    <row r="73" spans="9:9" x14ac:dyDescent="0.2">
      <c r="I73"/>
    </row>
    <row r="74" spans="9:9" x14ac:dyDescent="0.2">
      <c r="I74"/>
    </row>
    <row r="75" spans="9:9" x14ac:dyDescent="0.2">
      <c r="I75"/>
    </row>
    <row r="76" spans="9:9" x14ac:dyDescent="0.2">
      <c r="I76"/>
    </row>
    <row r="77" spans="9:9" x14ac:dyDescent="0.2">
      <c r="I77"/>
    </row>
    <row r="78" spans="9:9" x14ac:dyDescent="0.2">
      <c r="I78"/>
    </row>
    <row r="79" spans="9:9" x14ac:dyDescent="0.2">
      <c r="I79"/>
    </row>
    <row r="80" spans="9:9" x14ac:dyDescent="0.2">
      <c r="I80"/>
    </row>
  </sheetData>
  <printOptions gridLines="1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>
    <oddFooter>&amp;L&amp;8&amp;Z&amp;F  _&amp;A
&amp;D  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B9315-013E-4E9A-A3D7-17DBD5814C0B}">
  <dimension ref="B1:M1"/>
  <sheetViews>
    <sheetView workbookViewId="0"/>
  </sheetViews>
  <sheetFormatPr defaultRowHeight="12.75" x14ac:dyDescent="0.2"/>
  <cols>
    <col min="2" max="13" width="9.140625" style="77"/>
  </cols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20517-25CE-441E-AA5A-BC2A88AC88FC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8:A86"/>
  <sheetViews>
    <sheetView workbookViewId="0">
      <selection activeCell="E20" sqref="E20"/>
    </sheetView>
  </sheetViews>
  <sheetFormatPr defaultRowHeight="12.75" x14ac:dyDescent="0.2"/>
  <sheetData>
    <row r="18" s="44" customFormat="1" x14ac:dyDescent="0.2"/>
    <row r="19" s="44" customFormat="1" x14ac:dyDescent="0.2"/>
    <row r="20" s="44" customFormat="1" x14ac:dyDescent="0.2"/>
    <row r="75" s="50" customFormat="1" x14ac:dyDescent="0.2"/>
    <row r="76" s="51" customFormat="1" x14ac:dyDescent="0.2"/>
    <row r="77" s="51" customFormat="1" x14ac:dyDescent="0.2"/>
    <row r="78" s="51" customFormat="1" x14ac:dyDescent="0.2"/>
    <row r="79" s="51" customFormat="1" x14ac:dyDescent="0.2"/>
    <row r="80" s="51" customFormat="1" x14ac:dyDescent="0.2"/>
    <row r="81" s="51" customFormat="1" x14ac:dyDescent="0.2"/>
    <row r="82" s="51" customFormat="1" x14ac:dyDescent="0.2"/>
    <row r="83" s="51" customFormat="1" x14ac:dyDescent="0.2"/>
    <row r="84" s="51" customFormat="1" x14ac:dyDescent="0.2"/>
    <row r="85" s="51" customFormat="1" x14ac:dyDescent="0.2"/>
    <row r="86" s="56" customFormat="1" x14ac:dyDescent="0.2"/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557F-AB91-4867-9C34-1D5C00B13F01}">
  <sheetPr>
    <pageSetUpPr fitToPage="1"/>
  </sheetPr>
  <dimension ref="A1"/>
  <sheetViews>
    <sheetView workbookViewId="0">
      <selection activeCell="B6" sqref="B6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160"/>
  <sheetViews>
    <sheetView workbookViewId="0">
      <selection activeCell="E38" sqref="E38"/>
    </sheetView>
  </sheetViews>
  <sheetFormatPr defaultRowHeight="12.75" x14ac:dyDescent="0.2"/>
  <cols>
    <col min="1" max="1" width="13.7109375" style="90" customWidth="1"/>
    <col min="2" max="2" width="32" style="90" customWidth="1"/>
    <col min="3" max="5" width="13.7109375" style="90" customWidth="1"/>
    <col min="6" max="6" width="13.7109375" style="129" customWidth="1"/>
    <col min="7" max="7" width="15.42578125" style="78" bestFit="1" customWidth="1"/>
    <col min="9" max="9" width="22.140625" customWidth="1"/>
  </cols>
  <sheetData>
    <row r="1" spans="1:9" x14ac:dyDescent="0.2">
      <c r="A1" s="160"/>
      <c r="B1" s="160"/>
      <c r="C1" s="160"/>
      <c r="D1" s="160"/>
      <c r="E1" s="160"/>
      <c r="F1" s="161"/>
    </row>
    <row r="2" spans="1:9" x14ac:dyDescent="0.2">
      <c r="A2" s="354" t="s">
        <v>118</v>
      </c>
      <c r="B2" s="355"/>
      <c r="C2" s="355"/>
      <c r="D2" s="355"/>
      <c r="E2" s="355"/>
      <c r="F2" s="356"/>
    </row>
    <row r="3" spans="1:9" x14ac:dyDescent="0.2">
      <c r="A3" s="357" t="s">
        <v>14</v>
      </c>
      <c r="B3" s="358"/>
      <c r="C3" s="358"/>
      <c r="D3" s="358"/>
      <c r="E3" s="358"/>
      <c r="F3" s="359"/>
    </row>
    <row r="4" spans="1:9" x14ac:dyDescent="0.2">
      <c r="A4" s="357"/>
      <c r="B4" s="358"/>
      <c r="C4" s="358"/>
      <c r="D4" s="358"/>
      <c r="E4" s="358"/>
      <c r="F4" s="359"/>
      <c r="G4" s="221"/>
      <c r="H4" s="220"/>
      <c r="I4" s="220"/>
    </row>
    <row r="5" spans="1:9" x14ac:dyDescent="0.2">
      <c r="A5" s="357"/>
      <c r="B5" s="358"/>
      <c r="C5" s="358"/>
      <c r="D5" s="358"/>
      <c r="E5" s="358"/>
      <c r="F5" s="359"/>
      <c r="G5" s="221"/>
      <c r="H5" s="220"/>
      <c r="I5" s="220"/>
    </row>
    <row r="6" spans="1:9" x14ac:dyDescent="0.2">
      <c r="A6" s="357"/>
      <c r="B6" s="358"/>
      <c r="C6" s="358"/>
      <c r="D6" s="358"/>
      <c r="E6" s="358"/>
      <c r="F6" s="359"/>
    </row>
    <row r="7" spans="1:9" ht="20.25" x14ac:dyDescent="0.3">
      <c r="A7" s="363" t="s">
        <v>120</v>
      </c>
      <c r="B7" s="364"/>
      <c r="C7" s="364"/>
      <c r="D7" s="364"/>
      <c r="E7" s="364"/>
      <c r="F7" s="365"/>
    </row>
    <row r="8" spans="1:9" x14ac:dyDescent="0.2">
      <c r="A8" s="360" t="s">
        <v>337</v>
      </c>
      <c r="B8" s="361"/>
      <c r="C8" s="361"/>
      <c r="D8" s="361"/>
      <c r="E8" s="361"/>
      <c r="F8" s="362"/>
    </row>
    <row r="9" spans="1:9" x14ac:dyDescent="0.2">
      <c r="A9" s="128"/>
      <c r="F9" s="137"/>
      <c r="G9" s="101"/>
    </row>
    <row r="10" spans="1:9" x14ac:dyDescent="0.2">
      <c r="A10" s="194" t="s">
        <v>121</v>
      </c>
      <c r="B10" s="194"/>
      <c r="C10" s="194"/>
      <c r="D10" s="194"/>
      <c r="E10" s="194"/>
      <c r="F10" s="138"/>
    </row>
    <row r="11" spans="1:9" x14ac:dyDescent="0.2">
      <c r="A11" s="130"/>
      <c r="B11" s="131"/>
      <c r="C11" s="131"/>
      <c r="D11" s="131"/>
      <c r="E11" s="131"/>
      <c r="F11" s="132"/>
    </row>
    <row r="12" spans="1:9" x14ac:dyDescent="0.2">
      <c r="A12" s="82" t="s">
        <v>122</v>
      </c>
      <c r="B12" s="197" t="s">
        <v>123</v>
      </c>
      <c r="C12" s="197"/>
      <c r="D12" s="84"/>
      <c r="E12" s="84"/>
      <c r="F12" s="85"/>
    </row>
    <row r="13" spans="1:9" x14ac:dyDescent="0.2">
      <c r="A13" s="82" t="s">
        <v>124</v>
      </c>
      <c r="B13" s="197" t="s">
        <v>125</v>
      </c>
      <c r="C13" s="197"/>
      <c r="D13" s="84"/>
      <c r="E13" s="84"/>
      <c r="F13" s="85"/>
    </row>
    <row r="14" spans="1:9" ht="12.75" customHeight="1" x14ac:dyDescent="0.2">
      <c r="A14" s="82" t="s">
        <v>126</v>
      </c>
      <c r="B14" s="197" t="s">
        <v>127</v>
      </c>
      <c r="C14" s="197"/>
      <c r="D14" s="84"/>
      <c r="E14" s="84"/>
      <c r="F14" s="85"/>
      <c r="G14" s="94"/>
    </row>
    <row r="15" spans="1:9" ht="12.75" customHeight="1" x14ac:dyDescent="0.2">
      <c r="A15" s="82" t="s">
        <v>128</v>
      </c>
      <c r="B15" s="197" t="s">
        <v>338</v>
      </c>
      <c r="C15" s="84">
        <v>138286.32999999999</v>
      </c>
      <c r="D15" s="84"/>
      <c r="E15" s="84"/>
      <c r="F15" s="85"/>
      <c r="G15" s="94">
        <v>20</v>
      </c>
      <c r="H15" t="s">
        <v>263</v>
      </c>
    </row>
    <row r="16" spans="1:9" ht="12.75" customHeight="1" x14ac:dyDescent="0.2">
      <c r="A16" s="82" t="s">
        <v>14</v>
      </c>
      <c r="B16" s="197" t="s">
        <v>129</v>
      </c>
      <c r="C16" s="84"/>
      <c r="D16" s="84">
        <v>138286.32999999999</v>
      </c>
      <c r="E16" s="84"/>
      <c r="F16" s="85"/>
    </row>
    <row r="17" spans="1:8" ht="12.75" customHeight="1" x14ac:dyDescent="0.2">
      <c r="A17" s="82" t="s">
        <v>213</v>
      </c>
      <c r="B17" s="197" t="s">
        <v>214</v>
      </c>
      <c r="C17" s="84"/>
      <c r="D17" s="84">
        <v>15099.12</v>
      </c>
      <c r="E17" s="84"/>
      <c r="F17" s="85"/>
    </row>
    <row r="18" spans="1:8" ht="12.75" customHeight="1" x14ac:dyDescent="0.2">
      <c r="A18" s="82" t="s">
        <v>14</v>
      </c>
      <c r="B18" s="197" t="s">
        <v>130</v>
      </c>
      <c r="C18" s="84"/>
      <c r="D18" s="84"/>
      <c r="E18" s="84">
        <v>153385.45000000001</v>
      </c>
      <c r="F18" s="85"/>
    </row>
    <row r="19" spans="1:8" ht="12.75" customHeight="1" x14ac:dyDescent="0.2">
      <c r="A19" s="82" t="s">
        <v>131</v>
      </c>
      <c r="B19" s="197" t="s">
        <v>132</v>
      </c>
      <c r="C19" s="84"/>
      <c r="D19" s="84"/>
      <c r="E19" s="84"/>
      <c r="F19" s="85"/>
    </row>
    <row r="20" spans="1:8" ht="12.75" customHeight="1" x14ac:dyDescent="0.2">
      <c r="A20" s="82" t="s">
        <v>215</v>
      </c>
      <c r="B20" s="197" t="s">
        <v>216</v>
      </c>
      <c r="C20" s="84"/>
      <c r="D20" s="84">
        <v>97478.45</v>
      </c>
      <c r="E20" s="84"/>
      <c r="F20" s="85"/>
    </row>
    <row r="21" spans="1:8" ht="12.75" customHeight="1" x14ac:dyDescent="0.2">
      <c r="A21" s="82" t="s">
        <v>217</v>
      </c>
      <c r="B21" s="197" t="s">
        <v>218</v>
      </c>
      <c r="C21" s="84"/>
      <c r="D21" s="84">
        <v>1146.2</v>
      </c>
      <c r="E21" s="84"/>
      <c r="F21" s="85"/>
    </row>
    <row r="22" spans="1:8" ht="12.75" customHeight="1" x14ac:dyDescent="0.2">
      <c r="A22" s="82" t="s">
        <v>133</v>
      </c>
      <c r="B22" s="197" t="s">
        <v>134</v>
      </c>
      <c r="C22" s="84"/>
      <c r="D22" s="84"/>
      <c r="E22" s="84"/>
      <c r="F22" s="85"/>
    </row>
    <row r="23" spans="1:8" ht="12.75" customHeight="1" x14ac:dyDescent="0.2">
      <c r="A23" s="82" t="s">
        <v>135</v>
      </c>
      <c r="B23" s="197" t="s">
        <v>136</v>
      </c>
      <c r="C23" s="84">
        <v>465000</v>
      </c>
      <c r="D23" s="84"/>
      <c r="E23" s="84"/>
      <c r="F23" s="85"/>
    </row>
    <row r="24" spans="1:8" ht="12.75" customHeight="1" x14ac:dyDescent="0.2">
      <c r="A24" s="82" t="s">
        <v>137</v>
      </c>
      <c r="B24" s="197" t="s">
        <v>138</v>
      </c>
      <c r="C24" s="84">
        <v>2072.36</v>
      </c>
      <c r="D24" s="84"/>
      <c r="E24" s="84"/>
      <c r="F24" s="85"/>
    </row>
    <row r="25" spans="1:8" ht="12.75" customHeight="1" x14ac:dyDescent="0.2">
      <c r="A25" s="82" t="s">
        <v>14</v>
      </c>
      <c r="B25" s="197" t="s">
        <v>139</v>
      </c>
      <c r="C25" s="84"/>
      <c r="D25" s="84">
        <v>467072.36</v>
      </c>
      <c r="E25" s="84"/>
      <c r="F25" s="85"/>
    </row>
    <row r="26" spans="1:8" ht="12.75" customHeight="1" x14ac:dyDescent="0.2">
      <c r="A26" s="82" t="s">
        <v>14</v>
      </c>
      <c r="B26" s="197" t="s">
        <v>140</v>
      </c>
      <c r="C26" s="84"/>
      <c r="D26" s="84"/>
      <c r="E26" s="84">
        <v>565697.01</v>
      </c>
      <c r="F26" s="85"/>
      <c r="G26" s="94"/>
    </row>
    <row r="27" spans="1:8" ht="12.75" customHeight="1" x14ac:dyDescent="0.2">
      <c r="A27" s="82" t="s">
        <v>14</v>
      </c>
      <c r="B27" s="197" t="s">
        <v>141</v>
      </c>
      <c r="C27" s="84"/>
      <c r="D27" s="84"/>
      <c r="E27" s="84"/>
      <c r="F27" s="85">
        <v>719082.46</v>
      </c>
      <c r="H27" s="70"/>
    </row>
    <row r="28" spans="1:8" ht="12.75" customHeight="1" x14ac:dyDescent="0.2">
      <c r="A28" s="82" t="s">
        <v>142</v>
      </c>
      <c r="B28" s="197" t="s">
        <v>143</v>
      </c>
      <c r="C28" s="84"/>
      <c r="D28" s="84"/>
      <c r="E28" s="84"/>
      <c r="F28" s="85"/>
    </row>
    <row r="29" spans="1:8" ht="12.75" customHeight="1" x14ac:dyDescent="0.2">
      <c r="A29" s="82" t="s">
        <v>144</v>
      </c>
      <c r="B29" s="197" t="s">
        <v>145</v>
      </c>
      <c r="C29" s="84"/>
      <c r="D29" s="84"/>
      <c r="E29" s="84"/>
      <c r="F29" s="85"/>
      <c r="G29" s="94"/>
    </row>
    <row r="30" spans="1:8" ht="12.75" customHeight="1" x14ac:dyDescent="0.2">
      <c r="A30" s="82" t="s">
        <v>146</v>
      </c>
      <c r="B30" s="197" t="s">
        <v>147</v>
      </c>
      <c r="C30" s="84"/>
      <c r="D30" s="84"/>
      <c r="E30" s="84"/>
      <c r="F30" s="85"/>
      <c r="G30" s="96"/>
    </row>
    <row r="31" spans="1:8" ht="12.75" customHeight="1" x14ac:dyDescent="0.2">
      <c r="A31" s="82" t="s">
        <v>148</v>
      </c>
      <c r="B31" s="197" t="s">
        <v>117</v>
      </c>
      <c r="C31" s="84">
        <v>901.8</v>
      </c>
      <c r="D31" s="84"/>
      <c r="E31" s="84"/>
      <c r="F31" s="85"/>
      <c r="G31" s="94">
        <v>52</v>
      </c>
    </row>
    <row r="32" spans="1:8" ht="12.75" customHeight="1" x14ac:dyDescent="0.2">
      <c r="A32" s="82" t="s">
        <v>149</v>
      </c>
      <c r="B32" s="197" t="s">
        <v>150</v>
      </c>
      <c r="C32" s="84">
        <v>-785.88</v>
      </c>
      <c r="D32" s="84"/>
      <c r="E32" s="84"/>
      <c r="F32" s="85"/>
      <c r="G32" s="94">
        <v>52</v>
      </c>
      <c r="H32" s="70"/>
    </row>
    <row r="33" spans="1:8" ht="12.75" customHeight="1" x14ac:dyDescent="0.2">
      <c r="A33" s="82" t="s">
        <v>14</v>
      </c>
      <c r="B33" s="197" t="s">
        <v>151</v>
      </c>
      <c r="C33" s="84"/>
      <c r="D33" s="84">
        <v>115.92</v>
      </c>
      <c r="E33" s="84"/>
      <c r="F33" s="85"/>
      <c r="H33" s="70"/>
    </row>
    <row r="34" spans="1:8" ht="12.75" customHeight="1" x14ac:dyDescent="0.2">
      <c r="A34" s="82" t="s">
        <v>152</v>
      </c>
      <c r="B34" s="197" t="s">
        <v>153</v>
      </c>
      <c r="C34" s="84"/>
      <c r="D34" s="84">
        <v>-7283</v>
      </c>
      <c r="E34" s="84"/>
      <c r="F34" s="85"/>
      <c r="G34" s="96" t="s">
        <v>236</v>
      </c>
      <c r="H34" s="70"/>
    </row>
    <row r="35" spans="1:8" ht="12.75" customHeight="1" x14ac:dyDescent="0.2">
      <c r="A35" s="82" t="s">
        <v>219</v>
      </c>
      <c r="B35" s="197" t="s">
        <v>154</v>
      </c>
      <c r="C35" s="84"/>
      <c r="D35" s="84">
        <v>-6725</v>
      </c>
      <c r="E35" s="84"/>
      <c r="F35" s="85"/>
      <c r="G35" s="94">
        <v>33.1</v>
      </c>
      <c r="H35" s="70" t="s">
        <v>345</v>
      </c>
    </row>
    <row r="36" spans="1:8" ht="12.75" customHeight="1" x14ac:dyDescent="0.2">
      <c r="A36" s="82" t="s">
        <v>155</v>
      </c>
      <c r="B36" s="197" t="s">
        <v>156</v>
      </c>
      <c r="C36" s="84"/>
      <c r="D36" s="84">
        <v>-2732</v>
      </c>
      <c r="E36" s="84"/>
      <c r="F36" s="85"/>
      <c r="G36" s="96" t="s">
        <v>237</v>
      </c>
    </row>
    <row r="37" spans="1:8" ht="12.75" customHeight="1" x14ac:dyDescent="0.2">
      <c r="A37" s="82" t="s">
        <v>14</v>
      </c>
      <c r="B37" s="197" t="s">
        <v>157</v>
      </c>
      <c r="C37" s="84"/>
      <c r="D37" s="84"/>
      <c r="E37" s="84">
        <v>-16624.080000000002</v>
      </c>
      <c r="F37" s="85"/>
    </row>
    <row r="38" spans="1:8" ht="12.75" customHeight="1" x14ac:dyDescent="0.2">
      <c r="A38" s="82" t="s">
        <v>158</v>
      </c>
      <c r="B38" s="197" t="s">
        <v>159</v>
      </c>
      <c r="C38" s="84"/>
      <c r="D38" s="84"/>
      <c r="E38" s="84">
        <v>6008</v>
      </c>
      <c r="F38" s="85"/>
    </row>
    <row r="39" spans="1:8" ht="12.75" customHeight="1" x14ac:dyDescent="0.2">
      <c r="A39" s="82" t="s">
        <v>160</v>
      </c>
      <c r="B39" s="197" t="s">
        <v>161</v>
      </c>
      <c r="C39" s="84"/>
      <c r="D39" s="84"/>
      <c r="E39" s="84">
        <v>500</v>
      </c>
      <c r="F39" s="85"/>
    </row>
    <row r="40" spans="1:8" ht="12.75" customHeight="1" x14ac:dyDescent="0.2">
      <c r="A40" s="82" t="s">
        <v>162</v>
      </c>
      <c r="B40" s="197" t="s">
        <v>163</v>
      </c>
      <c r="C40" s="84"/>
      <c r="D40" s="84"/>
      <c r="E40" s="84"/>
      <c r="F40" s="85"/>
      <c r="G40" s="94"/>
      <c r="H40" s="70"/>
    </row>
    <row r="41" spans="1:8" ht="12.75" customHeight="1" x14ac:dyDescent="0.2">
      <c r="A41" s="82" t="s">
        <v>164</v>
      </c>
      <c r="B41" s="197" t="s">
        <v>165</v>
      </c>
      <c r="C41" s="84"/>
      <c r="D41" s="84">
        <v>265.64999999999998</v>
      </c>
      <c r="E41" s="84"/>
      <c r="F41" s="85"/>
      <c r="G41" s="159" t="s">
        <v>238</v>
      </c>
      <c r="H41" s="70" t="s">
        <v>241</v>
      </c>
    </row>
    <row r="42" spans="1:8" ht="12.75" customHeight="1" x14ac:dyDescent="0.2">
      <c r="A42" s="82" t="s">
        <v>14</v>
      </c>
      <c r="B42" s="197" t="s">
        <v>166</v>
      </c>
      <c r="C42" s="84"/>
      <c r="D42" s="84"/>
      <c r="E42" s="84">
        <v>265.64999999999998</v>
      </c>
      <c r="F42" s="85"/>
      <c r="G42" s="159"/>
      <c r="H42" s="70"/>
    </row>
    <row r="43" spans="1:8" ht="12.75" customHeight="1" x14ac:dyDescent="0.2">
      <c r="A43" s="82" t="s">
        <v>167</v>
      </c>
      <c r="B43" s="197" t="s">
        <v>168</v>
      </c>
      <c r="C43" s="84"/>
      <c r="D43" s="84"/>
      <c r="E43" s="84">
        <v>-3473.2</v>
      </c>
      <c r="F43" s="85"/>
      <c r="G43" s="96" t="s">
        <v>245</v>
      </c>
      <c r="H43" s="162" t="s">
        <v>346</v>
      </c>
    </row>
    <row r="44" spans="1:8" ht="12.75" customHeight="1" x14ac:dyDescent="0.2">
      <c r="A44" s="82" t="s">
        <v>14</v>
      </c>
      <c r="B44" s="197" t="s">
        <v>169</v>
      </c>
      <c r="C44" s="84"/>
      <c r="D44" s="84"/>
      <c r="E44" s="84"/>
      <c r="F44" s="85">
        <v>-13323.63</v>
      </c>
      <c r="G44" s="94"/>
    </row>
    <row r="45" spans="1:8" ht="12.75" customHeight="1" x14ac:dyDescent="0.2">
      <c r="A45" s="82"/>
      <c r="B45" s="197" t="s">
        <v>170</v>
      </c>
      <c r="C45" s="84"/>
      <c r="D45" s="84"/>
      <c r="E45" s="84"/>
      <c r="F45" s="85">
        <v>732406.09</v>
      </c>
    </row>
    <row r="46" spans="1:8" ht="12.75" customHeight="1" x14ac:dyDescent="0.2">
      <c r="A46" s="82" t="s">
        <v>171</v>
      </c>
      <c r="B46" s="197" t="s">
        <v>172</v>
      </c>
      <c r="C46" s="84"/>
      <c r="D46" s="84"/>
      <c r="E46" s="84"/>
      <c r="F46" s="85"/>
    </row>
    <row r="47" spans="1:8" ht="12.75" customHeight="1" x14ac:dyDescent="0.2">
      <c r="A47" s="82" t="s">
        <v>173</v>
      </c>
      <c r="B47" s="197" t="s">
        <v>174</v>
      </c>
      <c r="C47" s="84"/>
      <c r="D47" s="84"/>
      <c r="E47" s="84"/>
      <c r="F47" s="85"/>
    </row>
    <row r="48" spans="1:8" ht="12.75" customHeight="1" x14ac:dyDescent="0.2">
      <c r="A48" s="82" t="s">
        <v>175</v>
      </c>
      <c r="B48" s="197" t="s">
        <v>176</v>
      </c>
      <c r="C48" s="84"/>
      <c r="D48" s="84"/>
      <c r="E48" s="84"/>
      <c r="F48" s="85"/>
    </row>
    <row r="49" spans="1:6" ht="12.75" customHeight="1" x14ac:dyDescent="0.2">
      <c r="A49" s="82" t="s">
        <v>177</v>
      </c>
      <c r="B49" s="197" t="s">
        <v>178</v>
      </c>
      <c r="C49" s="84">
        <v>688668.47</v>
      </c>
      <c r="D49" s="84"/>
      <c r="E49" s="84"/>
      <c r="F49" s="85"/>
    </row>
    <row r="50" spans="1:6" ht="12.75" customHeight="1" x14ac:dyDescent="0.2">
      <c r="A50" s="82" t="s">
        <v>339</v>
      </c>
      <c r="B50" s="197" t="s">
        <v>340</v>
      </c>
      <c r="C50" s="84">
        <v>-7983.41</v>
      </c>
      <c r="D50" s="84"/>
      <c r="E50" s="84"/>
      <c r="F50" s="85"/>
    </row>
    <row r="51" spans="1:6" ht="12.75" customHeight="1" x14ac:dyDescent="0.2">
      <c r="A51" s="82" t="s">
        <v>341</v>
      </c>
      <c r="B51" s="197" t="s">
        <v>342</v>
      </c>
      <c r="C51" s="84">
        <v>13340.3</v>
      </c>
      <c r="D51" s="84"/>
      <c r="E51" s="84"/>
      <c r="F51" s="85"/>
    </row>
    <row r="52" spans="1:6" ht="12.75" customHeight="1" x14ac:dyDescent="0.2">
      <c r="A52" s="82" t="s">
        <v>14</v>
      </c>
      <c r="B52" s="197" t="s">
        <v>179</v>
      </c>
      <c r="C52" s="84"/>
      <c r="D52" s="84">
        <v>694025.36</v>
      </c>
      <c r="E52" s="84"/>
      <c r="F52" s="85"/>
    </row>
    <row r="53" spans="1:6" ht="12.75" customHeight="1" x14ac:dyDescent="0.2">
      <c r="A53" s="82" t="s">
        <v>14</v>
      </c>
      <c r="B53" s="197" t="s">
        <v>180</v>
      </c>
      <c r="C53" s="84"/>
      <c r="D53" s="84"/>
      <c r="E53" s="84">
        <v>694025.36</v>
      </c>
      <c r="F53" s="85"/>
    </row>
    <row r="54" spans="1:6" ht="12.75" customHeight="1" x14ac:dyDescent="0.2">
      <c r="A54" s="82" t="s">
        <v>243</v>
      </c>
      <c r="B54" s="197" t="s">
        <v>181</v>
      </c>
      <c r="C54" s="84"/>
      <c r="D54" s="84"/>
      <c r="E54" s="84">
        <v>5356.89</v>
      </c>
      <c r="F54" s="85"/>
    </row>
    <row r="55" spans="1:6" ht="12.75" customHeight="1" x14ac:dyDescent="0.2">
      <c r="A55" s="82" t="s">
        <v>343</v>
      </c>
      <c r="B55" s="197" t="s">
        <v>344</v>
      </c>
      <c r="C55" s="84"/>
      <c r="D55" s="84"/>
      <c r="E55" s="84">
        <v>-5356.89</v>
      </c>
      <c r="F55" s="85"/>
    </row>
    <row r="56" spans="1:6" ht="12.75" customHeight="1" x14ac:dyDescent="0.2">
      <c r="A56" s="82" t="s">
        <v>182</v>
      </c>
      <c r="B56" s="197" t="s">
        <v>183</v>
      </c>
      <c r="C56" s="84"/>
      <c r="D56" s="84"/>
      <c r="E56" s="84">
        <v>38380.730000000003</v>
      </c>
      <c r="F56" s="85"/>
    </row>
    <row r="57" spans="1:6" x14ac:dyDescent="0.2">
      <c r="A57" s="82" t="s">
        <v>14</v>
      </c>
      <c r="B57" s="197" t="s">
        <v>184</v>
      </c>
      <c r="C57" s="197"/>
      <c r="D57" s="84"/>
      <c r="E57" s="84"/>
      <c r="F57" s="85">
        <v>732406.09</v>
      </c>
    </row>
    <row r="58" spans="1:6" x14ac:dyDescent="0.2">
      <c r="A58" s="82"/>
      <c r="B58" s="197"/>
      <c r="C58" s="197"/>
      <c r="D58" s="84"/>
      <c r="E58" s="84"/>
      <c r="F58" s="85"/>
    </row>
    <row r="59" spans="1:6" x14ac:dyDescent="0.2">
      <c r="A59" s="133"/>
      <c r="B59" s="134"/>
      <c r="C59" s="134"/>
      <c r="D59" s="134"/>
      <c r="E59" s="134"/>
      <c r="F59" s="135"/>
    </row>
    <row r="60" spans="1:6" x14ac:dyDescent="0.2">
      <c r="A60" s="195"/>
      <c r="B60" s="196"/>
      <c r="C60" s="196"/>
      <c r="D60" s="196"/>
      <c r="E60" s="196"/>
      <c r="F60" s="136"/>
    </row>
    <row r="63" spans="1:6" x14ac:dyDescent="0.2">
      <c r="A63" s="77"/>
      <c r="B63" s="77"/>
      <c r="C63" s="77"/>
      <c r="D63" s="77"/>
      <c r="E63" s="77"/>
    </row>
    <row r="64" spans="1:6" x14ac:dyDescent="0.2">
      <c r="A64" s="77"/>
      <c r="B64" s="77"/>
      <c r="C64" s="77"/>
      <c r="D64" s="77"/>
      <c r="E64" s="77"/>
    </row>
    <row r="65" spans="1:5" x14ac:dyDescent="0.2">
      <c r="A65" s="77"/>
      <c r="B65" s="77"/>
      <c r="C65" s="77"/>
      <c r="D65" s="77"/>
      <c r="E65" s="77"/>
    </row>
    <row r="66" spans="1:5" x14ac:dyDescent="0.2">
      <c r="A66" s="77"/>
      <c r="B66" s="77"/>
      <c r="C66" s="77"/>
      <c r="D66" s="77"/>
      <c r="E66" s="77"/>
    </row>
    <row r="67" spans="1:5" x14ac:dyDescent="0.2">
      <c r="A67" s="77"/>
      <c r="B67" s="77"/>
      <c r="C67" s="77"/>
      <c r="D67" s="77"/>
      <c r="E67" s="77"/>
    </row>
    <row r="138" spans="7:7" x14ac:dyDescent="0.2">
      <c r="G138" s="78" t="s">
        <v>204</v>
      </c>
    </row>
    <row r="155" spans="7:7" x14ac:dyDescent="0.2">
      <c r="G155" s="97" t="s">
        <v>205</v>
      </c>
    </row>
    <row r="160" spans="7:7" x14ac:dyDescent="0.2">
      <c r="G160" s="96"/>
    </row>
  </sheetData>
  <mergeCells count="7">
    <mergeCell ref="A7:F7"/>
    <mergeCell ref="A8:F8"/>
    <mergeCell ref="A2:F2"/>
    <mergeCell ref="A3:F3"/>
    <mergeCell ref="A4:F4"/>
    <mergeCell ref="A5:F5"/>
    <mergeCell ref="A6:F6"/>
  </mergeCells>
  <phoneticPr fontId="1" type="noConversion"/>
  <hyperlinks>
    <hyperlink ref="G155" location="'31.Accruel'!A1" display="'31.Accruel'!A1" xr:uid="{F62E6EFE-BA65-4EAF-96BA-2016DCF14DD5}"/>
    <hyperlink ref="G15" location="'20.'!A1" display="'20.'!A1" xr:uid="{5259F7C3-4B4D-4811-845B-803CC486CC04}"/>
    <hyperlink ref="G31:G32" location="'52.'!A1" display="'52.'!A1" xr:uid="{CC458AC7-F93D-4EC4-B510-63DC9EB98FA8}"/>
    <hyperlink ref="G35" location="'31.Accruel'!A1" display="'31.Accruel'!A1" xr:uid="{05468B5C-9516-4130-9607-F4AFC4741E76}"/>
    <hyperlink ref="G34" location="'33'!A1" display="'33'!A1" xr:uid="{259A791E-610C-4DCC-9872-BC700A9A274A}"/>
    <hyperlink ref="G36" location="'39.'!A1" display="'39.'!A1" xr:uid="{E6598845-A12D-474A-A87A-23E8A06FC46F}"/>
    <hyperlink ref="G43" location="'29. Suspense'!A1" display="'29. Suspense'!A1" xr:uid="{88FE50B7-526E-4E25-B545-F29749F8ACA6}"/>
  </hyperlinks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16F1-F675-4244-9FDD-4825CBB1EDCF}">
  <sheetPr>
    <tabColor rgb="FFFFFF00"/>
  </sheetPr>
  <dimension ref="G1:S50"/>
  <sheetViews>
    <sheetView topLeftCell="A10" workbookViewId="0">
      <selection activeCell="I50" sqref="I50"/>
    </sheetView>
  </sheetViews>
  <sheetFormatPr defaultRowHeight="12.75" x14ac:dyDescent="0.2"/>
  <cols>
    <col min="18" max="18" width="10.28515625" bestFit="1" customWidth="1"/>
  </cols>
  <sheetData>
    <row r="1" spans="13:19" x14ac:dyDescent="0.2">
      <c r="M1" s="70" t="s">
        <v>250</v>
      </c>
    </row>
    <row r="3" spans="13:19" x14ac:dyDescent="0.2">
      <c r="M3" s="70" t="s">
        <v>251</v>
      </c>
      <c r="R3" s="165">
        <f>2578+2578</f>
        <v>5156</v>
      </c>
      <c r="S3" s="162" t="s">
        <v>253</v>
      </c>
    </row>
    <row r="4" spans="13:19" x14ac:dyDescent="0.2">
      <c r="M4" s="70" t="s">
        <v>252</v>
      </c>
    </row>
    <row r="42" spans="7:8" x14ac:dyDescent="0.2">
      <c r="G42" s="217" t="s">
        <v>333</v>
      </c>
      <c r="H42" s="158">
        <v>-7283</v>
      </c>
    </row>
    <row r="43" spans="7:8" x14ac:dyDescent="0.2">
      <c r="G43" s="217" t="s">
        <v>334</v>
      </c>
      <c r="H43" s="218">
        <f>+'52.'!G6</f>
        <v>1027</v>
      </c>
    </row>
    <row r="44" spans="7:8" x14ac:dyDescent="0.2">
      <c r="H44" s="219">
        <f>SUM(H42:H43)</f>
        <v>-6256</v>
      </c>
    </row>
    <row r="46" spans="7:8" x14ac:dyDescent="0.2">
      <c r="H46">
        <v>-901.8</v>
      </c>
    </row>
    <row r="47" spans="7:8" x14ac:dyDescent="0.2">
      <c r="H47">
        <v>785.88</v>
      </c>
    </row>
    <row r="48" spans="7:8" x14ac:dyDescent="0.2">
      <c r="H48" s="158">
        <v>6372</v>
      </c>
    </row>
    <row r="49" spans="8:8" ht="13.5" thickBot="1" x14ac:dyDescent="0.25">
      <c r="H49" s="352">
        <f>SUM(H46:H48)</f>
        <v>6256.08</v>
      </c>
    </row>
    <row r="50" spans="8:8" ht="13.5" thickTop="1" x14ac:dyDescent="0.2"/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E757A-54FF-48B8-B9CB-DD1CCDD06974}">
  <sheetPr>
    <tabColor rgb="FFFFFF00"/>
  </sheetPr>
  <dimension ref="F38:H45"/>
  <sheetViews>
    <sheetView topLeftCell="A4" workbookViewId="0">
      <selection activeCell="H40" sqref="H40"/>
    </sheetView>
  </sheetViews>
  <sheetFormatPr defaultRowHeight="12.75" x14ac:dyDescent="0.2"/>
  <cols>
    <col min="8" max="8" width="12" customWidth="1"/>
  </cols>
  <sheetData>
    <row r="38" spans="6:8" x14ac:dyDescent="0.2">
      <c r="F38" t="s">
        <v>465</v>
      </c>
      <c r="H38" s="158">
        <v>-6725</v>
      </c>
    </row>
    <row r="39" spans="6:8" x14ac:dyDescent="0.2">
      <c r="F39" t="s">
        <v>466</v>
      </c>
      <c r="H39" s="158">
        <f>-'42.'!B24</f>
        <v>4350</v>
      </c>
    </row>
    <row r="40" spans="6:8" x14ac:dyDescent="0.2">
      <c r="H40" s="372">
        <f>SUM(H38:H39)</f>
        <v>-2375</v>
      </c>
    </row>
    <row r="41" spans="6:8" x14ac:dyDescent="0.2">
      <c r="F41" s="325" t="s">
        <v>495</v>
      </c>
      <c r="H41" s="158">
        <v>259</v>
      </c>
    </row>
    <row r="42" spans="6:8" ht="13.5" thickBot="1" x14ac:dyDescent="0.25">
      <c r="H42" s="371">
        <f>H40+H41</f>
        <v>-2116</v>
      </c>
    </row>
    <row r="43" spans="6:8" ht="13.5" thickTop="1" x14ac:dyDescent="0.2"/>
    <row r="44" spans="6:8" ht="13.5" thickBot="1" x14ac:dyDescent="0.25">
      <c r="F44" t="s">
        <v>477</v>
      </c>
      <c r="H44" s="352">
        <v>-3643</v>
      </c>
    </row>
    <row r="45" spans="6:8" ht="13.5" thickTop="1" x14ac:dyDescent="0.2"/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2:C11"/>
  <sheetViews>
    <sheetView workbookViewId="0">
      <selection activeCell="L40" sqref="L39:L40"/>
    </sheetView>
  </sheetViews>
  <sheetFormatPr defaultRowHeight="12.75" x14ac:dyDescent="0.2"/>
  <cols>
    <col min="1" max="1" width="13" customWidth="1"/>
  </cols>
  <sheetData>
    <row r="2" spans="1:3" x14ac:dyDescent="0.2">
      <c r="A2" s="44" t="s">
        <v>319</v>
      </c>
    </row>
    <row r="4" spans="1:3" x14ac:dyDescent="0.2">
      <c r="A4" s="70"/>
    </row>
    <row r="5" spans="1:3" x14ac:dyDescent="0.2">
      <c r="A5" s="70"/>
      <c r="B5" s="164"/>
    </row>
    <row r="6" spans="1:3" x14ac:dyDescent="0.2">
      <c r="C6" s="72"/>
    </row>
    <row r="7" spans="1:3" ht="14.25" x14ac:dyDescent="0.2">
      <c r="A7" s="163">
        <v>44075</v>
      </c>
      <c r="B7" s="158">
        <v>1663</v>
      </c>
      <c r="C7" s="216" t="s">
        <v>247</v>
      </c>
    </row>
    <row r="8" spans="1:3" ht="14.25" x14ac:dyDescent="0.2">
      <c r="A8" s="163">
        <v>44166</v>
      </c>
      <c r="B8" s="158">
        <v>158</v>
      </c>
      <c r="C8" s="216" t="s">
        <v>247</v>
      </c>
    </row>
    <row r="9" spans="1:3" ht="14.25" x14ac:dyDescent="0.2">
      <c r="A9" s="193">
        <v>44256</v>
      </c>
      <c r="B9" s="158">
        <v>911</v>
      </c>
      <c r="C9" s="216" t="s">
        <v>247</v>
      </c>
    </row>
    <row r="10" spans="1:3" ht="14.25" x14ac:dyDescent="0.2">
      <c r="A10" s="222">
        <v>44348</v>
      </c>
      <c r="B10" s="218">
        <v>911</v>
      </c>
      <c r="C10" s="216" t="s">
        <v>247</v>
      </c>
    </row>
    <row r="11" spans="1:3" x14ac:dyDescent="0.2">
      <c r="B11" s="157">
        <f>SUM(B7:B10)</f>
        <v>3643</v>
      </c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FC372-1434-4F60-A1CA-837B4EA5F6E8}">
  <sheetPr>
    <tabColor rgb="FFFFFF00"/>
  </sheetPr>
  <dimension ref="A1:H31"/>
  <sheetViews>
    <sheetView tabSelected="1" workbookViewId="0">
      <selection activeCell="D30" sqref="D30"/>
    </sheetView>
  </sheetViews>
  <sheetFormatPr defaultRowHeight="12.75" x14ac:dyDescent="0.2"/>
  <cols>
    <col min="1" max="1" width="31.5703125" customWidth="1"/>
    <col min="2" max="2" width="12.85546875" customWidth="1"/>
    <col min="3" max="3" width="4.5703125" customWidth="1"/>
    <col min="4" max="4" width="12.85546875" customWidth="1"/>
    <col min="5" max="5" width="4.5703125" customWidth="1"/>
    <col min="6" max="6" width="12.85546875" customWidth="1"/>
  </cols>
  <sheetData>
    <row r="1" spans="1:8" ht="15" x14ac:dyDescent="0.25">
      <c r="A1" s="77"/>
      <c r="B1" s="140" t="s">
        <v>223</v>
      </c>
      <c r="C1" s="77"/>
      <c r="D1" s="368" t="s">
        <v>172</v>
      </c>
      <c r="E1" s="368"/>
      <c r="F1" s="368"/>
      <c r="G1" s="77"/>
      <c r="H1" s="77"/>
    </row>
    <row r="2" spans="1:8" x14ac:dyDescent="0.2">
      <c r="A2" s="77"/>
      <c r="B2" s="77"/>
      <c r="C2" s="77"/>
      <c r="D2" s="140" t="s">
        <v>235</v>
      </c>
      <c r="E2" s="140"/>
      <c r="F2" s="140" t="s">
        <v>224</v>
      </c>
      <c r="G2" s="77"/>
      <c r="H2" s="77"/>
    </row>
    <row r="3" spans="1:8" x14ac:dyDescent="0.2">
      <c r="A3" s="70" t="s">
        <v>444</v>
      </c>
      <c r="B3" s="70"/>
      <c r="C3" s="77"/>
      <c r="D3" s="141">
        <f>+'5.Balance Sheet'!D52</f>
        <v>694025.36</v>
      </c>
      <c r="E3" s="141"/>
      <c r="F3" s="142">
        <f>SUM(D3:E3)</f>
        <v>694025.36</v>
      </c>
      <c r="G3" s="77"/>
      <c r="H3" s="77"/>
    </row>
    <row r="4" spans="1:8" x14ac:dyDescent="0.2">
      <c r="A4" s="70"/>
      <c r="B4" s="70"/>
      <c r="C4" s="77"/>
      <c r="D4" s="141"/>
      <c r="E4" s="141"/>
      <c r="F4" s="142"/>
      <c r="G4" s="77"/>
      <c r="H4" s="77"/>
    </row>
    <row r="5" spans="1:8" x14ac:dyDescent="0.2">
      <c r="A5" s="70" t="s">
        <v>225</v>
      </c>
      <c r="B5" s="70"/>
      <c r="C5" s="77"/>
      <c r="D5" s="143">
        <v>1</v>
      </c>
      <c r="E5" s="143"/>
      <c r="F5" s="144">
        <f>SUM(D5:E5)</f>
        <v>1</v>
      </c>
      <c r="G5" s="77"/>
      <c r="H5" s="77"/>
    </row>
    <row r="6" spans="1:8" x14ac:dyDescent="0.2">
      <c r="A6" s="77"/>
      <c r="B6" s="77"/>
      <c r="C6" s="77"/>
      <c r="D6" s="77"/>
      <c r="E6" s="77"/>
      <c r="F6" s="142"/>
      <c r="G6" s="77"/>
      <c r="H6" s="77"/>
    </row>
    <row r="7" spans="1:8" x14ac:dyDescent="0.2">
      <c r="A7" s="70" t="s">
        <v>445</v>
      </c>
      <c r="B7" s="145">
        <v>14417.01</v>
      </c>
      <c r="C7" s="77"/>
      <c r="D7" s="141">
        <f>+B7</f>
        <v>14417.01</v>
      </c>
      <c r="E7" s="141"/>
      <c r="F7" s="142">
        <f>SUM(D7:E7)</f>
        <v>14417.01</v>
      </c>
      <c r="G7" s="77"/>
      <c r="H7" s="77"/>
    </row>
    <row r="8" spans="1:8" x14ac:dyDescent="0.2">
      <c r="A8" s="77"/>
      <c r="B8" s="77"/>
      <c r="C8" s="77"/>
      <c r="D8" s="77"/>
      <c r="E8" s="77"/>
      <c r="F8" s="77"/>
      <c r="G8" s="77"/>
      <c r="H8" s="77"/>
    </row>
    <row r="9" spans="1:8" x14ac:dyDescent="0.2">
      <c r="A9" s="44" t="s">
        <v>446</v>
      </c>
      <c r="B9" s="146">
        <f>SUM(B7:B8)</f>
        <v>14417.01</v>
      </c>
      <c r="C9" s="77"/>
      <c r="D9" s="146">
        <f>D3+D7</f>
        <v>708442.37</v>
      </c>
      <c r="E9" s="146"/>
      <c r="F9" s="147">
        <f>SUM(D9:E9)</f>
        <v>708442.37</v>
      </c>
      <c r="G9" s="77"/>
      <c r="H9" s="77"/>
    </row>
    <row r="10" spans="1:8" x14ac:dyDescent="0.2">
      <c r="A10" s="77"/>
      <c r="B10" s="77"/>
      <c r="C10" s="77"/>
      <c r="D10" s="77"/>
      <c r="E10" s="77"/>
      <c r="F10" s="77"/>
      <c r="G10" s="77"/>
      <c r="H10" s="77"/>
    </row>
    <row r="11" spans="1:8" x14ac:dyDescent="0.2">
      <c r="A11" s="70" t="s">
        <v>226</v>
      </c>
      <c r="B11" s="141">
        <v>511165.86</v>
      </c>
      <c r="C11" s="77"/>
      <c r="D11" s="158">
        <f>ROUND($B11*D5,2)</f>
        <v>511165.86</v>
      </c>
      <c r="E11" s="77"/>
      <c r="F11" s="148">
        <f>SUM(D11:E11)</f>
        <v>511165.86</v>
      </c>
      <c r="G11" s="77"/>
      <c r="H11" s="77"/>
    </row>
    <row r="12" spans="1:8" x14ac:dyDescent="0.2">
      <c r="A12" s="77"/>
      <c r="B12" s="77"/>
      <c r="C12" s="77"/>
      <c r="D12" s="77"/>
      <c r="E12" s="77"/>
      <c r="F12" s="77"/>
      <c r="G12" s="77"/>
      <c r="H12" s="77"/>
    </row>
    <row r="13" spans="1:8" x14ac:dyDescent="0.2">
      <c r="A13" s="70" t="s">
        <v>186</v>
      </c>
      <c r="B13" s="145">
        <f>36048+122.9+23.52+3928.03</f>
        <v>40122.449999999997</v>
      </c>
      <c r="C13" s="77"/>
      <c r="D13" s="77"/>
      <c r="E13" s="141"/>
      <c r="F13" s="141"/>
      <c r="G13" s="77"/>
      <c r="H13" s="77"/>
    </row>
    <row r="14" spans="1:8" x14ac:dyDescent="0.2">
      <c r="A14" s="70" t="s">
        <v>196</v>
      </c>
      <c r="B14" s="141">
        <f>3060.75+1910.25+2743.95+7988.95+259</f>
        <v>15962.9</v>
      </c>
      <c r="C14" s="77"/>
      <c r="D14" s="77"/>
      <c r="E14" s="141"/>
      <c r="F14" s="141"/>
      <c r="G14" s="77"/>
      <c r="H14" s="77"/>
    </row>
    <row r="15" spans="1:8" x14ac:dyDescent="0.2">
      <c r="A15" s="70" t="s">
        <v>227</v>
      </c>
      <c r="B15" s="149">
        <f>B13-B14</f>
        <v>24159.549999999996</v>
      </c>
      <c r="C15" s="77"/>
      <c r="D15" s="148">
        <f>+B15</f>
        <v>24159.549999999996</v>
      </c>
      <c r="E15" s="77"/>
      <c r="F15" s="148">
        <f>SUM(D15:E15)</f>
        <v>24159.549999999996</v>
      </c>
      <c r="G15" s="77"/>
      <c r="H15" s="77"/>
    </row>
    <row r="16" spans="1:8" x14ac:dyDescent="0.2">
      <c r="A16" s="150" t="s">
        <v>228</v>
      </c>
      <c r="B16" s="149">
        <f>B9+B11+B15</f>
        <v>549742.42000000004</v>
      </c>
      <c r="C16" s="77"/>
      <c r="D16" s="77"/>
      <c r="E16" s="141"/>
      <c r="F16" s="141"/>
      <c r="G16" s="77"/>
      <c r="H16" s="77"/>
    </row>
    <row r="17" spans="1:8" x14ac:dyDescent="0.2">
      <c r="A17" s="150"/>
      <c r="B17" s="141"/>
      <c r="C17" s="77"/>
      <c r="D17" s="77"/>
      <c r="E17" s="141"/>
      <c r="F17" s="141"/>
      <c r="G17" s="77"/>
      <c r="H17" s="77"/>
    </row>
    <row r="18" spans="1:8" ht="13.5" thickBot="1" x14ac:dyDescent="0.25">
      <c r="A18" s="150" t="s">
        <v>229</v>
      </c>
      <c r="B18" s="151">
        <f>+B9+B15+'50.Dividends'!D32</f>
        <v>40260.009999999995</v>
      </c>
      <c r="C18" s="77" t="s">
        <v>463</v>
      </c>
      <c r="D18" s="77"/>
      <c r="E18" s="141"/>
      <c r="F18" s="141"/>
      <c r="G18" s="77"/>
      <c r="H18" s="77"/>
    </row>
    <row r="19" spans="1:8" x14ac:dyDescent="0.2">
      <c r="A19" s="70"/>
      <c r="B19" s="70"/>
      <c r="C19" s="77"/>
      <c r="D19" s="141"/>
      <c r="E19" s="141"/>
      <c r="F19" s="141"/>
      <c r="G19" s="77"/>
      <c r="H19" s="77"/>
    </row>
    <row r="20" spans="1:8" x14ac:dyDescent="0.2">
      <c r="A20" s="70" t="s">
        <v>230</v>
      </c>
      <c r="B20" s="141">
        <f>ROUND(-B7,0)*0.15</f>
        <v>-2162.5499999999997</v>
      </c>
      <c r="C20" s="77"/>
      <c r="D20" s="141">
        <f>ROUND(ROUND(-D7,0)*0.15,2)</f>
        <v>-2162.5500000000002</v>
      </c>
      <c r="E20" s="141"/>
      <c r="F20" s="148">
        <f>SUM(D20:E20)</f>
        <v>-2162.5500000000002</v>
      </c>
      <c r="G20" s="77"/>
      <c r="H20" s="77"/>
    </row>
    <row r="21" spans="1:8" x14ac:dyDescent="0.2">
      <c r="A21" s="70" t="s">
        <v>231</v>
      </c>
      <c r="B21" s="141">
        <f>(ROUNDDOWN(-B18,0)*0.15)-B20</f>
        <v>-3876.4500000000003</v>
      </c>
      <c r="C21" s="77"/>
      <c r="D21" s="141">
        <f>+B21</f>
        <v>-3876.4500000000003</v>
      </c>
      <c r="E21" s="141"/>
      <c r="F21" s="148">
        <f>SUM(D21:E21)</f>
        <v>-3876.4500000000003</v>
      </c>
      <c r="G21" s="77"/>
      <c r="H21" s="77"/>
    </row>
    <row r="22" spans="1:8" x14ac:dyDescent="0.2">
      <c r="A22" s="152" t="s">
        <v>232</v>
      </c>
      <c r="B22" s="153">
        <f>SUM(B20:B21)</f>
        <v>-6039</v>
      </c>
      <c r="C22" s="77"/>
      <c r="D22" s="153">
        <f t="shared" ref="D22:F22" si="0">SUM(D20:D21)</f>
        <v>-6039</v>
      </c>
      <c r="E22" s="153"/>
      <c r="F22" s="153">
        <f t="shared" si="0"/>
        <v>-6039</v>
      </c>
      <c r="G22" s="77"/>
      <c r="H22" s="77"/>
    </row>
    <row r="23" spans="1:8" x14ac:dyDescent="0.2">
      <c r="A23" s="327" t="s">
        <v>496</v>
      </c>
      <c r="B23" s="158">
        <v>1689</v>
      </c>
      <c r="C23" s="77"/>
      <c r="D23" s="148">
        <f>B23</f>
        <v>1689</v>
      </c>
      <c r="E23" s="77"/>
      <c r="F23" s="148">
        <f>D23</f>
        <v>1689</v>
      </c>
      <c r="G23" s="77"/>
      <c r="H23" s="77"/>
    </row>
    <row r="24" spans="1:8" s="325" customFormat="1" x14ac:dyDescent="0.2">
      <c r="A24" s="327"/>
      <c r="B24" s="148">
        <f>B22+B23</f>
        <v>-4350</v>
      </c>
    </row>
    <row r="25" spans="1:8" x14ac:dyDescent="0.2">
      <c r="A25" s="154" t="s">
        <v>233</v>
      </c>
      <c r="B25" s="154"/>
      <c r="C25" s="77"/>
      <c r="D25" s="155">
        <f>+D11+D15+D22+D23</f>
        <v>530975.41</v>
      </c>
      <c r="E25" s="155"/>
      <c r="F25" s="155">
        <f>+F11+F15+F22</f>
        <v>529286.41</v>
      </c>
      <c r="G25" s="77"/>
      <c r="H25" s="77"/>
    </row>
    <row r="26" spans="1:8" x14ac:dyDescent="0.2">
      <c r="A26" s="77"/>
      <c r="B26" s="77"/>
      <c r="C26" s="77"/>
      <c r="D26" s="77"/>
      <c r="E26" s="77"/>
      <c r="F26" s="77"/>
      <c r="G26" s="77"/>
      <c r="H26" s="77"/>
    </row>
    <row r="27" spans="1:8" x14ac:dyDescent="0.2">
      <c r="A27" s="156" t="s">
        <v>234</v>
      </c>
      <c r="B27" s="157">
        <f>+B16+B22+B23</f>
        <v>545392.42000000004</v>
      </c>
      <c r="C27" s="77"/>
      <c r="D27" s="157">
        <f>D9+D25</f>
        <v>1239417.78</v>
      </c>
      <c r="E27" s="157"/>
      <c r="F27" s="157">
        <f>F9+F25</f>
        <v>1237728.78</v>
      </c>
      <c r="G27" s="70" t="s">
        <v>464</v>
      </c>
      <c r="H27" s="77"/>
    </row>
    <row r="28" spans="1:8" x14ac:dyDescent="0.2">
      <c r="A28" s="77"/>
      <c r="B28" s="77"/>
      <c r="C28" s="77"/>
      <c r="D28" s="77"/>
      <c r="E28" s="77"/>
      <c r="F28" s="77"/>
      <c r="G28" s="77"/>
      <c r="H28" s="77"/>
    </row>
    <row r="29" spans="1:8" x14ac:dyDescent="0.2">
      <c r="A29" s="77"/>
      <c r="B29" s="77"/>
      <c r="C29" s="77"/>
      <c r="D29" s="148"/>
      <c r="E29" s="77"/>
      <c r="F29" s="77"/>
      <c r="G29" s="77"/>
      <c r="H29" s="77"/>
    </row>
    <row r="30" spans="1:8" x14ac:dyDescent="0.2">
      <c r="B30" s="148"/>
      <c r="D30" s="148"/>
    </row>
    <row r="31" spans="1:8" x14ac:dyDescent="0.2">
      <c r="D31" s="148"/>
    </row>
  </sheetData>
  <mergeCells count="1">
    <mergeCell ref="D1:F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E518D-43E9-49F4-9B68-8AF378BD3A4B}">
  <sheetPr>
    <tabColor rgb="FFFFFF00"/>
  </sheetPr>
  <dimension ref="C40"/>
  <sheetViews>
    <sheetView workbookViewId="0">
      <selection activeCell="C38" sqref="C38:D42"/>
    </sheetView>
  </sheetViews>
  <sheetFormatPr defaultRowHeight="12.75" x14ac:dyDescent="0.2"/>
  <cols>
    <col min="3" max="3" width="10.28515625" bestFit="1" customWidth="1"/>
  </cols>
  <sheetData>
    <row r="40" spans="3:3" x14ac:dyDescent="0.2">
      <c r="C40" s="14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F5EF2-DFA5-4B66-BE93-CF313547FFB9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H34"/>
  <sheetViews>
    <sheetView topLeftCell="A19" workbookViewId="0">
      <selection activeCell="E44" sqref="E44"/>
    </sheetView>
  </sheetViews>
  <sheetFormatPr defaultRowHeight="12.75" x14ac:dyDescent="0.2"/>
  <cols>
    <col min="1" max="1" width="26.5703125" bestFit="1" customWidth="1"/>
    <col min="2" max="2" width="10.85546875" customWidth="1"/>
    <col min="3" max="5" width="11.85546875" customWidth="1"/>
    <col min="7" max="8" width="12.5703125" customWidth="1"/>
  </cols>
  <sheetData>
    <row r="1" spans="1:8" ht="15" x14ac:dyDescent="0.25">
      <c r="A1" s="332" t="s">
        <v>424</v>
      </c>
      <c r="B1" s="332"/>
      <c r="C1" s="332"/>
      <c r="D1" s="332"/>
      <c r="E1" s="329"/>
      <c r="F1" s="329"/>
      <c r="G1" s="329"/>
      <c r="H1" s="331"/>
    </row>
    <row r="2" spans="1:8" ht="15" x14ac:dyDescent="0.25">
      <c r="A2" s="332" t="s">
        <v>425</v>
      </c>
      <c r="B2" s="332"/>
      <c r="C2" s="332"/>
      <c r="D2" s="332"/>
      <c r="E2" s="329"/>
      <c r="F2" s="329"/>
      <c r="G2" s="329"/>
      <c r="H2" s="331"/>
    </row>
    <row r="3" spans="1:8" ht="15" x14ac:dyDescent="0.25">
      <c r="A3" s="333" t="s">
        <v>426</v>
      </c>
      <c r="B3" s="333"/>
      <c r="C3" s="333"/>
      <c r="D3" s="333"/>
      <c r="E3" s="334"/>
      <c r="F3" s="329"/>
      <c r="G3" s="329"/>
      <c r="H3" s="331"/>
    </row>
    <row r="7" spans="1:8" ht="15" x14ac:dyDescent="0.25">
      <c r="A7" s="332" t="s">
        <v>427</v>
      </c>
      <c r="B7" s="332" t="s">
        <v>260</v>
      </c>
      <c r="C7" s="332" t="s">
        <v>428</v>
      </c>
      <c r="D7" s="332" t="s">
        <v>429</v>
      </c>
      <c r="E7" s="332" t="s">
        <v>430</v>
      </c>
      <c r="F7" s="329"/>
      <c r="G7" s="332" t="s">
        <v>431</v>
      </c>
      <c r="H7" s="331"/>
    </row>
    <row r="8" spans="1:8" ht="15" x14ac:dyDescent="0.25">
      <c r="A8" s="333"/>
      <c r="B8" s="333" t="s">
        <v>432</v>
      </c>
      <c r="C8" s="333" t="s">
        <v>433</v>
      </c>
      <c r="D8" s="333" t="s">
        <v>433</v>
      </c>
      <c r="E8" s="333" t="s">
        <v>434</v>
      </c>
      <c r="F8" s="329"/>
      <c r="G8" s="342" t="s">
        <v>435</v>
      </c>
      <c r="H8" s="330" t="s">
        <v>436</v>
      </c>
    </row>
    <row r="10" spans="1:8" ht="15" x14ac:dyDescent="0.25">
      <c r="A10" s="329" t="s">
        <v>437</v>
      </c>
      <c r="B10" s="335">
        <v>44183</v>
      </c>
      <c r="C10" s="336">
        <v>0</v>
      </c>
      <c r="D10" s="336">
        <v>504.37</v>
      </c>
      <c r="E10" s="336">
        <v>216.16</v>
      </c>
      <c r="F10" s="329"/>
      <c r="G10" s="340">
        <f>SUM(C10:E10)</f>
        <v>720.53</v>
      </c>
      <c r="H10" s="331">
        <f>+G10*0.3</f>
        <v>216.15899999999999</v>
      </c>
    </row>
    <row r="11" spans="1:8" ht="15" x14ac:dyDescent="0.25">
      <c r="A11" s="329" t="s">
        <v>437</v>
      </c>
      <c r="B11" s="335">
        <v>44372</v>
      </c>
      <c r="C11" s="336">
        <v>0</v>
      </c>
      <c r="D11" s="336">
        <v>943.66</v>
      </c>
      <c r="E11" s="336">
        <v>404.43</v>
      </c>
      <c r="F11" s="329"/>
      <c r="G11" s="340">
        <f>SUM(C11:E11)</f>
        <v>1348.09</v>
      </c>
      <c r="H11" s="331">
        <f>+G11*0.3</f>
        <v>404.42699999999996</v>
      </c>
    </row>
    <row r="12" spans="1:8" ht="15.75" thickBot="1" x14ac:dyDescent="0.3">
      <c r="A12" s="337"/>
      <c r="B12" s="337"/>
      <c r="C12" s="338">
        <f>SUM(C10:C11)</f>
        <v>0</v>
      </c>
      <c r="D12" s="338">
        <f>SUM(D10:D11)</f>
        <v>1448.03</v>
      </c>
      <c r="E12" s="338">
        <f>SUM(E10:E11)</f>
        <v>620.59</v>
      </c>
      <c r="F12" s="329"/>
      <c r="G12" s="340"/>
      <c r="H12" s="331"/>
    </row>
    <row r="13" spans="1:8" ht="15.75" thickTop="1" x14ac:dyDescent="0.25">
      <c r="A13" s="329"/>
      <c r="B13" s="329"/>
      <c r="C13" s="329"/>
      <c r="D13" s="329"/>
      <c r="E13" s="329"/>
      <c r="F13" s="329"/>
      <c r="G13" s="329"/>
      <c r="H13" s="331"/>
    </row>
    <row r="14" spans="1:8" ht="15" x14ac:dyDescent="0.25">
      <c r="A14" s="329" t="s">
        <v>438</v>
      </c>
      <c r="B14" s="335">
        <v>44104</v>
      </c>
      <c r="C14" s="336">
        <v>0</v>
      </c>
      <c r="D14" s="336">
        <v>980</v>
      </c>
      <c r="E14" s="336">
        <v>420</v>
      </c>
      <c r="F14" s="329"/>
      <c r="G14" s="340">
        <f t="shared" ref="G14:G15" si="0">SUM(C14:E14)</f>
        <v>1400</v>
      </c>
      <c r="H14" s="331">
        <f t="shared" ref="H14:H15" si="1">+G14*0.3</f>
        <v>420</v>
      </c>
    </row>
    <row r="15" spans="1:8" ht="15" x14ac:dyDescent="0.25">
      <c r="A15" s="329" t="s">
        <v>438</v>
      </c>
      <c r="B15" s="335">
        <v>44285</v>
      </c>
      <c r="C15" s="339">
        <v>0</v>
      </c>
      <c r="D15" s="339">
        <v>1500</v>
      </c>
      <c r="E15" s="336">
        <v>642.86</v>
      </c>
      <c r="F15" s="329"/>
      <c r="G15" s="340">
        <f t="shared" si="0"/>
        <v>2142.86</v>
      </c>
      <c r="H15" s="331">
        <f t="shared" si="1"/>
        <v>642.85800000000006</v>
      </c>
    </row>
    <row r="16" spans="1:8" ht="15.75" thickBot="1" x14ac:dyDescent="0.3">
      <c r="A16" s="337"/>
      <c r="B16" s="337"/>
      <c r="C16" s="338">
        <f>SUM(C14:C15)</f>
        <v>0</v>
      </c>
      <c r="D16" s="338">
        <f>SUM(D14:D15)</f>
        <v>2480</v>
      </c>
      <c r="E16" s="338">
        <f>SUM(E14:E15)</f>
        <v>1062.8600000000001</v>
      </c>
      <c r="F16" s="329"/>
      <c r="G16" s="340"/>
      <c r="H16" s="331"/>
    </row>
    <row r="17" spans="1:8" ht="15.75" thickTop="1" x14ac:dyDescent="0.25">
      <c r="A17" s="329"/>
      <c r="B17" s="329"/>
      <c r="C17" s="329"/>
      <c r="D17" s="329"/>
      <c r="E17" s="329"/>
      <c r="F17" s="329"/>
      <c r="G17" s="329"/>
      <c r="H17" s="331"/>
    </row>
    <row r="18" spans="1:8" ht="15" x14ac:dyDescent="0.25">
      <c r="A18" s="329" t="s">
        <v>265</v>
      </c>
      <c r="B18" s="335"/>
      <c r="C18" s="329"/>
      <c r="D18" s="336"/>
      <c r="E18" s="336"/>
      <c r="F18" s="329"/>
      <c r="G18" s="329"/>
      <c r="H18" s="331"/>
    </row>
    <row r="19" spans="1:8" ht="15" x14ac:dyDescent="0.25">
      <c r="A19" s="329"/>
      <c r="B19" s="335"/>
      <c r="C19" s="329"/>
      <c r="D19" s="336"/>
      <c r="E19" s="336"/>
      <c r="F19" s="329"/>
      <c r="G19" s="329"/>
      <c r="H19" s="331"/>
    </row>
    <row r="20" spans="1:8" ht="15" x14ac:dyDescent="0.25">
      <c r="A20" s="329"/>
      <c r="B20" s="335"/>
      <c r="C20" s="329"/>
      <c r="D20" s="339"/>
      <c r="E20" s="336"/>
      <c r="F20" s="329"/>
      <c r="G20" s="329"/>
      <c r="H20" s="331"/>
    </row>
    <row r="21" spans="1:8" ht="15.75" thickBot="1" x14ac:dyDescent="0.3">
      <c r="A21" s="337"/>
      <c r="B21" s="337"/>
      <c r="C21" s="337"/>
      <c r="D21" s="338"/>
      <c r="E21" s="338"/>
      <c r="F21" s="329"/>
      <c r="G21" s="340"/>
      <c r="H21" s="331"/>
    </row>
    <row r="22" spans="1:8" ht="15.75" thickTop="1" x14ac:dyDescent="0.25">
      <c r="A22" s="329"/>
      <c r="B22" s="329"/>
      <c r="C22" s="329"/>
      <c r="D22" s="329"/>
      <c r="E22" s="329"/>
      <c r="F22" s="329"/>
      <c r="G22" s="329"/>
      <c r="H22" s="331"/>
    </row>
    <row r="23" spans="1:8" ht="15" x14ac:dyDescent="0.25">
      <c r="A23" s="329" t="s">
        <v>265</v>
      </c>
      <c r="B23" s="335"/>
      <c r="C23" s="336"/>
      <c r="D23" s="336"/>
      <c r="E23" s="336"/>
      <c r="F23" s="329"/>
      <c r="G23" s="329"/>
      <c r="H23" s="331"/>
    </row>
    <row r="24" spans="1:8" ht="15" x14ac:dyDescent="0.25">
      <c r="A24" s="329"/>
      <c r="B24" s="335"/>
      <c r="C24" s="339"/>
      <c r="D24" s="339"/>
      <c r="E24" s="336"/>
      <c r="F24" s="329"/>
      <c r="G24" s="329"/>
      <c r="H24" s="331"/>
    </row>
    <row r="25" spans="1:8" ht="15.75" thickBot="1" x14ac:dyDescent="0.3">
      <c r="A25" s="337"/>
      <c r="B25" s="337"/>
      <c r="C25" s="338"/>
      <c r="D25" s="338"/>
      <c r="E25" s="338"/>
      <c r="F25" s="329"/>
      <c r="G25" s="340"/>
      <c r="H25" s="331"/>
    </row>
    <row r="26" spans="1:8" ht="15.75" thickTop="1" x14ac:dyDescent="0.25">
      <c r="A26" s="329"/>
      <c r="B26" s="329"/>
      <c r="C26" s="329"/>
      <c r="D26" s="329"/>
      <c r="E26" s="329"/>
      <c r="F26" s="329"/>
      <c r="G26" s="329"/>
      <c r="H26" s="331"/>
    </row>
    <row r="27" spans="1:8" ht="15" x14ac:dyDescent="0.25">
      <c r="A27" s="329" t="s">
        <v>265</v>
      </c>
      <c r="B27" s="335"/>
      <c r="C27" s="329"/>
      <c r="D27" s="336"/>
      <c r="E27" s="336"/>
      <c r="F27" s="329"/>
      <c r="G27" s="329"/>
      <c r="H27" s="331"/>
    </row>
    <row r="28" spans="1:8" ht="15" x14ac:dyDescent="0.25">
      <c r="A28" s="329"/>
      <c r="B28" s="335"/>
      <c r="C28" s="329"/>
      <c r="D28" s="336"/>
      <c r="E28" s="336"/>
      <c r="F28" s="329"/>
      <c r="G28" s="329"/>
      <c r="H28" s="331"/>
    </row>
    <row r="29" spans="1:8" ht="15.75" thickBot="1" x14ac:dyDescent="0.3">
      <c r="A29" s="337"/>
      <c r="B29" s="337"/>
      <c r="C29" s="337"/>
      <c r="D29" s="338"/>
      <c r="E29" s="338"/>
      <c r="F29" s="329"/>
      <c r="G29" s="340"/>
      <c r="H29" s="331"/>
    </row>
    <row r="30" spans="1:8" ht="15.75" thickTop="1" x14ac:dyDescent="0.25">
      <c r="A30" s="329"/>
      <c r="B30" s="329"/>
      <c r="C30" s="329"/>
      <c r="D30" s="329"/>
      <c r="E30" s="329"/>
      <c r="F30" s="329"/>
      <c r="G30" s="329"/>
      <c r="H30" s="331"/>
    </row>
    <row r="31" spans="1:8" ht="15" x14ac:dyDescent="0.25">
      <c r="A31" s="325"/>
      <c r="B31" s="325"/>
      <c r="C31" s="343" t="s">
        <v>439</v>
      </c>
      <c r="D31" s="341">
        <f>+D12+D16+D21+D25+D29</f>
        <v>3928.0299999999997</v>
      </c>
      <c r="E31" s="329"/>
      <c r="F31" s="329"/>
      <c r="G31" s="340">
        <f>SUM(G10:G29)</f>
        <v>5611.48</v>
      </c>
      <c r="H31" s="340">
        <f>SUM(H10:H29)</f>
        <v>1683.444</v>
      </c>
    </row>
    <row r="32" spans="1:8" ht="15" x14ac:dyDescent="0.25">
      <c r="A32" s="325"/>
      <c r="B32" s="325"/>
      <c r="C32" s="343" t="s">
        <v>440</v>
      </c>
      <c r="D32" s="341">
        <f>+E12+E16+E21+E25+E29</f>
        <v>1683.4500000000003</v>
      </c>
      <c r="E32" s="329"/>
      <c r="F32" s="329"/>
      <c r="G32" s="329"/>
      <c r="H32" s="331"/>
    </row>
    <row r="33" spans="1:8" ht="15" x14ac:dyDescent="0.25">
      <c r="A33" s="325"/>
      <c r="B33" s="325"/>
      <c r="C33" s="343" t="s">
        <v>441</v>
      </c>
      <c r="D33" s="340">
        <f>+C12+C16+C21+C25+C29</f>
        <v>0</v>
      </c>
      <c r="E33" s="325"/>
      <c r="F33" s="325"/>
      <c r="G33" s="325"/>
      <c r="H33" s="325"/>
    </row>
    <row r="34" spans="1:8" ht="15" x14ac:dyDescent="0.25">
      <c r="A34" s="329"/>
      <c r="B34" s="335"/>
      <c r="C34" s="325"/>
      <c r="D34" s="325"/>
      <c r="E34" s="325"/>
      <c r="F34" s="325"/>
      <c r="G34" s="325"/>
      <c r="H34" s="325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79EE4-DA5C-4EE6-ADCA-ECD1E4C22DD9}">
  <sheetPr>
    <pageSetUpPr fitToPage="1"/>
  </sheetPr>
  <dimension ref="A1:J60"/>
  <sheetViews>
    <sheetView zoomScaleNormal="100" workbookViewId="0">
      <selection activeCell="E68" sqref="E68"/>
    </sheetView>
  </sheetViews>
  <sheetFormatPr defaultRowHeight="12.75" x14ac:dyDescent="0.2"/>
  <cols>
    <col min="1" max="1" width="17" style="77" customWidth="1"/>
    <col min="2" max="2" width="18.42578125" style="77" customWidth="1"/>
    <col min="3" max="3" width="18.140625" style="77" customWidth="1"/>
    <col min="4" max="4" width="22.7109375" style="77" customWidth="1"/>
    <col min="5" max="5" width="21" style="77" customWidth="1"/>
    <col min="6" max="6" width="22.7109375" style="77" customWidth="1"/>
    <col min="7" max="7" width="18.42578125" style="77" customWidth="1"/>
    <col min="8" max="9" width="9.140625" style="77"/>
    <col min="10" max="10" width="20.85546875" style="77" customWidth="1"/>
    <col min="11" max="16384" width="9.140625" style="77"/>
  </cols>
  <sheetData>
    <row r="1" spans="1:7" ht="15.75" x14ac:dyDescent="0.25">
      <c r="A1" s="369" t="s">
        <v>264</v>
      </c>
      <c r="B1" s="369"/>
    </row>
    <row r="2" spans="1:7" s="112" customFormat="1" ht="15.75" x14ac:dyDescent="0.25">
      <c r="A2" s="111" t="s">
        <v>206</v>
      </c>
      <c r="C2" s="112" t="s">
        <v>266</v>
      </c>
    </row>
    <row r="3" spans="1:7" s="112" customFormat="1" ht="15.75" thickBot="1" x14ac:dyDescent="0.25">
      <c r="A3" s="112" t="s">
        <v>267</v>
      </c>
    </row>
    <row r="4" spans="1:7" s="117" customFormat="1" ht="31.5" x14ac:dyDescent="0.25">
      <c r="A4" s="113" t="s">
        <v>207</v>
      </c>
      <c r="B4" s="114" t="s">
        <v>208</v>
      </c>
      <c r="C4" s="115" t="s">
        <v>209</v>
      </c>
      <c r="D4" s="115" t="s">
        <v>210</v>
      </c>
      <c r="E4" s="115" t="s">
        <v>211</v>
      </c>
      <c r="F4" s="115" t="s">
        <v>119</v>
      </c>
      <c r="G4" s="116" t="s">
        <v>212</v>
      </c>
    </row>
    <row r="5" spans="1:7" s="112" customFormat="1" ht="15" x14ac:dyDescent="0.2">
      <c r="A5" s="118"/>
      <c r="B5" s="119"/>
      <c r="C5" s="119"/>
      <c r="D5" s="119"/>
      <c r="E5" s="119"/>
      <c r="F5" s="119"/>
      <c r="G5" s="120"/>
    </row>
    <row r="6" spans="1:7" s="112" customFormat="1" ht="15" x14ac:dyDescent="0.2">
      <c r="A6" s="121">
        <v>44348</v>
      </c>
      <c r="B6" s="177">
        <v>9913</v>
      </c>
      <c r="C6" s="177">
        <v>901</v>
      </c>
      <c r="D6" s="177">
        <v>785</v>
      </c>
      <c r="E6" s="122" t="s">
        <v>247</v>
      </c>
      <c r="F6" s="177">
        <v>911</v>
      </c>
      <c r="G6" s="178">
        <f>+C6-D6+F6</f>
        <v>1027</v>
      </c>
    </row>
    <row r="7" spans="1:7" s="112" customFormat="1" ht="15" x14ac:dyDescent="0.2">
      <c r="A7" s="118"/>
      <c r="B7" s="119"/>
      <c r="C7" s="119"/>
      <c r="D7" s="119"/>
      <c r="E7" s="119"/>
      <c r="F7" s="119"/>
      <c r="G7" s="120"/>
    </row>
    <row r="8" spans="1:7" s="112" customFormat="1" ht="15" x14ac:dyDescent="0.2">
      <c r="A8" s="121">
        <v>44256</v>
      </c>
      <c r="B8" s="177">
        <v>9913.2000000000007</v>
      </c>
      <c r="C8" s="177">
        <v>901.19999999999993</v>
      </c>
      <c r="D8" s="177">
        <v>0</v>
      </c>
      <c r="E8" s="122" t="s">
        <v>247</v>
      </c>
      <c r="F8" s="177">
        <v>911</v>
      </c>
      <c r="G8" s="123">
        <f>C8-D8+F8</f>
        <v>1812.1999999999998</v>
      </c>
    </row>
    <row r="9" spans="1:7" s="112" customFormat="1" ht="15" x14ac:dyDescent="0.2">
      <c r="A9" s="118"/>
      <c r="B9" s="122"/>
      <c r="C9" s="122"/>
      <c r="D9" s="122"/>
      <c r="E9" s="122"/>
      <c r="F9" s="122"/>
      <c r="G9" s="123"/>
    </row>
    <row r="10" spans="1:7" s="112" customFormat="1" ht="15" x14ac:dyDescent="0.2">
      <c r="A10" s="121">
        <v>43983</v>
      </c>
      <c r="B10" s="223">
        <v>9913</v>
      </c>
      <c r="C10" s="223">
        <v>901</v>
      </c>
      <c r="D10" s="223">
        <v>66</v>
      </c>
      <c r="E10" s="223">
        <v>0</v>
      </c>
      <c r="F10" s="223">
        <v>1746</v>
      </c>
      <c r="G10" s="123">
        <f>C10-D10+F10</f>
        <v>2581</v>
      </c>
    </row>
    <row r="11" spans="1:7" s="112" customFormat="1" ht="15.75" thickBot="1" x14ac:dyDescent="0.25">
      <c r="A11" s="124"/>
      <c r="B11" s="125"/>
      <c r="C11" s="125"/>
      <c r="D11" s="125"/>
      <c r="E11" s="125"/>
      <c r="F11" s="125"/>
      <c r="G11" s="126"/>
    </row>
    <row r="12" spans="1:7" s="112" customFormat="1" ht="15" x14ac:dyDescent="0.2"/>
    <row r="13" spans="1:7" s="112" customFormat="1" ht="15" x14ac:dyDescent="0.2">
      <c r="A13" s="77"/>
      <c r="B13" s="77"/>
      <c r="C13" s="77"/>
      <c r="D13" s="77"/>
      <c r="E13" s="77"/>
      <c r="F13" s="77"/>
      <c r="G13" s="77"/>
    </row>
    <row r="14" spans="1:7" s="112" customFormat="1" ht="15" x14ac:dyDescent="0.2">
      <c r="A14" s="354" t="s">
        <v>118</v>
      </c>
      <c r="B14" s="355"/>
      <c r="C14" s="355"/>
      <c r="D14" s="355"/>
      <c r="E14" s="355"/>
      <c r="F14" s="355"/>
      <c r="G14" s="356"/>
    </row>
    <row r="15" spans="1:7" x14ac:dyDescent="0.2">
      <c r="A15" s="357" t="s">
        <v>14</v>
      </c>
      <c r="B15" s="358"/>
      <c r="C15" s="358"/>
      <c r="D15" s="358"/>
      <c r="E15" s="358"/>
      <c r="F15" s="358"/>
      <c r="G15" s="359"/>
    </row>
    <row r="16" spans="1:7" x14ac:dyDescent="0.2">
      <c r="A16" s="357"/>
      <c r="B16" s="358"/>
      <c r="C16" s="358"/>
      <c r="D16" s="358"/>
      <c r="E16" s="358"/>
      <c r="F16" s="358"/>
      <c r="G16" s="359"/>
    </row>
    <row r="17" spans="1:7" x14ac:dyDescent="0.2">
      <c r="A17" s="357"/>
      <c r="B17" s="358"/>
      <c r="C17" s="358"/>
      <c r="D17" s="358"/>
      <c r="E17" s="358"/>
      <c r="F17" s="358"/>
      <c r="G17" s="359"/>
    </row>
    <row r="18" spans="1:7" x14ac:dyDescent="0.2">
      <c r="A18" s="357"/>
      <c r="B18" s="358"/>
      <c r="C18" s="358"/>
      <c r="D18" s="358"/>
      <c r="E18" s="358"/>
      <c r="F18" s="358"/>
      <c r="G18" s="359"/>
    </row>
    <row r="19" spans="1:7" ht="20.25" x14ac:dyDescent="0.3">
      <c r="A19" s="363" t="s">
        <v>320</v>
      </c>
      <c r="B19" s="364"/>
      <c r="C19" s="364"/>
      <c r="D19" s="364"/>
      <c r="E19" s="364"/>
      <c r="F19" s="364"/>
      <c r="G19" s="365"/>
    </row>
    <row r="20" spans="1:7" x14ac:dyDescent="0.2">
      <c r="A20" s="360" t="s">
        <v>335</v>
      </c>
      <c r="B20" s="361"/>
      <c r="C20" s="361"/>
      <c r="D20" s="361"/>
      <c r="E20" s="361"/>
      <c r="F20" s="361"/>
      <c r="G20" s="362"/>
    </row>
    <row r="21" spans="1:7" x14ac:dyDescent="0.2">
      <c r="A21" s="128"/>
      <c r="B21" s="166"/>
      <c r="C21" s="166"/>
      <c r="D21" s="166"/>
      <c r="E21" s="166"/>
      <c r="F21" s="166"/>
      <c r="G21" s="167"/>
    </row>
    <row r="22" spans="1:7" x14ac:dyDescent="0.2">
      <c r="A22" s="194" t="s">
        <v>321</v>
      </c>
      <c r="B22" s="168" t="s">
        <v>322</v>
      </c>
      <c r="C22" s="168" t="s">
        <v>246</v>
      </c>
      <c r="D22" s="168" t="s">
        <v>323</v>
      </c>
      <c r="E22" s="168" t="s">
        <v>324</v>
      </c>
      <c r="F22" s="168" t="s">
        <v>325</v>
      </c>
      <c r="G22" s="168" t="s">
        <v>326</v>
      </c>
    </row>
    <row r="23" spans="1:7" x14ac:dyDescent="0.2">
      <c r="A23" s="130"/>
      <c r="B23" s="169"/>
      <c r="C23" s="169"/>
      <c r="D23" s="169"/>
      <c r="E23" s="169"/>
      <c r="F23" s="169"/>
      <c r="G23" s="224"/>
    </row>
    <row r="24" spans="1:7" x14ac:dyDescent="0.2">
      <c r="A24" s="82" t="s">
        <v>66</v>
      </c>
      <c r="B24" s="87" t="s">
        <v>327</v>
      </c>
      <c r="C24" s="225">
        <v>0.1</v>
      </c>
      <c r="D24" s="226">
        <v>39652.800000000003</v>
      </c>
      <c r="E24" s="226">
        <v>11295.83</v>
      </c>
      <c r="F24" s="226">
        <v>3604.8</v>
      </c>
      <c r="G24" s="227">
        <v>1026.8800000000001</v>
      </c>
    </row>
    <row r="25" spans="1:7" x14ac:dyDescent="0.2">
      <c r="A25" s="82" t="s">
        <v>328</v>
      </c>
      <c r="B25" s="87" t="s">
        <v>329</v>
      </c>
      <c r="C25" s="225">
        <v>0</v>
      </c>
      <c r="D25" s="226">
        <v>15122.43</v>
      </c>
      <c r="E25" s="226">
        <v>26276.28</v>
      </c>
      <c r="F25" s="226"/>
      <c r="G25" s="227"/>
    </row>
    <row r="26" spans="1:7" x14ac:dyDescent="0.2">
      <c r="A26" s="82"/>
      <c r="B26" s="87"/>
      <c r="C26" s="225"/>
      <c r="D26" s="226"/>
      <c r="E26" s="226" t="s">
        <v>24</v>
      </c>
      <c r="F26" s="226">
        <v>3604.8</v>
      </c>
      <c r="G26" s="227">
        <v>1026.8800000000001</v>
      </c>
    </row>
    <row r="27" spans="1:7" s="192" customFormat="1" x14ac:dyDescent="0.2">
      <c r="A27" s="215"/>
      <c r="B27" s="212"/>
      <c r="C27" s="213"/>
      <c r="D27" s="214"/>
      <c r="E27" s="214" t="s">
        <v>330</v>
      </c>
      <c r="F27" s="226">
        <f>+C59</f>
        <v>2703</v>
      </c>
      <c r="G27" s="227">
        <f>+D59</f>
        <v>241</v>
      </c>
    </row>
    <row r="28" spans="1:7" s="192" customFormat="1" x14ac:dyDescent="0.2">
      <c r="A28" s="209"/>
      <c r="B28" s="206"/>
      <c r="C28" s="207"/>
      <c r="D28" s="208"/>
      <c r="E28" s="210" t="s">
        <v>331</v>
      </c>
      <c r="F28" s="210">
        <f>+F26-F27</f>
        <v>901.80000000000018</v>
      </c>
      <c r="G28" s="211">
        <f>+G26-G27</f>
        <v>785.88000000000011</v>
      </c>
    </row>
    <row r="29" spans="1:7" s="220" customFormat="1" x14ac:dyDescent="0.2">
      <c r="A29" s="215"/>
      <c r="B29" s="212"/>
      <c r="C29" s="213"/>
      <c r="D29" s="214"/>
      <c r="E29" s="214" t="s">
        <v>347</v>
      </c>
      <c r="F29" s="226">
        <f>+'5.Balance Sheet'!C31</f>
        <v>901.8</v>
      </c>
      <c r="G29" s="227">
        <f>-'5.Balance Sheet'!C32</f>
        <v>785.88</v>
      </c>
    </row>
    <row r="30" spans="1:7" s="220" customFormat="1" x14ac:dyDescent="0.2">
      <c r="A30" s="215"/>
      <c r="B30" s="212"/>
      <c r="C30" s="213"/>
      <c r="D30" s="214"/>
      <c r="E30" s="214" t="s">
        <v>348</v>
      </c>
      <c r="F30" s="226">
        <f>+F28-F29</f>
        <v>0</v>
      </c>
      <c r="G30" s="227">
        <f>+G28-G29</f>
        <v>0</v>
      </c>
    </row>
    <row r="31" spans="1:7" s="220" customFormat="1" x14ac:dyDescent="0.2">
      <c r="A31" s="215"/>
      <c r="B31" s="212"/>
      <c r="C31" s="213"/>
      <c r="D31" s="214"/>
      <c r="E31" s="214"/>
      <c r="F31" s="226"/>
      <c r="G31" s="227"/>
    </row>
    <row r="32" spans="1:7" x14ac:dyDescent="0.2">
      <c r="A32" s="201"/>
      <c r="B32" s="198"/>
      <c r="C32" s="199"/>
      <c r="D32" s="200"/>
      <c r="E32" s="200"/>
      <c r="F32" s="200"/>
      <c r="G32" s="202"/>
    </row>
    <row r="33" spans="1:7" x14ac:dyDescent="0.2">
      <c r="A33" s="203"/>
      <c r="B33" s="204"/>
      <c r="C33" s="204"/>
      <c r="D33" s="204"/>
      <c r="E33" s="204"/>
      <c r="F33" s="204"/>
      <c r="G33" s="205"/>
    </row>
    <row r="34" spans="1:7" x14ac:dyDescent="0.2">
      <c r="A34" s="192"/>
      <c r="B34" s="192"/>
      <c r="C34" s="192"/>
      <c r="D34" s="192"/>
      <c r="E34" s="192"/>
      <c r="F34" s="192"/>
      <c r="G34" s="192"/>
    </row>
    <row r="36" spans="1:7" x14ac:dyDescent="0.2">
      <c r="A36" s="354" t="s">
        <v>118</v>
      </c>
      <c r="B36" s="355"/>
      <c r="C36" s="355"/>
      <c r="D36" s="355"/>
      <c r="E36" s="355"/>
      <c r="F36" s="355"/>
      <c r="G36" s="356"/>
    </row>
    <row r="37" spans="1:7" x14ac:dyDescent="0.2">
      <c r="A37" s="357" t="s">
        <v>14</v>
      </c>
      <c r="B37" s="358"/>
      <c r="C37" s="358"/>
      <c r="D37" s="358"/>
      <c r="E37" s="358"/>
      <c r="F37" s="358"/>
      <c r="G37" s="359"/>
    </row>
    <row r="38" spans="1:7" x14ac:dyDescent="0.2">
      <c r="A38" s="357"/>
      <c r="B38" s="358"/>
      <c r="C38" s="358"/>
      <c r="D38" s="358"/>
      <c r="E38" s="358"/>
      <c r="F38" s="358"/>
      <c r="G38" s="359"/>
    </row>
    <row r="39" spans="1:7" x14ac:dyDescent="0.2">
      <c r="A39" s="357"/>
      <c r="B39" s="358"/>
      <c r="C39" s="358"/>
      <c r="D39" s="358"/>
      <c r="E39" s="358"/>
      <c r="F39" s="358"/>
      <c r="G39" s="359"/>
    </row>
    <row r="40" spans="1:7" s="192" customFormat="1" x14ac:dyDescent="0.2">
      <c r="A40" s="357"/>
      <c r="B40" s="358"/>
      <c r="C40" s="358"/>
      <c r="D40" s="358"/>
      <c r="E40" s="358"/>
      <c r="F40" s="358"/>
      <c r="G40" s="359"/>
    </row>
    <row r="41" spans="1:7" s="192" customFormat="1" ht="20.25" x14ac:dyDescent="0.3">
      <c r="A41" s="363" t="s">
        <v>320</v>
      </c>
      <c r="B41" s="364"/>
      <c r="C41" s="364"/>
      <c r="D41" s="364"/>
      <c r="E41" s="364"/>
      <c r="F41" s="364"/>
      <c r="G41" s="365"/>
    </row>
    <row r="42" spans="1:7" s="192" customFormat="1" x14ac:dyDescent="0.2">
      <c r="A42" s="360" t="s">
        <v>336</v>
      </c>
      <c r="B42" s="361"/>
      <c r="C42" s="361"/>
      <c r="D42" s="361"/>
      <c r="E42" s="361"/>
      <c r="F42" s="361"/>
      <c r="G42" s="362"/>
    </row>
    <row r="43" spans="1:7" s="192" customFormat="1" x14ac:dyDescent="0.2">
      <c r="A43" s="128"/>
      <c r="B43" s="166"/>
      <c r="C43" s="166"/>
      <c r="D43" s="166"/>
      <c r="E43" s="166"/>
      <c r="F43" s="166"/>
      <c r="G43" s="167"/>
    </row>
    <row r="44" spans="1:7" s="192" customFormat="1" x14ac:dyDescent="0.2">
      <c r="A44" s="194" t="s">
        <v>321</v>
      </c>
      <c r="B44" s="168" t="s">
        <v>322</v>
      </c>
      <c r="C44" s="168" t="s">
        <v>246</v>
      </c>
      <c r="D44" s="168" t="s">
        <v>323</v>
      </c>
      <c r="E44" s="168" t="s">
        <v>324</v>
      </c>
      <c r="F44" s="168" t="s">
        <v>325</v>
      </c>
      <c r="G44" s="168" t="s">
        <v>326</v>
      </c>
    </row>
    <row r="45" spans="1:7" x14ac:dyDescent="0.2">
      <c r="A45" s="130"/>
      <c r="B45" s="169"/>
      <c r="C45" s="169"/>
      <c r="D45" s="169"/>
      <c r="E45" s="169"/>
      <c r="F45" s="169"/>
      <c r="G45" s="224"/>
    </row>
    <row r="46" spans="1:7" x14ac:dyDescent="0.2">
      <c r="A46" s="82" t="s">
        <v>66</v>
      </c>
      <c r="B46" s="87" t="s">
        <v>327</v>
      </c>
      <c r="C46" s="225">
        <v>0.1</v>
      </c>
      <c r="D46" s="226">
        <v>9913.2000000000007</v>
      </c>
      <c r="E46" s="226">
        <v>2995.09</v>
      </c>
      <c r="F46" s="226">
        <v>901.2</v>
      </c>
      <c r="G46" s="227">
        <v>272.27999999999997</v>
      </c>
    </row>
    <row r="47" spans="1:7" x14ac:dyDescent="0.2">
      <c r="A47" s="82" t="s">
        <v>328</v>
      </c>
      <c r="B47" s="87" t="s">
        <v>329</v>
      </c>
      <c r="C47" s="225">
        <v>0</v>
      </c>
      <c r="D47" s="226">
        <v>3245.78</v>
      </c>
      <c r="E47" s="226">
        <v>5783.33</v>
      </c>
      <c r="F47" s="226"/>
      <c r="G47" s="227"/>
    </row>
    <row r="48" spans="1:7" x14ac:dyDescent="0.2">
      <c r="A48" s="82"/>
      <c r="B48" s="87"/>
      <c r="C48" s="225"/>
      <c r="D48" s="226"/>
      <c r="E48" s="226" t="s">
        <v>24</v>
      </c>
      <c r="F48" s="226">
        <v>901.2</v>
      </c>
      <c r="G48" s="227">
        <v>272.27999999999997</v>
      </c>
    </row>
    <row r="49" spans="1:10" x14ac:dyDescent="0.2">
      <c r="A49" s="228"/>
      <c r="B49" s="229"/>
      <c r="C49" s="230"/>
      <c r="D49" s="171"/>
      <c r="E49" s="171"/>
      <c r="F49" s="171"/>
      <c r="G49" s="231"/>
    </row>
    <row r="50" spans="1:10" x14ac:dyDescent="0.2">
      <c r="A50" s="195"/>
      <c r="B50" s="172"/>
      <c r="C50" s="172"/>
      <c r="D50" s="172"/>
      <c r="E50" s="172"/>
      <c r="F50" s="172"/>
      <c r="G50" s="174"/>
    </row>
    <row r="51" spans="1:10" x14ac:dyDescent="0.2">
      <c r="A51" s="192"/>
      <c r="B51" s="192"/>
      <c r="C51" s="192"/>
      <c r="D51" s="192"/>
      <c r="E51" s="192"/>
      <c r="F51" s="192"/>
      <c r="G51" s="192"/>
    </row>
    <row r="52" spans="1:10" ht="13.5" thickBot="1" x14ac:dyDescent="0.25">
      <c r="A52" s="192"/>
      <c r="B52" s="192"/>
      <c r="C52" s="192"/>
      <c r="D52" s="192"/>
      <c r="E52" s="192"/>
      <c r="F52" s="192"/>
      <c r="G52" s="192"/>
    </row>
    <row r="53" spans="1:10" ht="31.5" x14ac:dyDescent="0.25">
      <c r="A53" s="114" t="s">
        <v>314</v>
      </c>
      <c r="B53" s="114" t="s">
        <v>208</v>
      </c>
      <c r="C53" s="115" t="s">
        <v>209</v>
      </c>
      <c r="D53" s="190" t="s">
        <v>210</v>
      </c>
      <c r="E53" s="190" t="s">
        <v>211</v>
      </c>
      <c r="F53" s="115" t="s">
        <v>119</v>
      </c>
      <c r="G53" s="116" t="s">
        <v>212</v>
      </c>
    </row>
    <row r="54" spans="1:10" ht="15" x14ac:dyDescent="0.2">
      <c r="A54" s="122" t="s">
        <v>315</v>
      </c>
      <c r="B54" s="122">
        <v>9913.2000000000007</v>
      </c>
      <c r="C54" s="122">
        <v>901</v>
      </c>
      <c r="D54" s="122"/>
      <c r="E54" s="122" t="s">
        <v>247</v>
      </c>
      <c r="F54" s="122">
        <v>1663</v>
      </c>
      <c r="G54" s="123">
        <f t="shared" ref="G54:G57" si="0">C54-D54+F54</f>
        <v>2564</v>
      </c>
    </row>
    <row r="55" spans="1:10" ht="15" x14ac:dyDescent="0.2">
      <c r="A55" s="122" t="s">
        <v>332</v>
      </c>
      <c r="B55" s="122">
        <v>9913</v>
      </c>
      <c r="C55" s="122">
        <v>901</v>
      </c>
      <c r="D55" s="122">
        <v>241</v>
      </c>
      <c r="E55" s="122" t="s">
        <v>247</v>
      </c>
      <c r="F55" s="122">
        <v>158</v>
      </c>
      <c r="G55" s="123">
        <f t="shared" si="0"/>
        <v>818</v>
      </c>
    </row>
    <row r="56" spans="1:10" ht="15" x14ac:dyDescent="0.2">
      <c r="A56" s="122" t="s">
        <v>316</v>
      </c>
      <c r="B56" s="122">
        <v>9913.2000000000007</v>
      </c>
      <c r="C56" s="122">
        <v>901</v>
      </c>
      <c r="D56" s="122">
        <v>0</v>
      </c>
      <c r="E56" s="122" t="s">
        <v>247</v>
      </c>
      <c r="F56" s="122">
        <v>911</v>
      </c>
      <c r="G56" s="123">
        <f t="shared" si="0"/>
        <v>1812</v>
      </c>
      <c r="J56" s="148"/>
    </row>
    <row r="57" spans="1:10" ht="15" x14ac:dyDescent="0.2">
      <c r="A57" s="122" t="s">
        <v>317</v>
      </c>
      <c r="B57" s="122"/>
      <c r="C57" s="122"/>
      <c r="D57" s="122"/>
      <c r="E57" s="122"/>
      <c r="F57" s="122"/>
      <c r="G57" s="123">
        <f t="shared" si="0"/>
        <v>0</v>
      </c>
    </row>
    <row r="58" spans="1:10" ht="15" x14ac:dyDescent="0.2">
      <c r="A58" s="122"/>
      <c r="B58" s="122"/>
      <c r="C58" s="122"/>
      <c r="D58" s="122"/>
      <c r="E58" s="122"/>
      <c r="F58" s="122"/>
      <c r="G58" s="123"/>
    </row>
    <row r="59" spans="1:10" ht="15" x14ac:dyDescent="0.2">
      <c r="A59" s="122" t="s">
        <v>224</v>
      </c>
      <c r="B59" s="122">
        <f>SUM(B54:B58)</f>
        <v>29739.4</v>
      </c>
      <c r="C59" s="122">
        <f t="shared" ref="C59:G59" si="1">SUM(C54:C58)</f>
        <v>2703</v>
      </c>
      <c r="D59" s="122">
        <f t="shared" si="1"/>
        <v>241</v>
      </c>
      <c r="E59" s="122">
        <f t="shared" si="1"/>
        <v>0</v>
      </c>
      <c r="F59" s="122">
        <f t="shared" si="1"/>
        <v>2732</v>
      </c>
      <c r="G59" s="123">
        <f t="shared" si="1"/>
        <v>5194</v>
      </c>
    </row>
    <row r="60" spans="1:10" ht="15.75" thickBot="1" x14ac:dyDescent="0.25">
      <c r="A60" s="125"/>
      <c r="B60" s="125"/>
      <c r="C60" s="125"/>
      <c r="D60" s="125"/>
      <c r="E60" s="125"/>
      <c r="F60" s="125"/>
      <c r="G60" s="126"/>
    </row>
  </sheetData>
  <mergeCells count="15">
    <mergeCell ref="A1:B1"/>
    <mergeCell ref="A20:G20"/>
    <mergeCell ref="A14:G14"/>
    <mergeCell ref="A15:G15"/>
    <mergeCell ref="A16:G16"/>
    <mergeCell ref="A17:G17"/>
    <mergeCell ref="A18:G18"/>
    <mergeCell ref="A19:G19"/>
    <mergeCell ref="A42:G42"/>
    <mergeCell ref="A36:G36"/>
    <mergeCell ref="A37:G37"/>
    <mergeCell ref="A38:G38"/>
    <mergeCell ref="A39:G39"/>
    <mergeCell ref="A40:G40"/>
    <mergeCell ref="A41:G41"/>
  </mergeCells>
  <pageMargins left="0.74803149606299213" right="0.74803149606299213" top="0.98425196850393704" bottom="0.98425196850393704" header="0.51181102362204722" footer="0.51181102362204722"/>
  <pageSetup paperSize="9" scale="34" orientation="landscape" r:id="rId1"/>
  <headerFooter alignWithMargins="0">
    <oddFooter>&amp;L&amp;8&amp;Z&amp;F  &amp;F  _&amp;A
&amp;D 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8C3D0-DC44-4416-91CB-96AEB757D374}">
  <sheetPr>
    <tabColor rgb="FFFFFF00"/>
  </sheetPr>
  <dimension ref="A1:C21"/>
  <sheetViews>
    <sheetView zoomScale="130" zoomScaleNormal="130" workbookViewId="0">
      <selection activeCell="B57" sqref="B57"/>
    </sheetView>
  </sheetViews>
  <sheetFormatPr defaultRowHeight="12.75" x14ac:dyDescent="0.2"/>
  <cols>
    <col min="1" max="1" width="35" customWidth="1"/>
    <col min="3" max="3" width="10.140625" bestFit="1" customWidth="1"/>
  </cols>
  <sheetData>
    <row r="1" spans="1:3" x14ac:dyDescent="0.2">
      <c r="A1" t="s">
        <v>240</v>
      </c>
    </row>
    <row r="4" spans="1:3" x14ac:dyDescent="0.2">
      <c r="A4" t="s">
        <v>478</v>
      </c>
      <c r="B4" s="158">
        <v>250</v>
      </c>
    </row>
    <row r="5" spans="1:3" x14ac:dyDescent="0.2">
      <c r="A5" t="s">
        <v>479</v>
      </c>
      <c r="B5" s="158">
        <v>957</v>
      </c>
    </row>
    <row r="6" spans="1:3" x14ac:dyDescent="0.2">
      <c r="A6" t="s">
        <v>482</v>
      </c>
      <c r="B6" s="158">
        <v>1006.5</v>
      </c>
      <c r="C6" s="328">
        <v>44229</v>
      </c>
    </row>
    <row r="7" spans="1:3" x14ac:dyDescent="0.2">
      <c r="A7" t="s">
        <v>483</v>
      </c>
      <c r="B7" s="158">
        <v>600.09</v>
      </c>
      <c r="C7" s="328">
        <v>44357</v>
      </c>
    </row>
    <row r="8" spans="1:3" x14ac:dyDescent="0.2">
      <c r="A8" t="s">
        <v>483</v>
      </c>
      <c r="B8" s="158">
        <v>2395</v>
      </c>
      <c r="C8" s="328">
        <v>44357</v>
      </c>
    </row>
    <row r="9" spans="1:3" x14ac:dyDescent="0.2">
      <c r="A9" t="s">
        <v>484</v>
      </c>
      <c r="B9" s="158">
        <v>170</v>
      </c>
      <c r="C9" s="328">
        <v>44051</v>
      </c>
    </row>
    <row r="10" spans="1:3" x14ac:dyDescent="0.2">
      <c r="A10" t="s">
        <v>485</v>
      </c>
      <c r="B10" s="158">
        <v>720</v>
      </c>
      <c r="C10" s="328">
        <v>44184</v>
      </c>
    </row>
    <row r="11" spans="1:3" s="325" customFormat="1" x14ac:dyDescent="0.2">
      <c r="A11" s="325" t="s">
        <v>486</v>
      </c>
      <c r="B11" s="158">
        <v>1676.12</v>
      </c>
      <c r="C11" s="328">
        <v>44209</v>
      </c>
    </row>
    <row r="12" spans="1:3" s="325" customFormat="1" x14ac:dyDescent="0.2">
      <c r="A12" s="325" t="s">
        <v>486</v>
      </c>
      <c r="B12" s="158">
        <v>957</v>
      </c>
      <c r="C12" s="328">
        <v>44209</v>
      </c>
    </row>
    <row r="13" spans="1:3" x14ac:dyDescent="0.2">
      <c r="A13" t="s">
        <v>224</v>
      </c>
      <c r="B13" s="158">
        <f>SUM(B4:B12)</f>
        <v>8731.7099999999991</v>
      </c>
    </row>
    <row r="14" spans="1:3" x14ac:dyDescent="0.2">
      <c r="A14" t="s">
        <v>488</v>
      </c>
      <c r="B14" s="158">
        <f>8731.71-7988.95</f>
        <v>742.75999999999931</v>
      </c>
    </row>
    <row r="15" spans="1:3" ht="13.5" thickBot="1" x14ac:dyDescent="0.25">
      <c r="A15" t="s">
        <v>487</v>
      </c>
      <c r="B15" s="352">
        <f>B13-B14</f>
        <v>7988.95</v>
      </c>
    </row>
    <row r="16" spans="1:3" ht="13.5" thickTop="1" x14ac:dyDescent="0.2">
      <c r="B16" s="158"/>
    </row>
    <row r="17" spans="1:2" x14ac:dyDescent="0.2">
      <c r="B17" s="158"/>
    </row>
    <row r="19" spans="1:2" x14ac:dyDescent="0.2">
      <c r="A19" t="s">
        <v>480</v>
      </c>
    </row>
    <row r="20" spans="1:2" ht="13.5" thickBot="1" x14ac:dyDescent="0.25">
      <c r="A20" t="s">
        <v>481</v>
      </c>
      <c r="B20" s="353">
        <v>2743.95</v>
      </c>
    </row>
    <row r="21" spans="1:2" ht="13.5" thickTop="1" x14ac:dyDescent="0.2"/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C1:N42"/>
  <sheetViews>
    <sheetView topLeftCell="B1" workbookViewId="0">
      <selection activeCell="H13" sqref="H13"/>
    </sheetView>
  </sheetViews>
  <sheetFormatPr defaultRowHeight="12.75" x14ac:dyDescent="0.2"/>
  <cols>
    <col min="3" max="3" width="14.5703125" customWidth="1"/>
    <col min="4" max="4" width="24.140625" customWidth="1"/>
    <col min="5" max="6" width="11.7109375" customWidth="1"/>
    <col min="7" max="7" width="9.85546875" bestFit="1" customWidth="1"/>
    <col min="8" max="8" width="17.42578125" customWidth="1"/>
  </cols>
  <sheetData>
    <row r="1" spans="3:14" s="77" customFormat="1" x14ac:dyDescent="0.2"/>
    <row r="2" spans="3:14" x14ac:dyDescent="0.2">
      <c r="C2" s="354" t="s">
        <v>118</v>
      </c>
      <c r="D2" s="355"/>
      <c r="E2" s="355"/>
      <c r="F2" s="355"/>
      <c r="G2" s="356"/>
      <c r="H2" s="90"/>
    </row>
    <row r="3" spans="3:14" x14ac:dyDescent="0.2">
      <c r="C3" s="357" t="s">
        <v>14</v>
      </c>
      <c r="D3" s="358"/>
      <c r="E3" s="358"/>
      <c r="F3" s="358"/>
      <c r="G3" s="359"/>
      <c r="H3" s="90"/>
      <c r="K3" s="220"/>
      <c r="L3" s="220"/>
      <c r="M3" s="220"/>
      <c r="N3" s="220"/>
    </row>
    <row r="4" spans="3:14" x14ac:dyDescent="0.2">
      <c r="C4" s="357"/>
      <c r="D4" s="358"/>
      <c r="E4" s="358"/>
      <c r="F4" s="358"/>
      <c r="G4" s="359"/>
      <c r="H4" s="90"/>
      <c r="K4" s="220"/>
      <c r="L4" s="220"/>
      <c r="M4" s="220"/>
      <c r="N4" s="220"/>
    </row>
    <row r="5" spans="3:14" x14ac:dyDescent="0.2">
      <c r="C5" s="357"/>
      <c r="D5" s="358"/>
      <c r="E5" s="358"/>
      <c r="F5" s="358"/>
      <c r="G5" s="359"/>
      <c r="H5" s="90"/>
    </row>
    <row r="6" spans="3:14" x14ac:dyDescent="0.2">
      <c r="C6" s="357"/>
      <c r="D6" s="358"/>
      <c r="E6" s="358"/>
      <c r="F6" s="358"/>
      <c r="G6" s="359"/>
      <c r="H6" s="90"/>
    </row>
    <row r="7" spans="3:14" ht="20.25" x14ac:dyDescent="0.3">
      <c r="C7" s="363" t="s">
        <v>349</v>
      </c>
      <c r="D7" s="364"/>
      <c r="E7" s="364"/>
      <c r="F7" s="364"/>
      <c r="G7" s="365"/>
      <c r="H7" s="90"/>
    </row>
    <row r="8" spans="3:14" x14ac:dyDescent="0.2">
      <c r="C8" s="360" t="s">
        <v>335</v>
      </c>
      <c r="D8" s="361"/>
      <c r="E8" s="361"/>
      <c r="F8" s="361"/>
      <c r="G8" s="362"/>
      <c r="H8" s="90"/>
    </row>
    <row r="9" spans="3:14" x14ac:dyDescent="0.2">
      <c r="C9" s="128"/>
      <c r="D9" s="166"/>
      <c r="E9" s="90"/>
      <c r="F9" s="232"/>
      <c r="G9" s="167"/>
      <c r="H9" s="90"/>
    </row>
    <row r="10" spans="3:14" x14ac:dyDescent="0.2">
      <c r="C10" s="194" t="s">
        <v>121</v>
      </c>
      <c r="D10" s="168"/>
      <c r="E10" s="168" t="s">
        <v>350</v>
      </c>
      <c r="F10" s="168" t="s">
        <v>351</v>
      </c>
      <c r="G10" s="182"/>
      <c r="H10" s="179"/>
    </row>
    <row r="11" spans="3:14" x14ac:dyDescent="0.2">
      <c r="C11" s="130"/>
      <c r="D11" s="169"/>
      <c r="E11" s="169"/>
      <c r="F11" s="169"/>
      <c r="G11" s="183"/>
      <c r="H11" s="179"/>
    </row>
    <row r="12" spans="3:14" x14ac:dyDescent="0.2">
      <c r="C12" s="82" t="s">
        <v>185</v>
      </c>
      <c r="D12" s="197" t="s">
        <v>186</v>
      </c>
      <c r="E12" s="84"/>
      <c r="F12" s="84"/>
      <c r="G12" s="233"/>
      <c r="H12" s="180"/>
    </row>
    <row r="13" spans="3:14" x14ac:dyDescent="0.2">
      <c r="C13" s="82" t="s">
        <v>187</v>
      </c>
      <c r="D13" s="197" t="s">
        <v>188</v>
      </c>
      <c r="E13" s="84">
        <v>36048</v>
      </c>
      <c r="F13" s="84">
        <v>36048</v>
      </c>
      <c r="G13" s="233"/>
      <c r="H13" s="180" t="s">
        <v>369</v>
      </c>
      <c r="I13" s="220"/>
    </row>
    <row r="14" spans="3:14" x14ac:dyDescent="0.2">
      <c r="C14" s="82" t="s">
        <v>189</v>
      </c>
      <c r="D14" s="197" t="s">
        <v>190</v>
      </c>
      <c r="E14" s="84">
        <v>122.9</v>
      </c>
      <c r="F14" s="84">
        <v>677.38</v>
      </c>
      <c r="G14" s="233"/>
      <c r="H14" s="180"/>
    </row>
    <row r="15" spans="3:14" x14ac:dyDescent="0.2">
      <c r="C15" s="82" t="s">
        <v>352</v>
      </c>
      <c r="D15" s="197" t="s">
        <v>353</v>
      </c>
      <c r="E15" s="84">
        <v>23.52</v>
      </c>
      <c r="F15" s="84">
        <v>0</v>
      </c>
      <c r="G15" s="233"/>
      <c r="H15" s="180"/>
    </row>
    <row r="16" spans="3:14" x14ac:dyDescent="0.2">
      <c r="C16" s="82" t="s">
        <v>354</v>
      </c>
      <c r="D16" s="197" t="s">
        <v>355</v>
      </c>
      <c r="E16" s="84">
        <v>0</v>
      </c>
      <c r="F16" s="84">
        <v>4082.22</v>
      </c>
      <c r="G16" s="233"/>
      <c r="H16" s="180"/>
    </row>
    <row r="17" spans="3:8" x14ac:dyDescent="0.2">
      <c r="C17" s="82" t="s">
        <v>356</v>
      </c>
      <c r="D17" s="197" t="s">
        <v>357</v>
      </c>
      <c r="E17" s="84">
        <v>0</v>
      </c>
      <c r="F17" s="84">
        <v>-30297.07</v>
      </c>
      <c r="G17" s="233"/>
      <c r="H17" s="180"/>
    </row>
    <row r="18" spans="3:8" ht="24" customHeight="1" x14ac:dyDescent="0.2">
      <c r="C18" s="82" t="s">
        <v>191</v>
      </c>
      <c r="D18" s="197" t="s">
        <v>192</v>
      </c>
      <c r="E18" s="84">
        <v>14417.01</v>
      </c>
      <c r="F18" s="84">
        <v>13340.3</v>
      </c>
      <c r="G18" s="233"/>
      <c r="H18" s="181"/>
    </row>
    <row r="19" spans="3:8" x14ac:dyDescent="0.2">
      <c r="C19" s="82" t="s">
        <v>14</v>
      </c>
      <c r="D19" s="197" t="s">
        <v>193</v>
      </c>
      <c r="E19" s="84">
        <v>50611.43</v>
      </c>
      <c r="F19" s="84">
        <v>23850.83</v>
      </c>
      <c r="G19" s="233"/>
      <c r="H19" s="180"/>
    </row>
    <row r="20" spans="3:8" x14ac:dyDescent="0.2">
      <c r="C20" s="82" t="s">
        <v>194</v>
      </c>
      <c r="D20" s="197"/>
      <c r="E20" s="84">
        <v>50611.43</v>
      </c>
      <c r="F20" s="84">
        <v>23850.83</v>
      </c>
      <c r="G20" s="233"/>
      <c r="H20" s="180"/>
    </row>
    <row r="21" spans="3:8" x14ac:dyDescent="0.2">
      <c r="C21" s="82" t="s">
        <v>195</v>
      </c>
      <c r="D21" s="197" t="s">
        <v>196</v>
      </c>
      <c r="E21" s="84"/>
      <c r="F21" s="84"/>
      <c r="G21" s="233"/>
      <c r="H21" s="180"/>
    </row>
    <row r="22" spans="3:8" x14ac:dyDescent="0.2">
      <c r="C22" s="82" t="s">
        <v>197</v>
      </c>
      <c r="D22" s="197" t="s">
        <v>198</v>
      </c>
      <c r="E22" s="84">
        <v>3060.75</v>
      </c>
      <c r="F22" s="84">
        <v>1658.6</v>
      </c>
      <c r="G22" s="233"/>
      <c r="H22" s="180"/>
    </row>
    <row r="23" spans="3:8" x14ac:dyDescent="0.2">
      <c r="C23" s="82" t="s">
        <v>358</v>
      </c>
      <c r="D23" s="197" t="s">
        <v>240</v>
      </c>
      <c r="E23" s="84"/>
      <c r="F23" s="84"/>
      <c r="G23" s="233"/>
      <c r="H23" s="180"/>
    </row>
    <row r="24" spans="3:8" x14ac:dyDescent="0.2">
      <c r="C24" s="82" t="s">
        <v>255</v>
      </c>
      <c r="D24" s="197" t="s">
        <v>256</v>
      </c>
      <c r="E24" s="84">
        <v>1431</v>
      </c>
      <c r="F24" s="84">
        <v>1846.21</v>
      </c>
      <c r="G24" s="233"/>
      <c r="H24" s="180"/>
    </row>
    <row r="25" spans="3:8" ht="24" customHeight="1" x14ac:dyDescent="0.2">
      <c r="C25" s="82" t="s">
        <v>257</v>
      </c>
      <c r="D25" s="197" t="s">
        <v>258</v>
      </c>
      <c r="E25" s="84">
        <v>0</v>
      </c>
      <c r="F25" s="84">
        <v>1200</v>
      </c>
      <c r="G25" s="233"/>
      <c r="H25" s="181"/>
    </row>
    <row r="26" spans="3:8" ht="24" x14ac:dyDescent="0.2">
      <c r="C26" s="82" t="s">
        <v>318</v>
      </c>
      <c r="D26" s="197" t="s">
        <v>269</v>
      </c>
      <c r="E26" s="84">
        <v>7738.95</v>
      </c>
      <c r="F26" s="84">
        <v>660</v>
      </c>
      <c r="G26" s="233"/>
      <c r="H26" s="180"/>
    </row>
    <row r="27" spans="3:8" x14ac:dyDescent="0.2">
      <c r="C27" s="82" t="s">
        <v>14</v>
      </c>
      <c r="D27" s="197" t="s">
        <v>359</v>
      </c>
      <c r="E27" s="84">
        <v>7738.95</v>
      </c>
      <c r="F27" s="84">
        <v>660</v>
      </c>
      <c r="G27" s="233"/>
      <c r="H27" s="180"/>
    </row>
    <row r="28" spans="3:8" ht="36" customHeight="1" x14ac:dyDescent="0.2">
      <c r="C28" s="82" t="s">
        <v>360</v>
      </c>
      <c r="D28" s="197" t="s">
        <v>361</v>
      </c>
      <c r="E28" s="84">
        <v>0</v>
      </c>
      <c r="F28" s="84">
        <v>259</v>
      </c>
      <c r="G28" s="233"/>
      <c r="H28" s="181"/>
    </row>
    <row r="29" spans="3:8" x14ac:dyDescent="0.2">
      <c r="C29" s="82" t="s">
        <v>362</v>
      </c>
      <c r="D29" s="197" t="s">
        <v>56</v>
      </c>
      <c r="E29" s="84">
        <v>0</v>
      </c>
      <c r="F29" s="84">
        <v>54</v>
      </c>
      <c r="G29" s="233"/>
      <c r="H29" s="180"/>
    </row>
    <row r="30" spans="3:8" x14ac:dyDescent="0.2">
      <c r="C30" s="82" t="s">
        <v>14</v>
      </c>
      <c r="D30" s="197" t="s">
        <v>199</v>
      </c>
      <c r="E30" s="84">
        <v>12230.7</v>
      </c>
      <c r="F30" s="84">
        <v>5677.81</v>
      </c>
      <c r="G30" s="233"/>
      <c r="H30" s="90"/>
    </row>
    <row r="31" spans="3:8" x14ac:dyDescent="0.2">
      <c r="C31" s="82" t="s">
        <v>200</v>
      </c>
      <c r="D31" s="197"/>
      <c r="E31" s="84">
        <v>38380.730000000003</v>
      </c>
      <c r="F31" s="84">
        <v>18173.02</v>
      </c>
      <c r="G31" s="233"/>
      <c r="H31" s="90"/>
    </row>
    <row r="32" spans="3:8" x14ac:dyDescent="0.2">
      <c r="C32" s="82" t="s">
        <v>14</v>
      </c>
      <c r="D32" s="197" t="s">
        <v>201</v>
      </c>
      <c r="E32" s="84">
        <v>0</v>
      </c>
      <c r="F32" s="84">
        <v>0</v>
      </c>
      <c r="G32" s="233"/>
    </row>
    <row r="33" spans="3:8" x14ac:dyDescent="0.2">
      <c r="C33" s="82" t="s">
        <v>363</v>
      </c>
      <c r="D33" s="197" t="s">
        <v>312</v>
      </c>
      <c r="E33" s="84"/>
      <c r="F33" s="84"/>
      <c r="G33" s="233"/>
    </row>
    <row r="34" spans="3:8" x14ac:dyDescent="0.2">
      <c r="C34" s="82" t="s">
        <v>364</v>
      </c>
      <c r="D34" s="197" t="s">
        <v>365</v>
      </c>
      <c r="E34" s="84">
        <v>0</v>
      </c>
      <c r="F34" s="84">
        <v>5783.33</v>
      </c>
      <c r="G34" s="233"/>
    </row>
    <row r="35" spans="3:8" x14ac:dyDescent="0.2">
      <c r="C35" s="82" t="s">
        <v>366</v>
      </c>
      <c r="D35" s="197" t="s">
        <v>313</v>
      </c>
      <c r="E35" s="84">
        <v>0</v>
      </c>
      <c r="F35" s="84">
        <v>1994.8</v>
      </c>
      <c r="G35" s="233"/>
      <c r="H35" t="s">
        <v>447</v>
      </c>
    </row>
    <row r="36" spans="3:8" x14ac:dyDescent="0.2">
      <c r="C36" s="82" t="s">
        <v>367</v>
      </c>
      <c r="D36" s="197" t="s">
        <v>368</v>
      </c>
      <c r="E36" s="84">
        <v>0</v>
      </c>
      <c r="F36" s="84">
        <v>5038</v>
      </c>
      <c r="G36" s="233"/>
    </row>
    <row r="37" spans="3:8" x14ac:dyDescent="0.2">
      <c r="C37" s="82" t="s">
        <v>14</v>
      </c>
      <c r="D37" s="197" t="s">
        <v>202</v>
      </c>
      <c r="E37" s="84">
        <v>0</v>
      </c>
      <c r="F37" s="84">
        <v>12816.13</v>
      </c>
      <c r="G37" s="233"/>
    </row>
    <row r="38" spans="3:8" x14ac:dyDescent="0.2">
      <c r="C38" s="82" t="s">
        <v>203</v>
      </c>
      <c r="D38" s="197"/>
      <c r="E38" s="84">
        <v>38380.730000000003</v>
      </c>
      <c r="F38" s="84">
        <v>5356.89</v>
      </c>
      <c r="G38" s="233"/>
    </row>
    <row r="39" spans="3:8" x14ac:dyDescent="0.2">
      <c r="C39" s="133"/>
      <c r="D39" s="134"/>
      <c r="E39" s="134"/>
      <c r="F39" s="134"/>
      <c r="G39" s="234"/>
    </row>
    <row r="40" spans="3:8" x14ac:dyDescent="0.2">
      <c r="C40" s="195"/>
      <c r="D40" s="172"/>
      <c r="E40" s="173"/>
      <c r="F40" s="235"/>
      <c r="G40" s="174"/>
    </row>
    <row r="41" spans="3:8" x14ac:dyDescent="0.2">
      <c r="C41" s="90"/>
      <c r="D41" s="166"/>
      <c r="E41" s="90"/>
      <c r="F41" s="175"/>
      <c r="G41" s="175"/>
    </row>
    <row r="42" spans="3:8" x14ac:dyDescent="0.2">
      <c r="C42" s="220"/>
      <c r="D42" s="220"/>
      <c r="E42" s="220"/>
      <c r="F42" s="220"/>
      <c r="G42" s="175"/>
    </row>
  </sheetData>
  <mergeCells count="7">
    <mergeCell ref="C7:G7"/>
    <mergeCell ref="C8:G8"/>
    <mergeCell ref="C2:G2"/>
    <mergeCell ref="C3:G3"/>
    <mergeCell ref="C4:G4"/>
    <mergeCell ref="C5:G5"/>
    <mergeCell ref="C6:G6"/>
  </mergeCells>
  <phoneticPr fontId="1" type="noConversion"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EBE2-1062-4C50-91BD-A5A9EEBB0B3A}">
  <dimension ref="B3:L23"/>
  <sheetViews>
    <sheetView workbookViewId="0"/>
  </sheetViews>
  <sheetFormatPr defaultRowHeight="12.75" x14ac:dyDescent="0.2"/>
  <cols>
    <col min="11" max="11" width="15.42578125" bestFit="1" customWidth="1"/>
  </cols>
  <sheetData>
    <row r="3" spans="2:12" x14ac:dyDescent="0.2">
      <c r="B3" s="354" t="s">
        <v>118</v>
      </c>
      <c r="C3" s="355"/>
      <c r="D3" s="355"/>
      <c r="E3" s="355"/>
      <c r="F3" s="355"/>
      <c r="G3" s="355"/>
      <c r="H3" s="355"/>
      <c r="I3" s="355"/>
      <c r="J3" s="355"/>
      <c r="K3" s="355"/>
      <c r="L3" s="356"/>
    </row>
    <row r="4" spans="2:12" x14ac:dyDescent="0.2">
      <c r="B4" s="357" t="s">
        <v>14</v>
      </c>
      <c r="C4" s="358"/>
      <c r="D4" s="358"/>
      <c r="E4" s="358"/>
      <c r="F4" s="358"/>
      <c r="G4" s="358"/>
      <c r="H4" s="358"/>
      <c r="I4" s="358"/>
      <c r="J4" s="358"/>
      <c r="K4" s="358"/>
      <c r="L4" s="359"/>
    </row>
    <row r="5" spans="2:12" x14ac:dyDescent="0.2">
      <c r="B5" s="357"/>
      <c r="C5" s="358"/>
      <c r="D5" s="358"/>
      <c r="E5" s="358"/>
      <c r="F5" s="358"/>
      <c r="G5" s="358"/>
      <c r="H5" s="358"/>
      <c r="I5" s="358"/>
      <c r="J5" s="358"/>
      <c r="K5" s="358"/>
      <c r="L5" s="359"/>
    </row>
    <row r="6" spans="2:12" x14ac:dyDescent="0.2">
      <c r="B6" s="357"/>
      <c r="C6" s="358"/>
      <c r="D6" s="358"/>
      <c r="E6" s="358"/>
      <c r="F6" s="358"/>
      <c r="G6" s="358"/>
      <c r="H6" s="358"/>
      <c r="I6" s="358"/>
      <c r="J6" s="358"/>
      <c r="K6" s="358"/>
      <c r="L6" s="359"/>
    </row>
    <row r="7" spans="2:12" x14ac:dyDescent="0.2">
      <c r="B7" s="357"/>
      <c r="C7" s="358"/>
      <c r="D7" s="358"/>
      <c r="E7" s="358"/>
      <c r="F7" s="358"/>
      <c r="G7" s="358"/>
      <c r="H7" s="358"/>
      <c r="I7" s="358"/>
      <c r="J7" s="358"/>
      <c r="K7" s="358"/>
      <c r="L7" s="359"/>
    </row>
    <row r="8" spans="2:12" ht="20.25" x14ac:dyDescent="0.3">
      <c r="B8" s="363" t="s">
        <v>270</v>
      </c>
      <c r="C8" s="364"/>
      <c r="D8" s="364"/>
      <c r="E8" s="364"/>
      <c r="F8" s="364"/>
      <c r="G8" s="364"/>
      <c r="H8" s="364"/>
      <c r="I8" s="364"/>
      <c r="J8" s="364"/>
      <c r="K8" s="364"/>
      <c r="L8" s="365"/>
    </row>
    <row r="9" spans="2:12" x14ac:dyDescent="0.2">
      <c r="B9" s="360" t="s">
        <v>268</v>
      </c>
      <c r="C9" s="361"/>
      <c r="D9" s="361"/>
      <c r="E9" s="361"/>
      <c r="F9" s="361"/>
      <c r="G9" s="361"/>
      <c r="H9" s="361"/>
      <c r="I9" s="361"/>
      <c r="J9" s="361"/>
      <c r="K9" s="361"/>
      <c r="L9" s="362"/>
    </row>
    <row r="10" spans="2:12" x14ac:dyDescent="0.2">
      <c r="B10" s="128"/>
      <c r="C10" s="90"/>
      <c r="D10" s="166"/>
      <c r="E10" s="90"/>
      <c r="F10" s="90"/>
      <c r="G10" s="90"/>
      <c r="H10" s="90"/>
      <c r="I10" s="90"/>
      <c r="J10" s="90"/>
      <c r="K10" s="90"/>
      <c r="L10" s="167"/>
    </row>
    <row r="11" spans="2:12" x14ac:dyDescent="0.2">
      <c r="B11" s="98"/>
      <c r="C11" s="98" t="s">
        <v>259</v>
      </c>
      <c r="D11" s="168" t="s">
        <v>271</v>
      </c>
      <c r="E11" s="168" t="s">
        <v>260</v>
      </c>
      <c r="F11" s="168" t="s">
        <v>272</v>
      </c>
      <c r="G11" s="168" t="s">
        <v>273</v>
      </c>
      <c r="H11" s="168" t="s">
        <v>274</v>
      </c>
      <c r="I11" s="168" t="s">
        <v>275</v>
      </c>
      <c r="J11" s="168" t="s">
        <v>276</v>
      </c>
      <c r="K11" s="168" t="s">
        <v>277</v>
      </c>
      <c r="L11" s="182"/>
    </row>
    <row r="12" spans="2:12" x14ac:dyDescent="0.2">
      <c r="B12" s="130"/>
      <c r="C12" s="131"/>
      <c r="D12" s="169"/>
      <c r="E12" s="169"/>
      <c r="F12" s="169"/>
      <c r="G12" s="169"/>
      <c r="H12" s="169"/>
      <c r="I12" s="169"/>
      <c r="J12" s="169"/>
      <c r="K12" s="169"/>
      <c r="L12" s="183"/>
    </row>
    <row r="13" spans="2:12" ht="24" x14ac:dyDescent="0.2">
      <c r="B13" s="184" t="s">
        <v>278</v>
      </c>
      <c r="C13" s="83" t="s">
        <v>188</v>
      </c>
      <c r="D13" s="87"/>
      <c r="E13" s="89"/>
      <c r="F13" s="87"/>
      <c r="G13" s="88"/>
      <c r="H13" s="88"/>
      <c r="I13" s="87"/>
      <c r="J13" s="89"/>
      <c r="K13" s="88"/>
      <c r="L13" s="185"/>
    </row>
    <row r="14" spans="2:12" ht="24" x14ac:dyDescent="0.2">
      <c r="B14" s="184" t="s">
        <v>279</v>
      </c>
      <c r="C14" s="83" t="s">
        <v>280</v>
      </c>
      <c r="D14" s="87"/>
      <c r="E14" s="89"/>
      <c r="F14" s="87"/>
      <c r="G14" s="88"/>
      <c r="H14" s="88"/>
      <c r="I14" s="87"/>
      <c r="J14" s="89"/>
      <c r="K14" s="88"/>
      <c r="L14" s="185"/>
    </row>
    <row r="15" spans="2:12" x14ac:dyDescent="0.2">
      <c r="B15" s="184" t="s">
        <v>14</v>
      </c>
      <c r="C15" s="83" t="s">
        <v>281</v>
      </c>
      <c r="D15" s="87" t="s">
        <v>282</v>
      </c>
      <c r="E15" s="89" t="s">
        <v>283</v>
      </c>
      <c r="F15" s="87" t="s">
        <v>284</v>
      </c>
      <c r="G15" s="88"/>
      <c r="H15" s="88">
        <v>3004</v>
      </c>
      <c r="I15" s="87" t="s">
        <v>14</v>
      </c>
      <c r="J15" s="89" t="s">
        <v>14</v>
      </c>
      <c r="K15" s="88">
        <v>-57076</v>
      </c>
      <c r="L15" s="185"/>
    </row>
    <row r="16" spans="2:12" x14ac:dyDescent="0.2">
      <c r="B16" s="184" t="s">
        <v>14</v>
      </c>
      <c r="C16" s="83" t="s">
        <v>285</v>
      </c>
      <c r="D16" s="87" t="s">
        <v>282</v>
      </c>
      <c r="E16" s="89" t="s">
        <v>286</v>
      </c>
      <c r="F16" s="87" t="s">
        <v>284</v>
      </c>
      <c r="G16" s="88"/>
      <c r="H16" s="88">
        <v>3004</v>
      </c>
      <c r="I16" s="87" t="s">
        <v>14</v>
      </c>
      <c r="J16" s="89" t="s">
        <v>14</v>
      </c>
      <c r="K16" s="88">
        <v>-60080</v>
      </c>
      <c r="L16" s="185"/>
    </row>
    <row r="17" spans="2:12" x14ac:dyDescent="0.2">
      <c r="B17" s="184" t="s">
        <v>14</v>
      </c>
      <c r="C17" s="83" t="s">
        <v>287</v>
      </c>
      <c r="D17" s="87" t="s">
        <v>282</v>
      </c>
      <c r="E17" s="89" t="s">
        <v>288</v>
      </c>
      <c r="F17" s="87" t="s">
        <v>284</v>
      </c>
      <c r="G17" s="88"/>
      <c r="H17" s="88">
        <v>3004</v>
      </c>
      <c r="I17" s="87" t="s">
        <v>14</v>
      </c>
      <c r="J17" s="89" t="s">
        <v>14</v>
      </c>
      <c r="K17" s="88">
        <v>-63084</v>
      </c>
      <c r="L17" s="185"/>
    </row>
    <row r="18" spans="2:12" x14ac:dyDescent="0.2">
      <c r="B18" s="184"/>
      <c r="C18" s="83"/>
      <c r="D18" s="87"/>
      <c r="E18" s="89"/>
      <c r="F18" s="89" t="s">
        <v>289</v>
      </c>
      <c r="G18" s="88">
        <v>0</v>
      </c>
      <c r="H18" s="88">
        <v>9012</v>
      </c>
      <c r="I18" s="87"/>
      <c r="J18" s="89" t="s">
        <v>290</v>
      </c>
      <c r="K18" s="88">
        <v>-63084</v>
      </c>
      <c r="L18" s="185"/>
    </row>
    <row r="19" spans="2:12" x14ac:dyDescent="0.2">
      <c r="B19" s="184"/>
      <c r="C19" s="83"/>
      <c r="D19" s="87"/>
      <c r="E19" s="89"/>
      <c r="F19" s="89" t="s">
        <v>291</v>
      </c>
      <c r="G19" s="88">
        <v>0</v>
      </c>
      <c r="H19" s="88">
        <v>9012</v>
      </c>
      <c r="I19" s="87"/>
      <c r="J19" s="89"/>
      <c r="K19" s="88"/>
      <c r="L19" s="185"/>
    </row>
    <row r="20" spans="2:12" x14ac:dyDescent="0.2">
      <c r="B20" s="170"/>
      <c r="C20" s="186"/>
      <c r="D20" s="139"/>
      <c r="E20" s="187"/>
      <c r="F20" s="171"/>
      <c r="G20" s="171"/>
      <c r="H20" s="188"/>
      <c r="I20" s="171"/>
      <c r="J20" s="187"/>
      <c r="K20" s="171"/>
      <c r="L20" s="189"/>
    </row>
    <row r="21" spans="2:12" x14ac:dyDescent="0.2">
      <c r="B21" s="99"/>
      <c r="C21" s="100"/>
      <c r="D21" s="172"/>
      <c r="E21" s="173"/>
      <c r="F21" s="173"/>
      <c r="G21" s="173"/>
      <c r="H21" s="173"/>
      <c r="I21" s="173"/>
      <c r="J21" s="173"/>
      <c r="K21" s="173"/>
      <c r="L21" s="174"/>
    </row>
    <row r="22" spans="2:12" x14ac:dyDescent="0.2">
      <c r="B22" s="90"/>
      <c r="C22" s="90"/>
      <c r="D22" s="166"/>
      <c r="E22" s="90"/>
      <c r="F22" s="90"/>
      <c r="G22" s="90"/>
      <c r="H22" s="90"/>
      <c r="I22" s="90"/>
      <c r="J22" s="90"/>
      <c r="K22" s="90"/>
      <c r="L22" s="175"/>
    </row>
    <row r="23" spans="2:12" x14ac:dyDescent="0.2"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</row>
  </sheetData>
  <mergeCells count="7">
    <mergeCell ref="B9:L9"/>
    <mergeCell ref="B3:L3"/>
    <mergeCell ref="B4:L4"/>
    <mergeCell ref="B5:L5"/>
    <mergeCell ref="B6:L6"/>
    <mergeCell ref="B7:L7"/>
    <mergeCell ref="B8:L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A0318-22DD-483B-850E-C25A60322C13}">
  <dimension ref="A6:K46"/>
  <sheetViews>
    <sheetView workbookViewId="0"/>
  </sheetViews>
  <sheetFormatPr defaultRowHeight="12.75" x14ac:dyDescent="0.2"/>
  <cols>
    <col min="10" max="10" width="15.42578125" bestFit="1" customWidth="1"/>
  </cols>
  <sheetData>
    <row r="6" spans="1:11" x14ac:dyDescent="0.2">
      <c r="A6" s="354" t="s">
        <v>118</v>
      </c>
      <c r="B6" s="355"/>
      <c r="C6" s="355"/>
      <c r="D6" s="355"/>
      <c r="E6" s="355"/>
      <c r="F6" s="355"/>
      <c r="G6" s="355"/>
      <c r="H6" s="355"/>
      <c r="I6" s="355"/>
      <c r="J6" s="355"/>
      <c r="K6" s="356"/>
    </row>
    <row r="7" spans="1:11" x14ac:dyDescent="0.2">
      <c r="A7" s="357" t="s">
        <v>14</v>
      </c>
      <c r="B7" s="358"/>
      <c r="C7" s="358"/>
      <c r="D7" s="358"/>
      <c r="E7" s="358"/>
      <c r="F7" s="358"/>
      <c r="G7" s="358"/>
      <c r="H7" s="358"/>
      <c r="I7" s="358"/>
      <c r="J7" s="358"/>
      <c r="K7" s="359"/>
    </row>
    <row r="8" spans="1:11" x14ac:dyDescent="0.2">
      <c r="A8" s="357"/>
      <c r="B8" s="358"/>
      <c r="C8" s="358"/>
      <c r="D8" s="358"/>
      <c r="E8" s="358"/>
      <c r="F8" s="358"/>
      <c r="G8" s="358"/>
      <c r="H8" s="358"/>
      <c r="I8" s="358"/>
      <c r="J8" s="358"/>
      <c r="K8" s="359"/>
    </row>
    <row r="9" spans="1:11" x14ac:dyDescent="0.2">
      <c r="A9" s="357"/>
      <c r="B9" s="358"/>
      <c r="C9" s="358"/>
      <c r="D9" s="358"/>
      <c r="E9" s="358"/>
      <c r="F9" s="358"/>
      <c r="G9" s="358"/>
      <c r="H9" s="358"/>
      <c r="I9" s="358"/>
      <c r="J9" s="358"/>
      <c r="K9" s="359"/>
    </row>
    <row r="10" spans="1:11" x14ac:dyDescent="0.2">
      <c r="A10" s="357"/>
      <c r="B10" s="358"/>
      <c r="C10" s="358"/>
      <c r="D10" s="358"/>
      <c r="E10" s="358"/>
      <c r="F10" s="358"/>
      <c r="G10" s="358"/>
      <c r="H10" s="358"/>
      <c r="I10" s="358"/>
      <c r="J10" s="358"/>
      <c r="K10" s="359"/>
    </row>
    <row r="11" spans="1:11" ht="20.25" x14ac:dyDescent="0.3">
      <c r="A11" s="363" t="s">
        <v>270</v>
      </c>
      <c r="B11" s="364"/>
      <c r="C11" s="364"/>
      <c r="D11" s="364"/>
      <c r="E11" s="364"/>
      <c r="F11" s="364"/>
      <c r="G11" s="364"/>
      <c r="H11" s="364"/>
      <c r="I11" s="364"/>
      <c r="J11" s="364"/>
      <c r="K11" s="365"/>
    </row>
    <row r="12" spans="1:11" x14ac:dyDescent="0.2">
      <c r="A12" s="360" t="s">
        <v>268</v>
      </c>
      <c r="B12" s="361"/>
      <c r="C12" s="361"/>
      <c r="D12" s="361"/>
      <c r="E12" s="361"/>
      <c r="F12" s="361"/>
      <c r="G12" s="361"/>
      <c r="H12" s="361"/>
      <c r="I12" s="361"/>
      <c r="J12" s="361"/>
      <c r="K12" s="362"/>
    </row>
    <row r="13" spans="1:11" x14ac:dyDescent="0.2">
      <c r="A13" s="128"/>
      <c r="B13" s="90"/>
      <c r="C13" s="166"/>
      <c r="D13" s="90"/>
      <c r="E13" s="90"/>
      <c r="F13" s="90"/>
      <c r="G13" s="90"/>
      <c r="H13" s="90"/>
      <c r="I13" s="90"/>
      <c r="J13" s="90"/>
      <c r="K13" s="167"/>
    </row>
    <row r="14" spans="1:11" x14ac:dyDescent="0.2">
      <c r="A14" s="98"/>
      <c r="B14" s="98" t="s">
        <v>259</v>
      </c>
      <c r="C14" s="168" t="s">
        <v>271</v>
      </c>
      <c r="D14" s="168" t="s">
        <v>260</v>
      </c>
      <c r="E14" s="168" t="s">
        <v>272</v>
      </c>
      <c r="F14" s="168" t="s">
        <v>273</v>
      </c>
      <c r="G14" s="168" t="s">
        <v>274</v>
      </c>
      <c r="H14" s="168" t="s">
        <v>275</v>
      </c>
      <c r="I14" s="168" t="s">
        <v>276</v>
      </c>
      <c r="J14" s="168" t="s">
        <v>277</v>
      </c>
      <c r="K14" s="182"/>
    </row>
    <row r="15" spans="1:11" x14ac:dyDescent="0.2">
      <c r="A15" s="130"/>
      <c r="B15" s="131"/>
      <c r="C15" s="169"/>
      <c r="D15" s="169"/>
      <c r="E15" s="169"/>
      <c r="F15" s="169"/>
      <c r="G15" s="169"/>
      <c r="H15" s="169"/>
      <c r="I15" s="169"/>
      <c r="J15" s="169"/>
      <c r="K15" s="183"/>
    </row>
    <row r="16" spans="1:11" ht="24" x14ac:dyDescent="0.2">
      <c r="A16" s="184" t="s">
        <v>292</v>
      </c>
      <c r="B16" s="83" t="s">
        <v>190</v>
      </c>
      <c r="C16" s="87"/>
      <c r="D16" s="89"/>
      <c r="E16" s="87"/>
      <c r="F16" s="88"/>
      <c r="G16" s="88"/>
      <c r="H16" s="87"/>
      <c r="I16" s="89"/>
      <c r="J16" s="88"/>
      <c r="K16" s="185"/>
    </row>
    <row r="17" spans="1:11" ht="24" x14ac:dyDescent="0.2">
      <c r="A17" s="184" t="s">
        <v>279</v>
      </c>
      <c r="B17" s="83" t="s">
        <v>293</v>
      </c>
      <c r="C17" s="87"/>
      <c r="D17" s="89"/>
      <c r="E17" s="87"/>
      <c r="F17" s="88"/>
      <c r="G17" s="88"/>
      <c r="H17" s="87"/>
      <c r="I17" s="89"/>
      <c r="J17" s="88"/>
      <c r="K17" s="185"/>
    </row>
    <row r="18" spans="1:11" ht="24" x14ac:dyDescent="0.2">
      <c r="A18" s="184" t="s">
        <v>14</v>
      </c>
      <c r="B18" s="83" t="s">
        <v>294</v>
      </c>
      <c r="C18" s="87" t="s">
        <v>295</v>
      </c>
      <c r="D18" s="89" t="s">
        <v>296</v>
      </c>
      <c r="E18" s="87" t="s">
        <v>262</v>
      </c>
      <c r="F18" s="88"/>
      <c r="G18" s="88">
        <v>56.33</v>
      </c>
      <c r="H18" s="87" t="s">
        <v>14</v>
      </c>
      <c r="I18" s="89" t="s">
        <v>14</v>
      </c>
      <c r="J18" s="88">
        <v>-1536.97</v>
      </c>
      <c r="K18" s="185"/>
    </row>
    <row r="19" spans="1:11" ht="24" x14ac:dyDescent="0.2">
      <c r="A19" s="184" t="s">
        <v>14</v>
      </c>
      <c r="B19" s="83" t="s">
        <v>297</v>
      </c>
      <c r="C19" s="87" t="s">
        <v>295</v>
      </c>
      <c r="D19" s="89" t="s">
        <v>298</v>
      </c>
      <c r="E19" s="87" t="s">
        <v>262</v>
      </c>
      <c r="F19" s="88"/>
      <c r="G19" s="88">
        <v>57.86</v>
      </c>
      <c r="H19" s="87" t="s">
        <v>14</v>
      </c>
      <c r="I19" s="89" t="s">
        <v>14</v>
      </c>
      <c r="J19" s="88">
        <v>-1594.83</v>
      </c>
      <c r="K19" s="185"/>
    </row>
    <row r="20" spans="1:11" ht="24" x14ac:dyDescent="0.2">
      <c r="A20" s="184" t="s">
        <v>14</v>
      </c>
      <c r="B20" s="83" t="s">
        <v>299</v>
      </c>
      <c r="C20" s="87" t="s">
        <v>295</v>
      </c>
      <c r="D20" s="89" t="s">
        <v>300</v>
      </c>
      <c r="E20" s="87" t="s">
        <v>262</v>
      </c>
      <c r="F20" s="88"/>
      <c r="G20" s="88">
        <v>56.52</v>
      </c>
      <c r="H20" s="87" t="s">
        <v>14</v>
      </c>
      <c r="I20" s="89" t="s">
        <v>14</v>
      </c>
      <c r="J20" s="88">
        <v>-1651.35</v>
      </c>
      <c r="K20" s="185"/>
    </row>
    <row r="21" spans="1:11" x14ac:dyDescent="0.2">
      <c r="A21" s="184"/>
      <c r="B21" s="83"/>
      <c r="C21" s="87"/>
      <c r="D21" s="89"/>
      <c r="E21" s="89" t="s">
        <v>289</v>
      </c>
      <c r="F21" s="88">
        <v>0</v>
      </c>
      <c r="G21" s="88">
        <v>170.71</v>
      </c>
      <c r="H21" s="87"/>
      <c r="I21" s="89" t="s">
        <v>301</v>
      </c>
      <c r="J21" s="88">
        <v>-1651.35</v>
      </c>
      <c r="K21" s="185"/>
    </row>
    <row r="22" spans="1:11" x14ac:dyDescent="0.2">
      <c r="A22" s="184"/>
      <c r="B22" s="83"/>
      <c r="C22" s="87"/>
      <c r="D22" s="89"/>
      <c r="E22" s="89" t="s">
        <v>291</v>
      </c>
      <c r="F22" s="88">
        <v>0</v>
      </c>
      <c r="G22" s="88">
        <v>170.71</v>
      </c>
      <c r="H22" s="87"/>
      <c r="I22" s="89"/>
      <c r="J22" s="88"/>
      <c r="K22" s="185"/>
    </row>
    <row r="23" spans="1:11" x14ac:dyDescent="0.2">
      <c r="A23" s="170"/>
      <c r="B23" s="186"/>
      <c r="C23" s="139"/>
      <c r="D23" s="187"/>
      <c r="E23" s="171"/>
      <c r="F23" s="171"/>
      <c r="G23" s="188"/>
      <c r="H23" s="171"/>
      <c r="I23" s="187"/>
      <c r="J23" s="171"/>
      <c r="K23" s="189"/>
    </row>
    <row r="24" spans="1:11" x14ac:dyDescent="0.2">
      <c r="A24" s="99"/>
      <c r="B24" s="100"/>
      <c r="C24" s="172"/>
      <c r="D24" s="173"/>
      <c r="E24" s="173"/>
      <c r="F24" s="173"/>
      <c r="G24" s="173"/>
      <c r="H24" s="173"/>
      <c r="I24" s="173"/>
      <c r="J24" s="173"/>
      <c r="K24" s="174"/>
    </row>
    <row r="25" spans="1:11" x14ac:dyDescent="0.2">
      <c r="A25" s="90"/>
      <c r="B25" s="90"/>
      <c r="C25" s="166"/>
      <c r="D25" s="90"/>
      <c r="E25" s="90"/>
      <c r="F25" s="90"/>
      <c r="G25" s="90"/>
      <c r="H25" s="90"/>
      <c r="I25" s="90"/>
      <c r="J25" s="90"/>
      <c r="K25" s="175"/>
    </row>
    <row r="27" spans="1:11" x14ac:dyDescent="0.2">
      <c r="A27" s="354" t="s">
        <v>118</v>
      </c>
      <c r="B27" s="355"/>
      <c r="C27" s="355"/>
      <c r="D27" s="355"/>
      <c r="E27" s="355"/>
      <c r="F27" s="355"/>
      <c r="G27" s="355"/>
      <c r="H27" s="355"/>
      <c r="I27" s="355"/>
      <c r="J27" s="355"/>
      <c r="K27" s="356"/>
    </row>
    <row r="28" spans="1:11" x14ac:dyDescent="0.2">
      <c r="A28" s="357" t="s">
        <v>14</v>
      </c>
      <c r="B28" s="358"/>
      <c r="C28" s="358"/>
      <c r="D28" s="358"/>
      <c r="E28" s="358"/>
      <c r="F28" s="358"/>
      <c r="G28" s="358"/>
      <c r="H28" s="358"/>
      <c r="I28" s="358"/>
      <c r="J28" s="358"/>
      <c r="K28" s="359"/>
    </row>
    <row r="29" spans="1:11" x14ac:dyDescent="0.2">
      <c r="A29" s="357"/>
      <c r="B29" s="358"/>
      <c r="C29" s="358"/>
      <c r="D29" s="358"/>
      <c r="E29" s="358"/>
      <c r="F29" s="358"/>
      <c r="G29" s="358"/>
      <c r="H29" s="358"/>
      <c r="I29" s="358"/>
      <c r="J29" s="358"/>
      <c r="K29" s="359"/>
    </row>
    <row r="30" spans="1:11" x14ac:dyDescent="0.2">
      <c r="A30" s="357"/>
      <c r="B30" s="358"/>
      <c r="C30" s="358"/>
      <c r="D30" s="358"/>
      <c r="E30" s="358"/>
      <c r="F30" s="358"/>
      <c r="G30" s="358"/>
      <c r="H30" s="358"/>
      <c r="I30" s="358"/>
      <c r="J30" s="358"/>
      <c r="K30" s="359"/>
    </row>
    <row r="31" spans="1:11" x14ac:dyDescent="0.2">
      <c r="A31" s="357"/>
      <c r="B31" s="358"/>
      <c r="C31" s="358"/>
      <c r="D31" s="358"/>
      <c r="E31" s="358"/>
      <c r="F31" s="358"/>
      <c r="G31" s="358"/>
      <c r="H31" s="358"/>
      <c r="I31" s="358"/>
      <c r="J31" s="358"/>
      <c r="K31" s="359"/>
    </row>
    <row r="32" spans="1:11" ht="20.25" x14ac:dyDescent="0.3">
      <c r="A32" s="363" t="s">
        <v>270</v>
      </c>
      <c r="B32" s="364"/>
      <c r="C32" s="364"/>
      <c r="D32" s="364"/>
      <c r="E32" s="364"/>
      <c r="F32" s="364"/>
      <c r="G32" s="364"/>
      <c r="H32" s="364"/>
      <c r="I32" s="364"/>
      <c r="J32" s="364"/>
      <c r="K32" s="365"/>
    </row>
    <row r="33" spans="1:11" x14ac:dyDescent="0.2">
      <c r="A33" s="360" t="s">
        <v>268</v>
      </c>
      <c r="B33" s="361"/>
      <c r="C33" s="361"/>
      <c r="D33" s="361"/>
      <c r="E33" s="361"/>
      <c r="F33" s="361"/>
      <c r="G33" s="361"/>
      <c r="H33" s="361"/>
      <c r="I33" s="361"/>
      <c r="J33" s="361"/>
      <c r="K33" s="362"/>
    </row>
    <row r="34" spans="1:11" x14ac:dyDescent="0.2">
      <c r="A34" s="128"/>
      <c r="B34" s="90"/>
      <c r="C34" s="166"/>
      <c r="D34" s="90"/>
      <c r="E34" s="90"/>
      <c r="F34" s="90"/>
      <c r="G34" s="90"/>
      <c r="H34" s="90"/>
      <c r="I34" s="90"/>
      <c r="J34" s="90"/>
      <c r="K34" s="167"/>
    </row>
    <row r="35" spans="1:11" x14ac:dyDescent="0.2">
      <c r="A35" s="98"/>
      <c r="B35" s="98" t="s">
        <v>259</v>
      </c>
      <c r="C35" s="168" t="s">
        <v>271</v>
      </c>
      <c r="D35" s="168" t="s">
        <v>260</v>
      </c>
      <c r="E35" s="168" t="s">
        <v>272</v>
      </c>
      <c r="F35" s="168" t="s">
        <v>273</v>
      </c>
      <c r="G35" s="168" t="s">
        <v>274</v>
      </c>
      <c r="H35" s="168" t="s">
        <v>275</v>
      </c>
      <c r="I35" s="168" t="s">
        <v>276</v>
      </c>
      <c r="J35" s="168" t="s">
        <v>277</v>
      </c>
      <c r="K35" s="182"/>
    </row>
    <row r="36" spans="1:11" x14ac:dyDescent="0.2">
      <c r="A36" s="130"/>
      <c r="B36" s="131"/>
      <c r="C36" s="169"/>
      <c r="D36" s="169"/>
      <c r="E36" s="169"/>
      <c r="F36" s="169"/>
      <c r="G36" s="169"/>
      <c r="H36" s="169"/>
      <c r="I36" s="169"/>
      <c r="J36" s="169"/>
      <c r="K36" s="183"/>
    </row>
    <row r="37" spans="1:11" ht="36" x14ac:dyDescent="0.2">
      <c r="A37" s="184" t="s">
        <v>302</v>
      </c>
      <c r="B37" s="83" t="s">
        <v>192</v>
      </c>
      <c r="C37" s="87"/>
      <c r="D37" s="89"/>
      <c r="E37" s="87"/>
      <c r="F37" s="88"/>
      <c r="G37" s="88"/>
      <c r="H37" s="87"/>
      <c r="I37" s="89"/>
      <c r="J37" s="88"/>
      <c r="K37" s="185"/>
    </row>
    <row r="38" spans="1:11" ht="24" x14ac:dyDescent="0.2">
      <c r="A38" s="184" t="s">
        <v>279</v>
      </c>
      <c r="B38" s="83" t="s">
        <v>303</v>
      </c>
      <c r="C38" s="87"/>
      <c r="D38" s="89"/>
      <c r="E38" s="87"/>
      <c r="F38" s="88"/>
      <c r="G38" s="88"/>
      <c r="H38" s="87"/>
      <c r="I38" s="89"/>
      <c r="J38" s="88"/>
      <c r="K38" s="185"/>
    </row>
    <row r="39" spans="1:11" ht="24" x14ac:dyDescent="0.2">
      <c r="A39" s="184" t="s">
        <v>14</v>
      </c>
      <c r="B39" s="83" t="s">
        <v>304</v>
      </c>
      <c r="C39" s="87" t="s">
        <v>295</v>
      </c>
      <c r="D39" s="89" t="s">
        <v>305</v>
      </c>
      <c r="E39" s="87" t="s">
        <v>306</v>
      </c>
      <c r="F39" s="88"/>
      <c r="G39" s="88">
        <v>1417.13</v>
      </c>
      <c r="H39" s="87" t="s">
        <v>14</v>
      </c>
      <c r="I39" s="89" t="s">
        <v>14</v>
      </c>
      <c r="J39" s="88">
        <v>-21593.96</v>
      </c>
      <c r="K39" s="185"/>
    </row>
    <row r="40" spans="1:11" ht="24" x14ac:dyDescent="0.2">
      <c r="A40" s="184" t="s">
        <v>14</v>
      </c>
      <c r="B40" s="83" t="s">
        <v>307</v>
      </c>
      <c r="C40" s="87" t="s">
        <v>295</v>
      </c>
      <c r="D40" s="89" t="s">
        <v>308</v>
      </c>
      <c r="E40" s="87" t="s">
        <v>261</v>
      </c>
      <c r="F40" s="88"/>
      <c r="G40" s="88">
        <v>1039.99</v>
      </c>
      <c r="H40" s="87" t="s">
        <v>14</v>
      </c>
      <c r="I40" s="89" t="s">
        <v>14</v>
      </c>
      <c r="J40" s="88">
        <v>-22633.95</v>
      </c>
      <c r="K40" s="185"/>
    </row>
    <row r="41" spans="1:11" ht="24" x14ac:dyDescent="0.2">
      <c r="A41" s="184" t="s">
        <v>14</v>
      </c>
      <c r="B41" s="83" t="s">
        <v>309</v>
      </c>
      <c r="C41" s="87" t="s">
        <v>295</v>
      </c>
      <c r="D41" s="89" t="s">
        <v>310</v>
      </c>
      <c r="E41" s="87" t="s">
        <v>261</v>
      </c>
      <c r="F41" s="88"/>
      <c r="G41" s="88">
        <v>1017.13</v>
      </c>
      <c r="H41" s="87" t="s">
        <v>14</v>
      </c>
      <c r="I41" s="89" t="s">
        <v>14</v>
      </c>
      <c r="J41" s="88">
        <v>-23651.08</v>
      </c>
      <c r="K41" s="185"/>
    </row>
    <row r="42" spans="1:11" x14ac:dyDescent="0.2">
      <c r="A42" s="184"/>
      <c r="B42" s="83"/>
      <c r="C42" s="87"/>
      <c r="D42" s="89"/>
      <c r="E42" s="89" t="s">
        <v>289</v>
      </c>
      <c r="F42" s="88">
        <v>0</v>
      </c>
      <c r="G42" s="88">
        <v>3474.25</v>
      </c>
      <c r="H42" s="87"/>
      <c r="I42" s="89" t="s">
        <v>311</v>
      </c>
      <c r="J42" s="88">
        <v>-23651.08</v>
      </c>
      <c r="K42" s="185"/>
    </row>
    <row r="43" spans="1:11" x14ac:dyDescent="0.2">
      <c r="A43" s="184"/>
      <c r="B43" s="83"/>
      <c r="C43" s="87"/>
      <c r="D43" s="89"/>
      <c r="E43" s="89" t="s">
        <v>291</v>
      </c>
      <c r="F43" s="88">
        <v>0</v>
      </c>
      <c r="G43" s="88">
        <v>3474.25</v>
      </c>
      <c r="H43" s="87"/>
      <c r="I43" s="89"/>
      <c r="J43" s="88"/>
      <c r="K43" s="185"/>
    </row>
    <row r="44" spans="1:11" x14ac:dyDescent="0.2">
      <c r="A44" s="170"/>
      <c r="B44" s="186"/>
      <c r="C44" s="139"/>
      <c r="D44" s="187"/>
      <c r="E44" s="171"/>
      <c r="F44" s="171"/>
      <c r="G44" s="188"/>
      <c r="H44" s="171"/>
      <c r="I44" s="187"/>
      <c r="J44" s="171"/>
      <c r="K44" s="189"/>
    </row>
    <row r="45" spans="1:11" x14ac:dyDescent="0.2">
      <c r="A45" s="99"/>
      <c r="B45" s="100"/>
      <c r="C45" s="172"/>
      <c r="D45" s="173"/>
      <c r="E45" s="173"/>
      <c r="F45" s="173"/>
      <c r="G45" s="173"/>
      <c r="H45" s="173"/>
      <c r="I45" s="173"/>
      <c r="J45" s="173"/>
      <c r="K45" s="174"/>
    </row>
    <row r="46" spans="1:11" x14ac:dyDescent="0.2">
      <c r="A46" s="90"/>
      <c r="B46" s="90"/>
      <c r="C46" s="166"/>
      <c r="D46" s="90"/>
      <c r="E46" s="90"/>
      <c r="F46" s="90"/>
      <c r="G46" s="90"/>
      <c r="H46" s="90"/>
      <c r="I46" s="90"/>
      <c r="J46" s="90"/>
      <c r="K46" s="175"/>
    </row>
  </sheetData>
  <mergeCells count="14">
    <mergeCell ref="A32:K32"/>
    <mergeCell ref="A33:K33"/>
    <mergeCell ref="A12:K12"/>
    <mergeCell ref="A27:K27"/>
    <mergeCell ref="A28:K28"/>
    <mergeCell ref="A29:K29"/>
    <mergeCell ref="A30:K30"/>
    <mergeCell ref="A31:K31"/>
    <mergeCell ref="A11:K11"/>
    <mergeCell ref="A6:K6"/>
    <mergeCell ref="A7:K7"/>
    <mergeCell ref="A8:K8"/>
    <mergeCell ref="A9:K9"/>
    <mergeCell ref="A10:K10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EDEFA-CDB2-4705-B192-974F1E1F6E03}">
  <dimension ref="A1"/>
  <sheetViews>
    <sheetView workbookViewId="0">
      <selection activeCell="G25" sqref="G2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288CC-57D5-4673-ABD4-2645D491D47B}">
  <dimension ref="A1"/>
  <sheetViews>
    <sheetView topLeftCell="A16" workbookViewId="0">
      <selection activeCell="P38" sqref="P38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"/>
  <sheetViews>
    <sheetView topLeftCell="A10"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4"/>
  <sheetViews>
    <sheetView workbookViewId="0">
      <selection activeCell="E20" sqref="E20"/>
    </sheetView>
  </sheetViews>
  <sheetFormatPr defaultRowHeight="12.75" x14ac:dyDescent="0.2"/>
  <sheetData>
    <row r="24" ht="12" customHeight="1" x14ac:dyDescent="0.2"/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"/>
  <sheetViews>
    <sheetView workbookViewId="0">
      <selection activeCell="E20" sqref="E20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</vt:i4>
      </vt:variant>
    </vt:vector>
  </HeadingPairs>
  <TitlesOfParts>
    <vt:vector size="47" baseType="lpstr">
      <vt:lpstr>Index</vt:lpstr>
      <vt:lpstr>5.after entries</vt:lpstr>
      <vt:lpstr>5.Balance Sheet</vt:lpstr>
      <vt:lpstr>5.P&amp;L</vt:lpstr>
      <vt:lpstr>7.1</vt:lpstr>
      <vt:lpstr>7.2</vt:lpstr>
      <vt:lpstr>7.3</vt:lpstr>
      <vt:lpstr>7.4</vt:lpstr>
      <vt:lpstr>7.5</vt:lpstr>
      <vt:lpstr>7.6</vt:lpstr>
      <vt:lpstr>7.7</vt:lpstr>
      <vt:lpstr>7.8</vt:lpstr>
      <vt:lpstr>10.Queries</vt:lpstr>
      <vt:lpstr>20.</vt:lpstr>
      <vt:lpstr>21</vt:lpstr>
      <vt:lpstr>23.</vt:lpstr>
      <vt:lpstr>27.</vt:lpstr>
      <vt:lpstr>29.</vt:lpstr>
      <vt:lpstr>26</vt:lpstr>
      <vt:lpstr>29. Suspense</vt:lpstr>
      <vt:lpstr>30.</vt:lpstr>
      <vt:lpstr>30.1</vt:lpstr>
      <vt:lpstr>31.</vt:lpstr>
      <vt:lpstr>31.Accrual</vt:lpstr>
      <vt:lpstr>36.</vt:lpstr>
      <vt:lpstr>37.</vt:lpstr>
      <vt:lpstr>38.</vt:lpstr>
      <vt:lpstr>40.</vt:lpstr>
      <vt:lpstr>50.1</vt:lpstr>
      <vt:lpstr>33</vt:lpstr>
      <vt:lpstr>33.1</vt:lpstr>
      <vt:lpstr>39.</vt:lpstr>
      <vt:lpstr>42.</vt:lpstr>
      <vt:lpstr>Sheet2</vt:lpstr>
      <vt:lpstr>51.</vt:lpstr>
      <vt:lpstr>50.Dividends</vt:lpstr>
      <vt:lpstr>52.</vt:lpstr>
      <vt:lpstr>62</vt:lpstr>
      <vt:lpstr>64.</vt:lpstr>
      <vt:lpstr>69.</vt:lpstr>
      <vt:lpstr>69.1</vt:lpstr>
      <vt:lpstr>54.</vt:lpstr>
      <vt:lpstr>55.</vt:lpstr>
      <vt:lpstr>62.</vt:lpstr>
      <vt:lpstr>80.GJ</vt:lpstr>
      <vt:lpstr>91.</vt:lpstr>
      <vt:lpstr>Index!Print_Area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Telma Mogo</dc:creator>
  <cp:lastModifiedBy>Anu Siva</cp:lastModifiedBy>
  <cp:lastPrinted>2022-07-05T02:34:12Z</cp:lastPrinted>
  <dcterms:created xsi:type="dcterms:W3CDTF">2006-05-26T00:36:42Z</dcterms:created>
  <dcterms:modified xsi:type="dcterms:W3CDTF">2022-08-09T02:11:48Z</dcterms:modified>
</cp:coreProperties>
</file>