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ste\Documents\AAATax Individuals\Andrew Simon\Andrew Simon 2023\"/>
    </mc:Choice>
  </mc:AlternateContent>
  <xr:revisionPtr revIDLastSave="0" documentId="13_ncr:1_{40008E70-A425-4345-8C1E-19FD0A5AAAF0}" xr6:coauthVersionLast="47" xr6:coauthVersionMax="47" xr10:uidLastSave="{00000000-0000-0000-0000-000000000000}"/>
  <bookViews>
    <workbookView xWindow="-120" yWindow="-120" windowWidth="29040" windowHeight="15720" xr2:uid="{2594A404-0E93-4196-A3D0-2A439A53DC33}"/>
  </bookViews>
  <sheets>
    <sheet name="Trial Balance" sheetId="3" r:id="rId1"/>
    <sheet name="Accnt Reconcili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H82" i="1"/>
  <c r="H101" i="1"/>
  <c r="H104" i="1" s="1"/>
  <c r="H106" i="1" s="1"/>
  <c r="H74" i="1"/>
  <c r="H76" i="1" s="1"/>
  <c r="H65" i="1"/>
  <c r="H67" i="1" s="1"/>
  <c r="H68" i="1" s="1"/>
  <c r="G57" i="1"/>
  <c r="F56" i="1"/>
  <c r="F57" i="1" s="1"/>
  <c r="H57" i="1" s="1"/>
  <c r="H61" i="1" s="1"/>
  <c r="H54" i="1"/>
  <c r="H53" i="1"/>
  <c r="F48" i="1"/>
  <c r="F43" i="1"/>
  <c r="F45" i="1" s="1"/>
  <c r="G29" i="1"/>
  <c r="G30" i="1" s="1"/>
  <c r="G33" i="1" s="1"/>
  <c r="G36" i="1" s="1"/>
  <c r="G37" i="1" s="1"/>
  <c r="G21" i="1"/>
  <c r="G23" i="1" s="1"/>
  <c r="H107" i="1" l="1"/>
  <c r="H56" i="1"/>
  <c r="I6" i="1" l="1"/>
  <c r="I7" i="1" s="1"/>
  <c r="K7" i="1" s="1"/>
  <c r="G14" i="1" s="1"/>
  <c r="G11" i="1"/>
  <c r="I11" i="1" l="1"/>
  <c r="K6" i="1"/>
  <c r="G13" i="1" s="1"/>
  <c r="K11" i="1" l="1"/>
  <c r="G15" i="1"/>
</calcChain>
</file>

<file path=xl/sharedStrings.xml><?xml version="1.0" encoding="utf-8"?>
<sst xmlns="http://schemas.openxmlformats.org/spreadsheetml/2006/main" count="117" uniqueCount="95">
  <si>
    <t>Commsec - Shares in listed companies</t>
  </si>
  <si>
    <t xml:space="preserve">Bal </t>
  </si>
  <si>
    <t>Acc 14310</t>
  </si>
  <si>
    <t>Bal</t>
  </si>
  <si>
    <t>Acc 14300</t>
  </si>
  <si>
    <t>Move't</t>
  </si>
  <si>
    <t>Dr</t>
  </si>
  <si>
    <t>Cr</t>
  </si>
  <si>
    <t>Unrealised loss</t>
  </si>
  <si>
    <t>Acc 82010</t>
  </si>
  <si>
    <t>Commsec International</t>
  </si>
  <si>
    <t>Unrealised gain/loss</t>
  </si>
  <si>
    <t>Wine Gallery</t>
  </si>
  <si>
    <t>Last Sale Price</t>
  </si>
  <si>
    <t>No of shares held</t>
  </si>
  <si>
    <t>Market Value</t>
  </si>
  <si>
    <t>Cost Price as per ledger</t>
  </si>
  <si>
    <t>Unrealised Gain</t>
  </si>
  <si>
    <t>Sommomed Ltd</t>
  </si>
  <si>
    <t>No of Shares</t>
  </si>
  <si>
    <t>Cost</t>
  </si>
  <si>
    <t>Market Price at 30-06-23</t>
  </si>
  <si>
    <t>Current Balance Unrealised Gain</t>
  </si>
  <si>
    <t>Reducion in Unrealised Gain</t>
  </si>
  <si>
    <t>Sommomed change in Mkt Value</t>
  </si>
  <si>
    <t>Unrealised Gain/Loss</t>
  </si>
  <si>
    <t>Sportswise Global</t>
  </si>
  <si>
    <t>Unsecured Note Value US$</t>
  </si>
  <si>
    <t>Exchange Rate @ 30-06-23</t>
  </si>
  <si>
    <t>Value A$</t>
  </si>
  <si>
    <t>Balance as per Ledger</t>
  </si>
  <si>
    <t>Sportwise Global change in Mkt value</t>
  </si>
  <si>
    <t>Acc 1460</t>
  </si>
  <si>
    <t>Acc 1461</t>
  </si>
  <si>
    <t>Total</t>
  </si>
  <si>
    <t xml:space="preserve">Balance </t>
  </si>
  <si>
    <t>Deposit</t>
  </si>
  <si>
    <t>Actual Amt</t>
  </si>
  <si>
    <t>Exchange Variance</t>
  </si>
  <si>
    <t>Balance as per Commsec</t>
  </si>
  <si>
    <t>Change in Mkt Value</t>
  </si>
  <si>
    <t>ATO Accounts</t>
  </si>
  <si>
    <t>Tax @ 10%</t>
  </si>
  <si>
    <t>Balance Acc 3533</t>
  </si>
  <si>
    <t>Deferred Tax Liability</t>
  </si>
  <si>
    <t>Activity Statement Bal</t>
  </si>
  <si>
    <t>Income Tax Bal</t>
  </si>
  <si>
    <t>Ledger Balance</t>
  </si>
  <si>
    <t>Adjustment re Tax Paid</t>
  </si>
  <si>
    <t>Deferred Tax Expense</t>
  </si>
  <si>
    <t>Unrealised Gains 2023</t>
  </si>
  <si>
    <t>PAYI Instalments Paid</t>
  </si>
  <si>
    <t>ANDREW SIMON SELF MANAGED SUPER FUND 1</t>
  </si>
  <si>
    <t>TRIAL BALANCE</t>
  </si>
  <si>
    <t>As at 30 June 2023</t>
  </si>
  <si>
    <t>Account</t>
  </si>
  <si>
    <t>Commsec Shares in listed companies</t>
  </si>
  <si>
    <t>Commsec Change in market value of Shares in listed companies</t>
  </si>
  <si>
    <t>Shares - Wine Gallery</t>
  </si>
  <si>
    <t>Shares Wine Gallery - Change in Market Value</t>
  </si>
  <si>
    <t>Shares - Sommomed Ltd</t>
  </si>
  <si>
    <t>Shares - Sommomed Ltd Change in Market Value</t>
  </si>
  <si>
    <t>Sportswise Global - Convertible Notes</t>
  </si>
  <si>
    <t>Sportwise Global - Change in Market Value</t>
  </si>
  <si>
    <t>Commsec Int'l Acc 472964</t>
  </si>
  <si>
    <t>Market value Change in-Commsec Int'l OAC 472964</t>
  </si>
  <si>
    <t>CBA Acc 22454841</t>
  </si>
  <si>
    <t>Formation expenses</t>
  </si>
  <si>
    <t>ATO Supervisory Levy Liability</t>
  </si>
  <si>
    <t>GST paid</t>
  </si>
  <si>
    <t>Income tax payable</t>
  </si>
  <si>
    <t>Deferred Tax Asset/Liability</t>
  </si>
  <si>
    <t>Accrued benefits</t>
  </si>
  <si>
    <t>Preserved benefits (Tax free) - Andrew Simon</t>
  </si>
  <si>
    <t>Preserved benefits (Taxable) - Andrew Simon</t>
  </si>
  <si>
    <t>Employer's contributions - Preserved - Andrew Simon</t>
  </si>
  <si>
    <t>Interest on revolving credit</t>
  </si>
  <si>
    <t>Accountancy fees</t>
  </si>
  <si>
    <t>ATO Suprvisory Levy</t>
  </si>
  <si>
    <t>Unrealised Gains/Loss  investment in shares</t>
  </si>
  <si>
    <t>Income tax expense on earnings</t>
  </si>
  <si>
    <t>TOTAL ASSETS</t>
  </si>
  <si>
    <t>Benefits this year</t>
  </si>
  <si>
    <t>Foreign exchange gain/loss</t>
  </si>
  <si>
    <t>Bal 30/6/23</t>
  </si>
  <si>
    <t>Work Paper #</t>
  </si>
  <si>
    <t xml:space="preserve">Account </t>
  </si>
  <si>
    <t>#1</t>
  </si>
  <si>
    <t>#2</t>
  </si>
  <si>
    <t>#3</t>
  </si>
  <si>
    <t>#4</t>
  </si>
  <si>
    <t>#5</t>
  </si>
  <si>
    <t>#6</t>
  </si>
  <si>
    <t>#7</t>
  </si>
  <si>
    <t>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</si>
</sst>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[Red]\(#,##0.00\)"/>
    <numFmt numFmtId="165" formatCode="#,##0.00;[Red]#,##0.00"/>
    <numFmt numFmtId="166" formatCode="dd/mm/yyyy;@"/>
    <numFmt numFmtId="167" formatCode="#,##0.00;[Red]\(#,##0.00\);\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1" applyNumberFormat="1" applyFont="1"/>
    <xf numFmtId="164" fontId="1" fillId="0" borderId="0" xfId="1" applyNumberFormat="1" applyFont="1" applyAlignment="1">
      <alignment horizontal="right"/>
    </xf>
    <xf numFmtId="166" fontId="0" fillId="0" borderId="0" xfId="0" applyNumberFormat="1"/>
    <xf numFmtId="164" fontId="0" fillId="0" borderId="1" xfId="1" applyNumberFormat="1" applyFont="1" applyBorder="1"/>
    <xf numFmtId="0" fontId="3" fillId="0" borderId="0" xfId="0" applyFont="1"/>
    <xf numFmtId="167" fontId="0" fillId="0" borderId="0" xfId="0" applyNumberFormat="1"/>
    <xf numFmtId="167" fontId="0" fillId="0" borderId="1" xfId="0" applyNumberFormat="1" applyBorder="1"/>
    <xf numFmtId="0" fontId="0" fillId="2" borderId="2" xfId="0" applyFill="1" applyBorder="1"/>
    <xf numFmtId="0" fontId="0" fillId="2" borderId="3" xfId="0" applyFill="1" applyBorder="1"/>
    <xf numFmtId="167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67" fontId="0" fillId="2" borderId="7" xfId="0" applyNumberFormat="1" applyFill="1" applyBorder="1"/>
    <xf numFmtId="17" fontId="0" fillId="0" borderId="0" xfId="0" applyNumberFormat="1"/>
    <xf numFmtId="165" fontId="0" fillId="0" borderId="1" xfId="0" applyNumberForma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EEEF-0708-4438-9389-F094C94E7AD9}">
  <dimension ref="A1:D36"/>
  <sheetViews>
    <sheetView tabSelected="1"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1" max="1" width="10" style="27" customWidth="1"/>
    <col min="2" max="2" width="74.42578125" customWidth="1"/>
    <col min="4" max="4" width="14.42578125" customWidth="1"/>
    <col min="257" max="257" width="10" customWidth="1"/>
    <col min="258" max="258" width="74.42578125" customWidth="1"/>
    <col min="260" max="260" width="14.42578125" customWidth="1"/>
    <col min="513" max="513" width="10" customWidth="1"/>
    <col min="514" max="514" width="74.42578125" customWidth="1"/>
    <col min="516" max="516" width="14.42578125" customWidth="1"/>
    <col min="769" max="769" width="10" customWidth="1"/>
    <col min="770" max="770" width="74.42578125" customWidth="1"/>
    <col min="772" max="772" width="14.42578125" customWidth="1"/>
    <col min="1025" max="1025" width="10" customWidth="1"/>
    <col min="1026" max="1026" width="74.42578125" customWidth="1"/>
    <col min="1028" max="1028" width="14.42578125" customWidth="1"/>
    <col min="1281" max="1281" width="10" customWidth="1"/>
    <col min="1282" max="1282" width="74.42578125" customWidth="1"/>
    <col min="1284" max="1284" width="14.42578125" customWidth="1"/>
    <col min="1537" max="1537" width="10" customWidth="1"/>
    <col min="1538" max="1538" width="74.42578125" customWidth="1"/>
    <col min="1540" max="1540" width="14.42578125" customWidth="1"/>
    <col min="1793" max="1793" width="10" customWidth="1"/>
    <col min="1794" max="1794" width="74.42578125" customWidth="1"/>
    <col min="1796" max="1796" width="14.42578125" customWidth="1"/>
    <col min="2049" max="2049" width="10" customWidth="1"/>
    <col min="2050" max="2050" width="74.42578125" customWidth="1"/>
    <col min="2052" max="2052" width="14.42578125" customWidth="1"/>
    <col min="2305" max="2305" width="10" customWidth="1"/>
    <col min="2306" max="2306" width="74.42578125" customWidth="1"/>
    <col min="2308" max="2308" width="14.42578125" customWidth="1"/>
    <col min="2561" max="2561" width="10" customWidth="1"/>
    <col min="2562" max="2562" width="74.42578125" customWidth="1"/>
    <col min="2564" max="2564" width="14.42578125" customWidth="1"/>
    <col min="2817" max="2817" width="10" customWidth="1"/>
    <col min="2818" max="2818" width="74.42578125" customWidth="1"/>
    <col min="2820" max="2820" width="14.42578125" customWidth="1"/>
    <col min="3073" max="3073" width="10" customWidth="1"/>
    <col min="3074" max="3074" width="74.42578125" customWidth="1"/>
    <col min="3076" max="3076" width="14.42578125" customWidth="1"/>
    <col min="3329" max="3329" width="10" customWidth="1"/>
    <col min="3330" max="3330" width="74.42578125" customWidth="1"/>
    <col min="3332" max="3332" width="14.42578125" customWidth="1"/>
    <col min="3585" max="3585" width="10" customWidth="1"/>
    <col min="3586" max="3586" width="74.42578125" customWidth="1"/>
    <col min="3588" max="3588" width="14.42578125" customWidth="1"/>
    <col min="3841" max="3841" width="10" customWidth="1"/>
    <col min="3842" max="3842" width="74.42578125" customWidth="1"/>
    <col min="3844" max="3844" width="14.42578125" customWidth="1"/>
    <col min="4097" max="4097" width="10" customWidth="1"/>
    <col min="4098" max="4098" width="74.42578125" customWidth="1"/>
    <col min="4100" max="4100" width="14.42578125" customWidth="1"/>
    <col min="4353" max="4353" width="10" customWidth="1"/>
    <col min="4354" max="4354" width="74.42578125" customWidth="1"/>
    <col min="4356" max="4356" width="14.42578125" customWidth="1"/>
    <col min="4609" max="4609" width="10" customWidth="1"/>
    <col min="4610" max="4610" width="74.42578125" customWidth="1"/>
    <col min="4612" max="4612" width="14.42578125" customWidth="1"/>
    <col min="4865" max="4865" width="10" customWidth="1"/>
    <col min="4866" max="4866" width="74.42578125" customWidth="1"/>
    <col min="4868" max="4868" width="14.42578125" customWidth="1"/>
    <col min="5121" max="5121" width="10" customWidth="1"/>
    <col min="5122" max="5122" width="74.42578125" customWidth="1"/>
    <col min="5124" max="5124" width="14.42578125" customWidth="1"/>
    <col min="5377" max="5377" width="10" customWidth="1"/>
    <col min="5378" max="5378" width="74.42578125" customWidth="1"/>
    <col min="5380" max="5380" width="14.42578125" customWidth="1"/>
    <col min="5633" max="5633" width="10" customWidth="1"/>
    <col min="5634" max="5634" width="74.42578125" customWidth="1"/>
    <col min="5636" max="5636" width="14.42578125" customWidth="1"/>
    <col min="5889" max="5889" width="10" customWidth="1"/>
    <col min="5890" max="5890" width="74.42578125" customWidth="1"/>
    <col min="5892" max="5892" width="14.42578125" customWidth="1"/>
    <col min="6145" max="6145" width="10" customWidth="1"/>
    <col min="6146" max="6146" width="74.42578125" customWidth="1"/>
    <col min="6148" max="6148" width="14.42578125" customWidth="1"/>
    <col min="6401" max="6401" width="10" customWidth="1"/>
    <col min="6402" max="6402" width="74.42578125" customWidth="1"/>
    <col min="6404" max="6404" width="14.42578125" customWidth="1"/>
    <col min="6657" max="6657" width="10" customWidth="1"/>
    <col min="6658" max="6658" width="74.42578125" customWidth="1"/>
    <col min="6660" max="6660" width="14.42578125" customWidth="1"/>
    <col min="6913" max="6913" width="10" customWidth="1"/>
    <col min="6914" max="6914" width="74.42578125" customWidth="1"/>
    <col min="6916" max="6916" width="14.42578125" customWidth="1"/>
    <col min="7169" max="7169" width="10" customWidth="1"/>
    <col min="7170" max="7170" width="74.42578125" customWidth="1"/>
    <col min="7172" max="7172" width="14.42578125" customWidth="1"/>
    <col min="7425" max="7425" width="10" customWidth="1"/>
    <col min="7426" max="7426" width="74.42578125" customWidth="1"/>
    <col min="7428" max="7428" width="14.42578125" customWidth="1"/>
    <col min="7681" max="7681" width="10" customWidth="1"/>
    <col min="7682" max="7682" width="74.42578125" customWidth="1"/>
    <col min="7684" max="7684" width="14.42578125" customWidth="1"/>
    <col min="7937" max="7937" width="10" customWidth="1"/>
    <col min="7938" max="7938" width="74.42578125" customWidth="1"/>
    <col min="7940" max="7940" width="14.42578125" customWidth="1"/>
    <col min="8193" max="8193" width="10" customWidth="1"/>
    <col min="8194" max="8194" width="74.42578125" customWidth="1"/>
    <col min="8196" max="8196" width="14.42578125" customWidth="1"/>
    <col min="8449" max="8449" width="10" customWidth="1"/>
    <col min="8450" max="8450" width="74.42578125" customWidth="1"/>
    <col min="8452" max="8452" width="14.42578125" customWidth="1"/>
    <col min="8705" max="8705" width="10" customWidth="1"/>
    <col min="8706" max="8706" width="74.42578125" customWidth="1"/>
    <col min="8708" max="8708" width="14.42578125" customWidth="1"/>
    <col min="8961" max="8961" width="10" customWidth="1"/>
    <col min="8962" max="8962" width="74.42578125" customWidth="1"/>
    <col min="8964" max="8964" width="14.42578125" customWidth="1"/>
    <col min="9217" max="9217" width="10" customWidth="1"/>
    <col min="9218" max="9218" width="74.42578125" customWidth="1"/>
    <col min="9220" max="9220" width="14.42578125" customWidth="1"/>
    <col min="9473" max="9473" width="10" customWidth="1"/>
    <col min="9474" max="9474" width="74.42578125" customWidth="1"/>
    <col min="9476" max="9476" width="14.42578125" customWidth="1"/>
    <col min="9729" max="9729" width="10" customWidth="1"/>
    <col min="9730" max="9730" width="74.42578125" customWidth="1"/>
    <col min="9732" max="9732" width="14.42578125" customWidth="1"/>
    <col min="9985" max="9985" width="10" customWidth="1"/>
    <col min="9986" max="9986" width="74.42578125" customWidth="1"/>
    <col min="9988" max="9988" width="14.42578125" customWidth="1"/>
    <col min="10241" max="10241" width="10" customWidth="1"/>
    <col min="10242" max="10242" width="74.42578125" customWidth="1"/>
    <col min="10244" max="10244" width="14.42578125" customWidth="1"/>
    <col min="10497" max="10497" width="10" customWidth="1"/>
    <col min="10498" max="10498" width="74.42578125" customWidth="1"/>
    <col min="10500" max="10500" width="14.42578125" customWidth="1"/>
    <col min="10753" max="10753" width="10" customWidth="1"/>
    <col min="10754" max="10754" width="74.42578125" customWidth="1"/>
    <col min="10756" max="10756" width="14.42578125" customWidth="1"/>
    <col min="11009" max="11009" width="10" customWidth="1"/>
    <col min="11010" max="11010" width="74.42578125" customWidth="1"/>
    <col min="11012" max="11012" width="14.42578125" customWidth="1"/>
    <col min="11265" max="11265" width="10" customWidth="1"/>
    <col min="11266" max="11266" width="74.42578125" customWidth="1"/>
    <col min="11268" max="11268" width="14.42578125" customWidth="1"/>
    <col min="11521" max="11521" width="10" customWidth="1"/>
    <col min="11522" max="11522" width="74.42578125" customWidth="1"/>
    <col min="11524" max="11524" width="14.42578125" customWidth="1"/>
    <col min="11777" max="11777" width="10" customWidth="1"/>
    <col min="11778" max="11778" width="74.42578125" customWidth="1"/>
    <col min="11780" max="11780" width="14.42578125" customWidth="1"/>
    <col min="12033" max="12033" width="10" customWidth="1"/>
    <col min="12034" max="12034" width="74.42578125" customWidth="1"/>
    <col min="12036" max="12036" width="14.42578125" customWidth="1"/>
    <col min="12289" max="12289" width="10" customWidth="1"/>
    <col min="12290" max="12290" width="74.42578125" customWidth="1"/>
    <col min="12292" max="12292" width="14.42578125" customWidth="1"/>
    <col min="12545" max="12545" width="10" customWidth="1"/>
    <col min="12546" max="12546" width="74.42578125" customWidth="1"/>
    <col min="12548" max="12548" width="14.42578125" customWidth="1"/>
    <col min="12801" max="12801" width="10" customWidth="1"/>
    <col min="12802" max="12802" width="74.42578125" customWidth="1"/>
    <col min="12804" max="12804" width="14.42578125" customWidth="1"/>
    <col min="13057" max="13057" width="10" customWidth="1"/>
    <col min="13058" max="13058" width="74.42578125" customWidth="1"/>
    <col min="13060" max="13060" width="14.42578125" customWidth="1"/>
    <col min="13313" max="13313" width="10" customWidth="1"/>
    <col min="13314" max="13314" width="74.42578125" customWidth="1"/>
    <col min="13316" max="13316" width="14.42578125" customWidth="1"/>
    <col min="13569" max="13569" width="10" customWidth="1"/>
    <col min="13570" max="13570" width="74.42578125" customWidth="1"/>
    <col min="13572" max="13572" width="14.42578125" customWidth="1"/>
    <col min="13825" max="13825" width="10" customWidth="1"/>
    <col min="13826" max="13826" width="74.42578125" customWidth="1"/>
    <col min="13828" max="13828" width="14.42578125" customWidth="1"/>
    <col min="14081" max="14081" width="10" customWidth="1"/>
    <col min="14082" max="14082" width="74.42578125" customWidth="1"/>
    <col min="14084" max="14084" width="14.42578125" customWidth="1"/>
    <col min="14337" max="14337" width="10" customWidth="1"/>
    <col min="14338" max="14338" width="74.42578125" customWidth="1"/>
    <col min="14340" max="14340" width="14.42578125" customWidth="1"/>
    <col min="14593" max="14593" width="10" customWidth="1"/>
    <col min="14594" max="14594" width="74.42578125" customWidth="1"/>
    <col min="14596" max="14596" width="14.42578125" customWidth="1"/>
    <col min="14849" max="14849" width="10" customWidth="1"/>
    <col min="14850" max="14850" width="74.42578125" customWidth="1"/>
    <col min="14852" max="14852" width="14.42578125" customWidth="1"/>
    <col min="15105" max="15105" width="10" customWidth="1"/>
    <col min="15106" max="15106" width="74.42578125" customWidth="1"/>
    <col min="15108" max="15108" width="14.42578125" customWidth="1"/>
    <col min="15361" max="15361" width="10" customWidth="1"/>
    <col min="15362" max="15362" width="74.42578125" customWidth="1"/>
    <col min="15364" max="15364" width="14.42578125" customWidth="1"/>
    <col min="15617" max="15617" width="10" customWidth="1"/>
    <col min="15618" max="15618" width="74.42578125" customWidth="1"/>
    <col min="15620" max="15620" width="14.42578125" customWidth="1"/>
    <col min="15873" max="15873" width="10" customWidth="1"/>
    <col min="15874" max="15874" width="74.42578125" customWidth="1"/>
    <col min="15876" max="15876" width="14.42578125" customWidth="1"/>
    <col min="16129" max="16129" width="10" customWidth="1"/>
    <col min="16130" max="16130" width="74.42578125" customWidth="1"/>
    <col min="16132" max="16132" width="14.42578125" customWidth="1"/>
  </cols>
  <sheetData>
    <row r="1" spans="1:4" x14ac:dyDescent="0.25">
      <c r="B1" s="24" t="s">
        <v>52</v>
      </c>
    </row>
    <row r="2" spans="1:4" x14ac:dyDescent="0.25">
      <c r="B2" s="24" t="s">
        <v>53</v>
      </c>
    </row>
    <row r="3" spans="1:4" x14ac:dyDescent="0.25">
      <c r="B3" s="25" t="s">
        <v>54</v>
      </c>
    </row>
    <row r="5" spans="1:4" ht="30" x14ac:dyDescent="0.25">
      <c r="A5" s="28" t="s">
        <v>55</v>
      </c>
      <c r="B5" s="3" t="s">
        <v>86</v>
      </c>
      <c r="C5" s="26" t="s">
        <v>85</v>
      </c>
      <c r="D5" s="3" t="s">
        <v>84</v>
      </c>
    </row>
    <row r="6" spans="1:4" x14ac:dyDescent="0.25">
      <c r="A6" s="29">
        <v>14300</v>
      </c>
      <c r="B6" s="25" t="s">
        <v>56</v>
      </c>
      <c r="C6" s="7" t="s">
        <v>87</v>
      </c>
      <c r="D6" s="5">
        <v>47075.16</v>
      </c>
    </row>
    <row r="7" spans="1:4" x14ac:dyDescent="0.25">
      <c r="A7" s="29">
        <v>14310</v>
      </c>
      <c r="B7" s="25" t="s">
        <v>57</v>
      </c>
      <c r="C7" s="7" t="s">
        <v>87</v>
      </c>
      <c r="D7" s="5">
        <v>-35355.4</v>
      </c>
    </row>
    <row r="8" spans="1:4" x14ac:dyDescent="0.25">
      <c r="A8" s="29">
        <v>14320</v>
      </c>
      <c r="B8" s="25" t="s">
        <v>58</v>
      </c>
      <c r="C8" s="7" t="s">
        <v>88</v>
      </c>
      <c r="D8" s="5">
        <v>64548.52</v>
      </c>
    </row>
    <row r="9" spans="1:4" x14ac:dyDescent="0.25">
      <c r="A9" s="29">
        <v>14330</v>
      </c>
      <c r="B9" s="25" t="s">
        <v>59</v>
      </c>
      <c r="C9" s="7" t="s">
        <v>88</v>
      </c>
      <c r="D9" s="5">
        <v>107133.2</v>
      </c>
    </row>
    <row r="10" spans="1:4" x14ac:dyDescent="0.25">
      <c r="A10" s="29">
        <v>14340</v>
      </c>
      <c r="B10" s="25" t="s">
        <v>60</v>
      </c>
      <c r="C10" s="7" t="s">
        <v>89</v>
      </c>
      <c r="D10" s="5">
        <v>617.6</v>
      </c>
    </row>
    <row r="11" spans="1:4" x14ac:dyDescent="0.25">
      <c r="A11" s="29">
        <v>14341</v>
      </c>
      <c r="B11" s="25" t="s">
        <v>61</v>
      </c>
      <c r="C11" s="7" t="s">
        <v>89</v>
      </c>
      <c r="D11" s="5">
        <v>84.92</v>
      </c>
    </row>
    <row r="12" spans="1:4" x14ac:dyDescent="0.25">
      <c r="A12" s="29">
        <v>14350</v>
      </c>
      <c r="B12" s="25" t="s">
        <v>62</v>
      </c>
      <c r="C12" s="7" t="s">
        <v>90</v>
      </c>
      <c r="D12" s="5">
        <v>7376.81</v>
      </c>
    </row>
    <row r="13" spans="1:4" x14ac:dyDescent="0.25">
      <c r="A13" s="29">
        <v>14351</v>
      </c>
      <c r="B13" s="25" t="s">
        <v>63</v>
      </c>
      <c r="C13" s="7" t="s">
        <v>90</v>
      </c>
      <c r="D13" s="5">
        <v>164.67</v>
      </c>
    </row>
    <row r="14" spans="1:4" x14ac:dyDescent="0.25">
      <c r="A14" s="29">
        <v>14600</v>
      </c>
      <c r="B14" s="25" t="s">
        <v>64</v>
      </c>
      <c r="C14" s="7" t="s">
        <v>91</v>
      </c>
      <c r="D14" s="5">
        <v>157770.10999999999</v>
      </c>
    </row>
    <row r="15" spans="1:4" x14ac:dyDescent="0.25">
      <c r="A15" s="29">
        <v>14610</v>
      </c>
      <c r="B15" s="25" t="s">
        <v>65</v>
      </c>
      <c r="C15" s="7" t="s">
        <v>91</v>
      </c>
      <c r="D15" s="5">
        <v>-45863.37</v>
      </c>
    </row>
    <row r="16" spans="1:4" x14ac:dyDescent="0.25">
      <c r="A16" s="29">
        <v>18510</v>
      </c>
      <c r="B16" s="25" t="s">
        <v>66</v>
      </c>
      <c r="C16" s="7" t="s">
        <v>92</v>
      </c>
      <c r="D16" s="5">
        <v>17399.759999999998</v>
      </c>
    </row>
    <row r="17" spans="1:4" x14ac:dyDescent="0.25">
      <c r="A17" s="29">
        <v>25100</v>
      </c>
      <c r="B17" s="25" t="s">
        <v>67</v>
      </c>
      <c r="D17" s="5">
        <v>335</v>
      </c>
    </row>
    <row r="18" spans="1:4" x14ac:dyDescent="0.25">
      <c r="B18" s="24" t="s">
        <v>81</v>
      </c>
      <c r="D18" s="5"/>
    </row>
    <row r="19" spans="1:4" x14ac:dyDescent="0.25">
      <c r="A19" s="29">
        <v>34700</v>
      </c>
      <c r="B19" s="25" t="s">
        <v>68</v>
      </c>
      <c r="D19" s="5">
        <v>-259</v>
      </c>
    </row>
    <row r="20" spans="1:4" x14ac:dyDescent="0.25">
      <c r="A20" s="29">
        <v>35200</v>
      </c>
      <c r="B20" s="25" t="s">
        <v>69</v>
      </c>
      <c r="D20" s="5">
        <v>101.5</v>
      </c>
    </row>
    <row r="21" spans="1:4" x14ac:dyDescent="0.25">
      <c r="A21" s="29">
        <v>35300</v>
      </c>
      <c r="B21" s="25" t="s">
        <v>70</v>
      </c>
      <c r="C21" s="7" t="s">
        <v>93</v>
      </c>
      <c r="D21" s="5">
        <v>2666</v>
      </c>
    </row>
    <row r="22" spans="1:4" x14ac:dyDescent="0.25">
      <c r="A22" s="29">
        <v>35330</v>
      </c>
      <c r="B22" s="25" t="s">
        <v>71</v>
      </c>
      <c r="D22" s="5">
        <v>20.350000000000001</v>
      </c>
    </row>
    <row r="23" spans="1:4" x14ac:dyDescent="0.25">
      <c r="B23" s="24" t="s">
        <v>82</v>
      </c>
      <c r="D23" s="5"/>
    </row>
    <row r="24" spans="1:4" x14ac:dyDescent="0.25">
      <c r="A24" s="29">
        <v>43000</v>
      </c>
      <c r="B24" s="25" t="s">
        <v>72</v>
      </c>
      <c r="D24" s="5">
        <v>1486.48</v>
      </c>
    </row>
    <row r="25" spans="1:4" x14ac:dyDescent="0.25">
      <c r="A25" s="29">
        <v>43710</v>
      </c>
      <c r="B25" s="25" t="s">
        <v>73</v>
      </c>
      <c r="D25" s="5">
        <v>-76304.320000000007</v>
      </c>
    </row>
    <row r="26" spans="1:4" x14ac:dyDescent="0.25">
      <c r="A26" s="29">
        <v>44110</v>
      </c>
      <c r="B26" s="25" t="s">
        <v>74</v>
      </c>
      <c r="D26" s="5">
        <v>-242312.68</v>
      </c>
    </row>
    <row r="27" spans="1:4" x14ac:dyDescent="0.25">
      <c r="A27" s="29">
        <v>44410</v>
      </c>
      <c r="B27" s="25" t="s">
        <v>75</v>
      </c>
      <c r="D27" s="5">
        <v>-17816.759999999998</v>
      </c>
    </row>
    <row r="28" spans="1:4" x14ac:dyDescent="0.25">
      <c r="A28" s="29">
        <v>53020</v>
      </c>
      <c r="B28" s="25" t="s">
        <v>76</v>
      </c>
      <c r="D28" s="5">
        <v>-118.02</v>
      </c>
    </row>
    <row r="29" spans="1:4" x14ac:dyDescent="0.25">
      <c r="A29" s="29">
        <v>72400</v>
      </c>
      <c r="B29" s="25" t="s">
        <v>77</v>
      </c>
      <c r="C29" s="7" t="s">
        <v>94</v>
      </c>
      <c r="D29" s="5">
        <v>2038</v>
      </c>
    </row>
    <row r="30" spans="1:4" x14ac:dyDescent="0.25">
      <c r="A30" s="29">
        <v>76080</v>
      </c>
      <c r="B30" s="25" t="s">
        <v>78</v>
      </c>
      <c r="D30" s="5">
        <v>259</v>
      </c>
    </row>
    <row r="31" spans="1:4" x14ac:dyDescent="0.25">
      <c r="A31" s="29">
        <v>76240</v>
      </c>
      <c r="B31" s="25" t="s">
        <v>83</v>
      </c>
      <c r="D31" s="5">
        <v>25.7</v>
      </c>
    </row>
    <row r="32" spans="1:4" x14ac:dyDescent="0.25">
      <c r="A32" s="29">
        <v>82010</v>
      </c>
      <c r="B32" s="25" t="s">
        <v>79</v>
      </c>
      <c r="D32" s="5">
        <v>15770.79</v>
      </c>
    </row>
    <row r="33" spans="1:4" x14ac:dyDescent="0.25">
      <c r="A33" s="29">
        <v>99100</v>
      </c>
      <c r="B33" s="25" t="s">
        <v>80</v>
      </c>
      <c r="D33" s="5">
        <v>2422.75</v>
      </c>
    </row>
    <row r="34" spans="1:4" x14ac:dyDescent="0.25">
      <c r="A34" s="29">
        <v>99210</v>
      </c>
      <c r="B34" s="25" t="s">
        <v>49</v>
      </c>
      <c r="D34" s="6">
        <v>-9266.77</v>
      </c>
    </row>
    <row r="35" spans="1:4" x14ac:dyDescent="0.25">
      <c r="B35" s="24"/>
      <c r="D35" s="5">
        <f>SUM(D6:D34)</f>
        <v>-5.8207660913467407E-11</v>
      </c>
    </row>
    <row r="36" spans="1:4" x14ac:dyDescent="0.25">
      <c r="A36" s="29"/>
      <c r="D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B02A-AA05-4233-AE69-EF0E878A6FF7}">
  <dimension ref="A2:Z107"/>
  <sheetViews>
    <sheetView workbookViewId="0">
      <selection activeCell="L5" sqref="L5"/>
    </sheetView>
  </sheetViews>
  <sheetFormatPr defaultRowHeight="15" x14ac:dyDescent="0.25"/>
  <cols>
    <col min="3" max="3" width="13.7109375" customWidth="1"/>
    <col min="4" max="5" width="10.7109375" bestFit="1" customWidth="1"/>
    <col min="6" max="6" width="12" customWidth="1"/>
    <col min="7" max="7" width="11.140625" bestFit="1" customWidth="1"/>
    <col min="8" max="8" width="10.7109375" customWidth="1"/>
    <col min="9" max="9" width="11.140625" bestFit="1" customWidth="1"/>
    <col min="11" max="11" width="11.7109375" bestFit="1" customWidth="1"/>
    <col min="16" max="16" width="10.5703125" bestFit="1" customWidth="1"/>
    <col min="18" max="18" width="10.5703125" bestFit="1" customWidth="1"/>
    <col min="20" max="20" width="11.5703125" customWidth="1"/>
  </cols>
  <sheetData>
    <row r="2" spans="1:26" x14ac:dyDescent="0.25">
      <c r="G2" s="3" t="s">
        <v>1</v>
      </c>
      <c r="I2" s="3" t="s">
        <v>3</v>
      </c>
      <c r="K2" s="3"/>
    </row>
    <row r="3" spans="1:26" x14ac:dyDescent="0.25">
      <c r="G3" s="4">
        <v>44742</v>
      </c>
      <c r="I3" s="4">
        <v>45107</v>
      </c>
      <c r="K3" s="4" t="s">
        <v>5</v>
      </c>
    </row>
    <row r="4" spans="1:26" x14ac:dyDescent="0.25">
      <c r="A4" s="1" t="s">
        <v>0</v>
      </c>
      <c r="G4" s="5"/>
      <c r="H4" s="5"/>
      <c r="I4" s="5"/>
      <c r="J4" s="5"/>
      <c r="K4" s="5"/>
      <c r="L4" s="5"/>
      <c r="M4" s="5"/>
      <c r="N4" s="5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G5" s="5"/>
      <c r="H5" s="5"/>
      <c r="I5" s="5"/>
      <c r="J5" s="5"/>
      <c r="K5" s="5"/>
      <c r="L5" s="5"/>
      <c r="M5" s="5"/>
      <c r="N5" s="5"/>
    </row>
    <row r="6" spans="1:26" x14ac:dyDescent="0.25">
      <c r="D6" t="s">
        <v>4</v>
      </c>
      <c r="G6" s="5">
        <v>58794.92</v>
      </c>
      <c r="H6" s="5"/>
      <c r="I6" s="5">
        <f>G6-11719.76</f>
        <v>47075.159999999996</v>
      </c>
      <c r="J6" s="5"/>
      <c r="K6" s="5">
        <f>I6-G6</f>
        <v>-11719.760000000002</v>
      </c>
      <c r="L6" s="5"/>
      <c r="M6" s="5"/>
      <c r="N6" s="5"/>
    </row>
    <row r="7" spans="1:26" x14ac:dyDescent="0.25">
      <c r="D7" t="s">
        <v>2</v>
      </c>
      <c r="G7" s="5">
        <v>-19565.599999999999</v>
      </c>
      <c r="H7" s="5"/>
      <c r="I7" s="5">
        <f>-I6-11719.76</f>
        <v>-58794.92</v>
      </c>
      <c r="J7" s="5"/>
      <c r="K7" s="5">
        <f>I7-G7</f>
        <v>-39229.32</v>
      </c>
      <c r="L7" s="5"/>
      <c r="M7" s="5"/>
      <c r="N7" s="5"/>
    </row>
    <row r="8" spans="1:26" x14ac:dyDescent="0.25">
      <c r="D8" t="s">
        <v>9</v>
      </c>
      <c r="E8" t="s">
        <v>8</v>
      </c>
      <c r="G8" s="5"/>
      <c r="H8" s="5"/>
      <c r="I8" s="5"/>
      <c r="J8" s="5"/>
      <c r="K8" s="5"/>
      <c r="L8" s="5"/>
      <c r="M8" s="5"/>
      <c r="N8" s="5"/>
    </row>
    <row r="9" spans="1:26" x14ac:dyDescent="0.25">
      <c r="G9" s="5"/>
      <c r="H9" s="5"/>
      <c r="I9" s="5"/>
      <c r="J9" s="5"/>
      <c r="K9" s="5"/>
      <c r="L9" s="5"/>
      <c r="M9" s="5"/>
      <c r="N9" s="5"/>
    </row>
    <row r="10" spans="1:26" x14ac:dyDescent="0.25">
      <c r="G10" s="6"/>
      <c r="H10" s="5"/>
      <c r="I10" s="6"/>
      <c r="J10" s="5"/>
      <c r="K10" s="6"/>
      <c r="L10" s="5"/>
      <c r="M10" s="5"/>
      <c r="N10" s="5"/>
    </row>
    <row r="11" spans="1:26" x14ac:dyDescent="0.25">
      <c r="G11" s="5">
        <f>SUM(G6:G10)</f>
        <v>39229.32</v>
      </c>
      <c r="H11" s="5"/>
      <c r="I11" s="5">
        <f>SUM(I6:I10)</f>
        <v>-11719.760000000002</v>
      </c>
      <c r="J11" s="5"/>
      <c r="K11" s="5">
        <f>SUM(K6:K10)</f>
        <v>-50949.08</v>
      </c>
      <c r="L11" s="5"/>
      <c r="M11" s="5"/>
      <c r="N11" s="5"/>
    </row>
    <row r="12" spans="1:26" x14ac:dyDescent="0.25">
      <c r="G12" s="5"/>
      <c r="H12" s="5"/>
      <c r="I12" s="5">
        <v>11719.76</v>
      </c>
      <c r="J12" s="5"/>
      <c r="K12" s="5"/>
      <c r="L12" s="5"/>
      <c r="M12" s="5"/>
      <c r="N12" s="5"/>
    </row>
    <row r="13" spans="1:26" x14ac:dyDescent="0.25">
      <c r="B13" t="s">
        <v>6</v>
      </c>
      <c r="C13">
        <v>14300</v>
      </c>
      <c r="G13" s="5">
        <f>K6</f>
        <v>-11719.760000000002</v>
      </c>
      <c r="H13" s="5"/>
      <c r="I13" s="5"/>
      <c r="J13" s="5"/>
      <c r="K13" s="5"/>
      <c r="L13" s="5"/>
      <c r="M13" s="5"/>
      <c r="N13" s="5"/>
    </row>
    <row r="14" spans="1:26" x14ac:dyDescent="0.25">
      <c r="B14" t="s">
        <v>7</v>
      </c>
      <c r="C14">
        <v>14310</v>
      </c>
      <c r="G14" s="5">
        <f>K7+11719.76+11719.76</f>
        <v>-15789.799999999997</v>
      </c>
      <c r="H14" s="5"/>
      <c r="I14" s="5"/>
      <c r="J14" s="5"/>
      <c r="K14" s="5"/>
      <c r="L14" s="5"/>
      <c r="M14" s="5"/>
      <c r="N14" s="5"/>
    </row>
    <row r="15" spans="1:26" x14ac:dyDescent="0.25">
      <c r="B15" t="s">
        <v>6</v>
      </c>
      <c r="C15">
        <v>82010</v>
      </c>
      <c r="D15" t="s">
        <v>11</v>
      </c>
      <c r="G15" s="5">
        <f>-G13+-G14</f>
        <v>27509.559999999998</v>
      </c>
      <c r="H15" s="5"/>
      <c r="I15" s="5"/>
      <c r="J15" s="5"/>
      <c r="K15" s="5"/>
      <c r="L15" s="5"/>
      <c r="M15" s="5"/>
      <c r="N15" s="5"/>
    </row>
    <row r="16" spans="1:26" x14ac:dyDescent="0.25"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1" t="s">
        <v>12</v>
      </c>
      <c r="C18" t="s">
        <v>13</v>
      </c>
      <c r="G18" s="5">
        <v>1846.04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C19" t="s">
        <v>14</v>
      </c>
      <c r="G19" s="5">
        <v>93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C21" t="s">
        <v>15</v>
      </c>
      <c r="G21" s="5">
        <f>G18*G19</f>
        <v>171681.72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C22" t="s">
        <v>16</v>
      </c>
      <c r="G22" s="5">
        <v>64548.52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C23" t="s">
        <v>17</v>
      </c>
      <c r="G23" s="5">
        <f>G21-G22</f>
        <v>107133.20000000001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1" t="s">
        <v>18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C27" t="s">
        <v>19</v>
      </c>
      <c r="G27" s="5">
        <v>772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C28" t="s">
        <v>20</v>
      </c>
      <c r="G28" s="5">
        <v>617.6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C29" t="s">
        <v>21</v>
      </c>
      <c r="F29">
        <v>0.91</v>
      </c>
      <c r="G29" s="5">
        <f>G27*F29</f>
        <v>702.52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C30" t="s">
        <v>17</v>
      </c>
      <c r="G30" s="5">
        <f>G29-G28</f>
        <v>84.919999999999959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C32" t="s">
        <v>22</v>
      </c>
      <c r="G32" s="5">
        <v>316.52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C33" t="s">
        <v>23</v>
      </c>
      <c r="G33" s="5">
        <f>G32-G30</f>
        <v>231.60000000000002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B36" t="s">
        <v>7</v>
      </c>
      <c r="C36" s="7">
        <v>14341</v>
      </c>
      <c r="D36" t="s">
        <v>24</v>
      </c>
      <c r="G36" s="5">
        <f>-G33</f>
        <v>-231.60000000000002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B37" t="s">
        <v>6</v>
      </c>
      <c r="C37" s="7">
        <v>82010</v>
      </c>
      <c r="D37" t="s">
        <v>25</v>
      </c>
      <c r="G37" s="5">
        <f>-G36</f>
        <v>231.60000000000002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1" t="s">
        <v>26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C41" t="s">
        <v>27</v>
      </c>
      <c r="F41" s="5">
        <v>5000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C42" t="s">
        <v>28</v>
      </c>
      <c r="F42" s="5">
        <v>0.66300000000000003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C43" t="s">
        <v>29</v>
      </c>
      <c r="F43" s="5">
        <f>F41/F42</f>
        <v>7541.4781297134232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C44" t="s">
        <v>30</v>
      </c>
      <c r="F44" s="5">
        <v>7376.81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C45" t="s">
        <v>17</v>
      </c>
      <c r="F45" s="5">
        <f>F43-F44</f>
        <v>164.66812971342279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9.25" customHeight="1" x14ac:dyDescent="0.25">
      <c r="B47" t="s">
        <v>6</v>
      </c>
      <c r="C47">
        <v>14351</v>
      </c>
      <c r="D47" s="30" t="s">
        <v>31</v>
      </c>
      <c r="E47" s="30"/>
      <c r="F47" s="5">
        <v>164.67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B48" t="s">
        <v>7</v>
      </c>
      <c r="C48">
        <v>82010</v>
      </c>
      <c r="D48" t="s">
        <v>25</v>
      </c>
      <c r="F48" s="5">
        <f>-F47</f>
        <v>-164.67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1" t="s">
        <v>10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D51" s="9"/>
      <c r="F51" s="10" t="s">
        <v>32</v>
      </c>
      <c r="G51" s="10" t="s">
        <v>33</v>
      </c>
      <c r="H51" s="10" t="s">
        <v>34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B53" t="s">
        <v>35</v>
      </c>
      <c r="C53" s="2">
        <v>44742</v>
      </c>
      <c r="F53" s="5">
        <v>137795.81</v>
      </c>
      <c r="G53" s="5">
        <v>-57669.07</v>
      </c>
      <c r="H53" s="5">
        <f>SUM(F53:G53)</f>
        <v>80126.739999999991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.75" customHeight="1" x14ac:dyDescent="0.25">
      <c r="B54" t="s">
        <v>36</v>
      </c>
      <c r="C54" s="2">
        <v>44746</v>
      </c>
      <c r="F54" s="5">
        <v>20000</v>
      </c>
      <c r="G54" s="5"/>
      <c r="H54" s="5">
        <f>SUM(F54:G54)</f>
        <v>20000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B55" t="s">
        <v>37</v>
      </c>
      <c r="D55" s="5">
        <v>19974.3</v>
      </c>
      <c r="E55" s="5"/>
      <c r="F55" s="5"/>
      <c r="G55" s="5"/>
      <c r="H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B56" t="s">
        <v>38</v>
      </c>
      <c r="D56" s="5"/>
      <c r="E56" s="5"/>
      <c r="F56" s="6">
        <f>-F54+D55</f>
        <v>-25.700000000000728</v>
      </c>
      <c r="G56" s="6"/>
      <c r="H56" s="6">
        <f>SUM(F56:G56)</f>
        <v>-25.700000000000728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D57" s="5"/>
      <c r="E57" s="5"/>
      <c r="F57" s="5">
        <f>SUM(F53:F56)</f>
        <v>157770.10999999999</v>
      </c>
      <c r="G57" s="5">
        <f>SUM(G53:G56)</f>
        <v>-57669.07</v>
      </c>
      <c r="H57" s="5">
        <f>SUM(F57:G57)</f>
        <v>100101.03999999998</v>
      </c>
    </row>
    <row r="58" spans="1:26" x14ac:dyDescent="0.25">
      <c r="D58" s="5"/>
      <c r="E58" s="5"/>
      <c r="F58" s="5"/>
      <c r="G58" s="5"/>
      <c r="H58" s="5"/>
    </row>
    <row r="59" spans="1:26" x14ac:dyDescent="0.25">
      <c r="B59" t="s">
        <v>39</v>
      </c>
      <c r="D59" s="11">
        <v>45107</v>
      </c>
      <c r="E59" s="5"/>
      <c r="F59" s="5"/>
      <c r="G59" s="5"/>
      <c r="H59" s="5">
        <v>111906.74</v>
      </c>
    </row>
    <row r="60" spans="1:26" x14ac:dyDescent="0.25">
      <c r="D60" s="5"/>
      <c r="E60" s="5"/>
      <c r="F60" s="5"/>
      <c r="G60" s="5"/>
      <c r="H60" s="5"/>
    </row>
    <row r="61" spans="1:26" x14ac:dyDescent="0.25">
      <c r="B61" t="s">
        <v>17</v>
      </c>
      <c r="D61" s="5"/>
      <c r="E61" s="5"/>
      <c r="F61" s="5"/>
      <c r="G61" s="5"/>
      <c r="H61" s="5">
        <f>H59-H57</f>
        <v>11805.700000000026</v>
      </c>
    </row>
    <row r="62" spans="1:26" x14ac:dyDescent="0.25">
      <c r="D62" s="5"/>
      <c r="E62" s="5"/>
      <c r="F62" s="5"/>
      <c r="G62" s="5"/>
      <c r="H62" s="5"/>
    </row>
    <row r="63" spans="1:26" x14ac:dyDescent="0.25">
      <c r="C63">
        <v>14600</v>
      </c>
      <c r="D63" s="5"/>
      <c r="E63" s="5"/>
      <c r="F63" s="5"/>
      <c r="G63" s="5"/>
      <c r="H63" s="5">
        <v>157770.10999999999</v>
      </c>
    </row>
    <row r="64" spans="1:26" x14ac:dyDescent="0.25">
      <c r="C64">
        <v>14610</v>
      </c>
      <c r="D64" s="5"/>
      <c r="E64" s="5"/>
      <c r="F64" s="5"/>
      <c r="G64" s="5"/>
      <c r="H64" s="6">
        <v>-57669.07</v>
      </c>
    </row>
    <row r="65" spans="1:8" x14ac:dyDescent="0.25">
      <c r="D65" s="5"/>
      <c r="E65" s="5"/>
      <c r="F65" s="5"/>
      <c r="G65" s="5"/>
      <c r="H65" s="5">
        <f>SUM(H63:H64)</f>
        <v>100101.03999999998</v>
      </c>
    </row>
    <row r="67" spans="1:8" x14ac:dyDescent="0.25">
      <c r="B67" t="s">
        <v>6</v>
      </c>
      <c r="C67">
        <v>14610</v>
      </c>
      <c r="D67" t="s">
        <v>40</v>
      </c>
      <c r="H67" s="8">
        <f>H59-H65</f>
        <v>11805.700000000026</v>
      </c>
    </row>
    <row r="68" spans="1:8" x14ac:dyDescent="0.25">
      <c r="B68" t="s">
        <v>7</v>
      </c>
      <c r="C68">
        <v>82010</v>
      </c>
      <c r="D68" t="s">
        <v>25</v>
      </c>
      <c r="H68" s="8">
        <f>-H67</f>
        <v>-11805.700000000026</v>
      </c>
    </row>
    <row r="71" spans="1:8" x14ac:dyDescent="0.25">
      <c r="A71" s="1" t="s">
        <v>41</v>
      </c>
    </row>
    <row r="72" spans="1:8" x14ac:dyDescent="0.25">
      <c r="B72" t="s">
        <v>45</v>
      </c>
      <c r="D72" s="2">
        <v>45107</v>
      </c>
      <c r="F72" s="9"/>
      <c r="H72" s="9">
        <v>0</v>
      </c>
    </row>
    <row r="73" spans="1:8" x14ac:dyDescent="0.25">
      <c r="B73" t="s">
        <v>46</v>
      </c>
      <c r="D73" s="2">
        <v>45107</v>
      </c>
      <c r="F73" s="9"/>
      <c r="H73" s="12">
        <v>0</v>
      </c>
    </row>
    <row r="74" spans="1:8" x14ac:dyDescent="0.25">
      <c r="H74" s="9">
        <f>SUM(H72:H73)</f>
        <v>0</v>
      </c>
    </row>
    <row r="75" spans="1:8" x14ac:dyDescent="0.25">
      <c r="B75" t="s">
        <v>47</v>
      </c>
      <c r="H75" s="12">
        <v>-3021.4</v>
      </c>
    </row>
    <row r="76" spans="1:8" x14ac:dyDescent="0.25">
      <c r="B76" t="s">
        <v>48</v>
      </c>
      <c r="H76" s="9">
        <f>H75-H74</f>
        <v>-3021.4</v>
      </c>
    </row>
    <row r="79" spans="1:8" x14ac:dyDescent="0.25">
      <c r="B79" t="s">
        <v>51</v>
      </c>
      <c r="H79" s="8"/>
    </row>
    <row r="80" spans="1:8" x14ac:dyDescent="0.25">
      <c r="C80" s="22">
        <v>44805</v>
      </c>
      <c r="H80" s="8">
        <v>1333</v>
      </c>
    </row>
    <row r="81" spans="3:8" x14ac:dyDescent="0.25">
      <c r="C81" s="22">
        <v>44896</v>
      </c>
      <c r="H81" s="23">
        <v>1333</v>
      </c>
    </row>
    <row r="82" spans="3:8" x14ac:dyDescent="0.25">
      <c r="C82" s="22"/>
      <c r="H82" s="8">
        <f>SUM(H80:H81)</f>
        <v>2666</v>
      </c>
    </row>
    <row r="83" spans="3:8" x14ac:dyDescent="0.25">
      <c r="C83" s="22"/>
      <c r="H83" s="8"/>
    </row>
    <row r="84" spans="3:8" x14ac:dyDescent="0.25">
      <c r="H84" s="8"/>
    </row>
    <row r="85" spans="3:8" x14ac:dyDescent="0.25">
      <c r="H85" s="8"/>
    </row>
    <row r="98" spans="1:8" x14ac:dyDescent="0.25">
      <c r="A98" s="13" t="s">
        <v>44</v>
      </c>
      <c r="C98" s="14"/>
      <c r="D98" s="14"/>
    </row>
    <row r="99" spans="1:8" x14ac:dyDescent="0.25">
      <c r="C99" s="14"/>
      <c r="D99" s="14"/>
    </row>
    <row r="100" spans="1:8" x14ac:dyDescent="0.25">
      <c r="B100" t="s">
        <v>50</v>
      </c>
      <c r="H100" s="14">
        <v>203.51</v>
      </c>
    </row>
    <row r="101" spans="1:8" x14ac:dyDescent="0.25">
      <c r="B101" t="s">
        <v>42</v>
      </c>
      <c r="H101" s="14">
        <f>H100*0.1</f>
        <v>20.350999999999999</v>
      </c>
    </row>
    <row r="102" spans="1:8" x14ac:dyDescent="0.25">
      <c r="H102" s="14"/>
    </row>
    <row r="103" spans="1:8" x14ac:dyDescent="0.25">
      <c r="B103" t="s">
        <v>43</v>
      </c>
      <c r="D103" t="s">
        <v>44</v>
      </c>
      <c r="H103" s="15">
        <v>-9246.42</v>
      </c>
    </row>
    <row r="104" spans="1:8" x14ac:dyDescent="0.25">
      <c r="C104" s="14"/>
      <c r="H104" s="14">
        <f>H101-H103</f>
        <v>9266.7710000000006</v>
      </c>
    </row>
    <row r="105" spans="1:8" ht="15.75" thickBot="1" x14ac:dyDescent="0.3"/>
    <row r="106" spans="1:8" x14ac:dyDescent="0.25">
      <c r="D106" s="16" t="s">
        <v>6</v>
      </c>
      <c r="E106" s="17">
        <v>9921</v>
      </c>
      <c r="F106" s="17" t="s">
        <v>49</v>
      </c>
      <c r="G106" s="17"/>
      <c r="H106" s="18">
        <f>-H104</f>
        <v>-9266.7710000000006</v>
      </c>
    </row>
    <row r="107" spans="1:8" ht="15.75" thickBot="1" x14ac:dyDescent="0.3">
      <c r="D107" s="19" t="s">
        <v>7</v>
      </c>
      <c r="E107" s="20">
        <v>3533</v>
      </c>
      <c r="F107" s="20" t="s">
        <v>44</v>
      </c>
      <c r="G107" s="20"/>
      <c r="H107" s="21">
        <f>-H106</f>
        <v>9266.7710000000006</v>
      </c>
    </row>
  </sheetData>
  <mergeCells count="1">
    <mergeCell ref="D47:E47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Trial Balance</vt:lpstr>
      <vt:lpstr>Accnt Reconciliations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Stephens</dc:creator>
  <cp:lastModifiedBy>David Stephens</cp:lastModifiedBy>
  <cp:lastPrinted>2023-11-08T23:47:18Z</cp:lastPrinted>
  <dcterms:created xsi:type="dcterms:W3CDTF">2023-11-07T04:44:21Z</dcterms:created>
  <dcterms:modified xsi:type="dcterms:W3CDTF">2024-02-17T00:34:13Z</dcterms:modified>
</cp:coreProperties>
</file>