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527"/>
  <workbookPr defaultThemeVersion="124226"/>
  <mc:AlternateContent xmlns:mc="http://schemas.openxmlformats.org/markup-compatibility/2006">
    <mc:Choice Requires="x15">
      <x15ac:absPath xmlns:x15ac="http://schemas.microsoft.com/office/spreadsheetml/2010/11/ac" url="C:\Users\GisellaD’Orio–GreenF\Downloads\"/>
    </mc:Choice>
  </mc:AlternateContent>
  <xr:revisionPtr revIDLastSave="0" documentId="13_ncr:1_{924DB75F-4A8A-432A-B35B-2C65EEACC232}" xr6:coauthVersionLast="47" xr6:coauthVersionMax="47" xr10:uidLastSave="{00000000-0000-0000-0000-000000000000}"/>
  <bookViews>
    <workbookView xWindow="22005" yWindow="885" windowWidth="17160" windowHeight="19965" activeTab="1" xr2:uid="{00000000-000D-0000-FFFF-FFFF00000000}"/>
  </bookViews>
  <sheets>
    <sheet name="D3 DEPRECIATION" sheetId="1" r:id="rId1"/>
    <sheet name="Invoices" sheetId="2" r:id="rId2"/>
  </sheets>
  <externalReferences>
    <externalReference r:id="rId3"/>
  </externalReferences>
  <definedNames>
    <definedName name="Bank1">#REF!</definedName>
    <definedName name="Depreciation">'D3 DEPRECIATION'!$C$1</definedName>
    <definedName name="Index">#REF!</definedName>
    <definedName name="Name">[1]HOME!$F$7</definedName>
    <definedName name="Year">[1]HOME!#REF!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1" i="1" l="1"/>
  <c r="B32" i="1"/>
  <c r="B33" i="1"/>
  <c r="B34" i="1"/>
  <c r="B35" i="1"/>
  <c r="B36" i="1"/>
  <c r="B37" i="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8" i="2"/>
  <c r="D31" i="1" s="1"/>
  <c r="J72" i="1"/>
  <c r="G31" i="1" l="1"/>
  <c r="H31" i="1" l="1"/>
  <c r="D32" i="1" l="1"/>
  <c r="D72" i="1" s="1"/>
  <c r="G25" i="1"/>
  <c r="H25" i="1" s="1"/>
  <c r="I25" i="1" s="1"/>
  <c r="G24" i="1"/>
  <c r="H24" i="1" s="1"/>
  <c r="I24" i="1" s="1"/>
  <c r="G23" i="1"/>
  <c r="H23" i="1" s="1"/>
  <c r="I23" i="1" s="1"/>
  <c r="G22" i="1"/>
  <c r="H22" i="1" s="1"/>
  <c r="I22" i="1" s="1"/>
  <c r="G21" i="1"/>
  <c r="H21" i="1" s="1"/>
  <c r="I21" i="1" s="1"/>
  <c r="G20" i="1"/>
  <c r="H20" i="1" s="1"/>
  <c r="I20" i="1" s="1"/>
  <c r="G17" i="1"/>
  <c r="H17" i="1" s="1"/>
  <c r="I17" i="1" s="1"/>
  <c r="G16" i="1"/>
  <c r="H16" i="1" s="1"/>
  <c r="I16" i="1" s="1"/>
  <c r="G15" i="1"/>
  <c r="H15" i="1" s="1"/>
  <c r="I15" i="1" s="1"/>
  <c r="G14" i="1"/>
  <c r="H14" i="1" s="1"/>
  <c r="I14" i="1" s="1"/>
  <c r="J25" i="1"/>
  <c r="D71" i="1" l="1"/>
  <c r="D70" i="1"/>
  <c r="D34" i="1"/>
  <c r="D61" i="1"/>
  <c r="D62" i="1"/>
  <c r="D64" i="1"/>
  <c r="D66" i="1"/>
  <c r="D68" i="1"/>
  <c r="D37" i="1"/>
  <c r="D41" i="1"/>
  <c r="D45" i="1"/>
  <c r="D49" i="1"/>
  <c r="D53" i="1"/>
  <c r="D57" i="1"/>
  <c r="D33" i="1"/>
  <c r="D63" i="1"/>
  <c r="D65" i="1"/>
  <c r="D67" i="1"/>
  <c r="D69" i="1"/>
  <c r="D35" i="1"/>
  <c r="D39" i="1"/>
  <c r="D43" i="1"/>
  <c r="D47" i="1"/>
  <c r="D51" i="1"/>
  <c r="D55" i="1"/>
  <c r="D59" i="1"/>
  <c r="D36" i="1"/>
  <c r="D44" i="1"/>
  <c r="D52" i="1"/>
  <c r="D60" i="1"/>
  <c r="D38" i="1"/>
  <c r="D42" i="1"/>
  <c r="D46" i="1"/>
  <c r="D50" i="1"/>
  <c r="D54" i="1"/>
  <c r="D58" i="1"/>
  <c r="D40" i="1"/>
  <c r="D48" i="1"/>
  <c r="D56" i="1"/>
  <c r="J9" i="1"/>
  <c r="G9" i="1" s="1"/>
  <c r="H9" i="1" s="1"/>
  <c r="I9" i="1" s="1"/>
  <c r="J14" i="1"/>
  <c r="J20" i="1"/>
  <c r="J24" i="1"/>
  <c r="J6" i="1"/>
  <c r="G6" i="1" s="1"/>
  <c r="J10" i="1"/>
  <c r="G10" i="1" s="1"/>
  <c r="H10" i="1" s="1"/>
  <c r="I10" i="1" s="1"/>
  <c r="J17" i="1"/>
  <c r="J23" i="1"/>
  <c r="J7" i="1"/>
  <c r="G7" i="1" s="1"/>
  <c r="H7" i="1" s="1"/>
  <c r="I7" i="1" s="1"/>
  <c r="J16" i="1"/>
  <c r="J22" i="1"/>
  <c r="J8" i="1"/>
  <c r="G8" i="1" s="1"/>
  <c r="H8" i="1" s="1"/>
  <c r="I8" i="1" s="1"/>
  <c r="J15" i="1"/>
  <c r="J21" i="1"/>
  <c r="G28" i="1" l="1"/>
  <c r="H6" i="1"/>
  <c r="H29" i="1" s="1"/>
  <c r="I6" i="1" l="1"/>
  <c r="I31" i="1" l="1"/>
  <c r="E32" i="1"/>
  <c r="G32" i="1" s="1"/>
  <c r="H32" i="1" l="1"/>
  <c r="E33" i="1" l="1"/>
  <c r="G33" i="1" s="1"/>
  <c r="I32" i="1"/>
  <c r="I33" i="1" l="1"/>
  <c r="H33" i="1"/>
  <c r="E34" i="1" l="1"/>
  <c r="G34" i="1" s="1"/>
  <c r="H34" i="1" l="1"/>
  <c r="I34" i="1"/>
  <c r="E35" i="1" l="1"/>
  <c r="G35" i="1"/>
  <c r="H35" i="1" l="1"/>
  <c r="I35" i="1"/>
  <c r="E36" i="1" l="1"/>
  <c r="G36" i="1" s="1"/>
  <c r="H36" i="1" l="1"/>
  <c r="I36" i="1"/>
  <c r="E37" i="1" l="1"/>
  <c r="G37" i="1" s="1"/>
  <c r="H37" i="1" l="1"/>
  <c r="I37" i="1"/>
  <c r="E38" i="1" l="1"/>
  <c r="G38" i="1" s="1"/>
  <c r="I38" i="1" l="1"/>
  <c r="H38" i="1"/>
  <c r="E39" i="1"/>
  <c r="G39" i="1" s="1"/>
  <c r="H39" i="1" l="1"/>
  <c r="E40" i="1" s="1"/>
  <c r="G40" i="1" s="1"/>
  <c r="I39" i="1"/>
  <c r="I40" i="1" l="1"/>
  <c r="H40" i="1"/>
  <c r="E41" i="1" l="1"/>
  <c r="G41" i="1" s="1"/>
  <c r="I41" i="1" l="1"/>
  <c r="H41" i="1"/>
  <c r="E42" i="1" l="1"/>
  <c r="G42" i="1"/>
  <c r="I42" i="1" l="1"/>
  <c r="H42" i="1"/>
  <c r="E43" i="1" l="1"/>
  <c r="G43" i="1"/>
  <c r="I43" i="1" l="1"/>
  <c r="H43" i="1"/>
  <c r="E44" i="1" l="1"/>
  <c r="G44" i="1" s="1"/>
  <c r="H44" i="1" l="1"/>
  <c r="I44" i="1"/>
  <c r="E45" i="1"/>
  <c r="G45" i="1" s="1"/>
  <c r="H45" i="1" l="1"/>
  <c r="I45" i="1"/>
  <c r="E46" i="1" l="1"/>
  <c r="G46" i="1" s="1"/>
  <c r="I46" i="1" l="1"/>
  <c r="H46" i="1"/>
  <c r="E47" i="1" l="1"/>
  <c r="G47" i="1" s="1"/>
  <c r="I47" i="1" l="1"/>
  <c r="H47" i="1"/>
  <c r="E48" i="1" l="1"/>
  <c r="G48" i="1" s="1"/>
  <c r="H48" i="1"/>
  <c r="I48" i="1" l="1"/>
  <c r="E49" i="1"/>
  <c r="G49" i="1"/>
  <c r="H49" i="1" l="1"/>
  <c r="E50" i="1"/>
  <c r="G50" i="1" s="1"/>
  <c r="I49" i="1"/>
  <c r="I50" i="1" l="1"/>
  <c r="H50" i="1"/>
  <c r="E51" i="1" l="1"/>
  <c r="G51" i="1" s="1"/>
  <c r="I51" i="1" s="1"/>
  <c r="H51" i="1" l="1"/>
  <c r="E52" i="1" s="1"/>
  <c r="G52" i="1" s="1"/>
  <c r="I52" i="1" l="1"/>
  <c r="H52" i="1"/>
  <c r="E53" i="1" l="1"/>
  <c r="G53" i="1" s="1"/>
  <c r="I53" i="1" l="1"/>
  <c r="H53" i="1"/>
  <c r="E54" i="1" l="1"/>
  <c r="G54" i="1"/>
  <c r="I54" i="1" l="1"/>
  <c r="H54" i="1"/>
  <c r="E55" i="1" l="1"/>
  <c r="G55" i="1" s="1"/>
  <c r="I55" i="1" l="1"/>
  <c r="H55" i="1"/>
  <c r="E56" i="1" l="1"/>
  <c r="G56" i="1" s="1"/>
  <c r="H56" i="1" s="1"/>
  <c r="I56" i="1" l="1"/>
  <c r="E57" i="1"/>
  <c r="G57" i="1" s="1"/>
  <c r="H57" i="1" l="1"/>
  <c r="I57" i="1"/>
  <c r="E58" i="1"/>
  <c r="G58" i="1" s="1"/>
  <c r="H58" i="1" l="1"/>
  <c r="I58" i="1"/>
  <c r="E59" i="1"/>
  <c r="G59" i="1"/>
  <c r="I59" i="1" l="1"/>
  <c r="H59" i="1"/>
  <c r="E60" i="1" l="1"/>
  <c r="G60" i="1"/>
  <c r="I60" i="1" l="1"/>
  <c r="H60" i="1"/>
  <c r="E61" i="1" l="1"/>
  <c r="G61" i="1" s="1"/>
  <c r="I61" i="1" l="1"/>
  <c r="H61" i="1"/>
  <c r="E62" i="1" l="1"/>
  <c r="G62" i="1" s="1"/>
  <c r="H62" i="1" l="1"/>
  <c r="E63" i="1" s="1"/>
  <c r="G63" i="1" s="1"/>
  <c r="I62" i="1"/>
  <c r="I63" i="1" l="1"/>
  <c r="H63" i="1"/>
  <c r="E64" i="1" l="1"/>
  <c r="G64" i="1"/>
  <c r="I64" i="1" l="1"/>
  <c r="H64" i="1"/>
  <c r="E65" i="1" l="1"/>
  <c r="G65" i="1" s="1"/>
  <c r="I65" i="1" l="1"/>
  <c r="H65" i="1"/>
  <c r="E66" i="1" l="1"/>
  <c r="G66" i="1"/>
  <c r="I66" i="1" l="1"/>
  <c r="H66" i="1"/>
  <c r="E67" i="1" l="1"/>
  <c r="G67" i="1"/>
  <c r="I67" i="1" l="1"/>
  <c r="H67" i="1"/>
  <c r="E68" i="1" l="1"/>
  <c r="G68" i="1" s="1"/>
  <c r="H68" i="1" l="1"/>
  <c r="I68" i="1"/>
  <c r="E69" i="1"/>
  <c r="G69" i="1"/>
  <c r="I69" i="1" s="1"/>
  <c r="H69" i="1" l="1"/>
  <c r="E70" i="1"/>
  <c r="G70" i="1"/>
  <c r="H70" i="1" l="1"/>
  <c r="E71" i="1" s="1"/>
  <c r="G71" i="1" s="1"/>
  <c r="I70" i="1"/>
  <c r="H71" i="1" l="1"/>
  <c r="E72" i="1"/>
  <c r="G72" i="1"/>
  <c r="I71" i="1"/>
  <c r="B73" i="1" l="1"/>
  <c r="I7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xml:space="preserve"> </author>
  </authors>
  <commentList>
    <comment ref="C6" authorId="0" shapeId="0" xr:uid="{00000000-0006-0000-0000-000001000000}">
      <text>
        <r>
          <rPr>
            <b/>
            <sz val="8"/>
            <color indexed="81"/>
            <rFont val="Tahoma"/>
            <family val="2"/>
          </rPr>
          <t>Asset Description</t>
        </r>
      </text>
    </comment>
    <comment ref="D6" authorId="0" shapeId="0" xr:uid="{00000000-0006-0000-0000-000002000000}">
      <text>
        <r>
          <rPr>
            <b/>
            <sz val="8"/>
            <color indexed="81"/>
            <rFont val="Tahoma"/>
            <family val="2"/>
          </rPr>
          <t>Cost of Asset when purchased</t>
        </r>
      </text>
    </comment>
    <comment ref="F6" authorId="0" shapeId="0" xr:uid="{00000000-0006-0000-0000-000003000000}">
      <text>
        <r>
          <rPr>
            <b/>
            <sz val="8"/>
            <color indexed="81"/>
            <rFont val="Tahoma"/>
            <family val="2"/>
          </rPr>
          <t>Depreciation Rate used on Depreciation Report, or associated ATO Ruling</t>
        </r>
      </text>
    </comment>
    <comment ref="J6" authorId="0" shapeId="0" xr:uid="{00000000-0006-0000-0000-000004000000}">
      <text>
        <r>
          <rPr>
            <b/>
            <sz val="8"/>
            <color indexed="81"/>
            <rFont val="Tahoma"/>
            <family val="2"/>
          </rPr>
          <t>This field automatically calculates the number of days, however the result should be checked to ensure that the figure used is correct. If not enter the correct number of days the asset is to be depreciated over</t>
        </r>
      </text>
    </comment>
  </commentList>
</comments>
</file>

<file path=xl/sharedStrings.xml><?xml version="1.0" encoding="utf-8"?>
<sst xmlns="http://schemas.openxmlformats.org/spreadsheetml/2006/main" count="30" uniqueCount="29">
  <si>
    <t>Capital Works Schedule</t>
  </si>
  <si>
    <t>Construction Date ended</t>
  </si>
  <si>
    <t>58 Fishermans Parade Daleys Point</t>
  </si>
  <si>
    <t xml:space="preserve">year ended </t>
  </si>
  <si>
    <t>2021FY</t>
  </si>
  <si>
    <t>FY</t>
  </si>
  <si>
    <t>ANNUAL DEPN</t>
  </si>
  <si>
    <t>Year</t>
  </si>
  <si>
    <t>Cost</t>
  </si>
  <si>
    <t>OWDV</t>
  </si>
  <si>
    <t>Rate</t>
  </si>
  <si>
    <t>DEPN</t>
  </si>
  <si>
    <t>CWDV</t>
  </si>
  <si>
    <t>Accum Depn</t>
  </si>
  <si>
    <t>Days of Depn</t>
  </si>
  <si>
    <t>Diminishing Value</t>
  </si>
  <si>
    <t>100% Write Off</t>
  </si>
  <si>
    <t>Low Value Pool</t>
  </si>
  <si>
    <t>Total</t>
  </si>
  <si>
    <t>Date</t>
  </si>
  <si>
    <t>Amount</t>
  </si>
  <si>
    <t xml:space="preserve"> Inv</t>
  </si>
  <si>
    <t>Description</t>
  </si>
  <si>
    <t>16/09/2020</t>
  </si>
  <si>
    <t>TV Antenna Installed</t>
  </si>
  <si>
    <t>Install Sub board, submains metering and wiring</t>
  </si>
  <si>
    <t>Ref</t>
  </si>
  <si>
    <t>S8.1</t>
  </si>
  <si>
    <t>S3.1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</si>
</sst>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Red]\-&quot;$&quot;#,##0"/>
    <numFmt numFmtId="44" formatCode="_-&quot;$&quot;* #,##0.00_-;\-&quot;$&quot;* #,##0.00_-;_-&quot;$&quot;* &quot;-&quot;??_-;_-@_-"/>
    <numFmt numFmtId="43" formatCode="_-* #,##0.00_-;\-* #,##0.00_-;_-* &quot;-&quot;??_-;_-@_-"/>
    <numFmt numFmtId="164" formatCode="_-&quot;$&quot;* #,##0_-;\-&quot;$&quot;* #,##0_-;_-&quot;$&quot;* &quot;-&quot;??_-;_-@_-"/>
  </numFmts>
  <fonts count="13" x14ac:knownFonts="1">
    <font>
      <sz val="11"/>
      <color theme="1"/>
      <name val="Calibri"/>
      <family val="2"/>
      <scheme val="minor"/>
    </font>
    <font>
      <sz val="11"/>
      <color theme="1"/>
      <name val="Calibri"/>
      <family val="2"/>
      <scheme val="minor"/>
    </font>
    <font>
      <b/>
      <sz val="11"/>
      <color rgb="FFFA7D00"/>
      <name val="Calibri"/>
      <family val="2"/>
      <scheme val="minor"/>
    </font>
    <font>
      <b/>
      <sz val="11"/>
      <color theme="1"/>
      <name val="Calibri"/>
      <family val="2"/>
      <scheme val="minor"/>
    </font>
    <font>
      <b/>
      <sz val="11"/>
      <color indexed="8"/>
      <name val="Calibri"/>
      <family val="2"/>
    </font>
    <font>
      <sz val="11"/>
      <color indexed="8"/>
      <name val="Calibri"/>
      <family val="2"/>
    </font>
    <font>
      <b/>
      <sz val="8"/>
      <color indexed="81"/>
      <name val="Tahoma"/>
      <family val="2"/>
    </font>
    <font>
      <sz val="10"/>
      <name val="Arial"/>
      <family val="2"/>
    </font>
    <font>
      <u/>
      <sz val="11"/>
      <color indexed="12"/>
      <name val="Calibri"/>
      <family val="2"/>
    </font>
    <font>
      <b/>
      <sz val="11"/>
      <color rgb="FFFF0000"/>
      <name val="Calibri"/>
      <family val="2"/>
    </font>
    <font>
      <i/>
      <sz val="11"/>
      <color theme="1"/>
      <name val="Calibri"/>
      <family val="2"/>
      <scheme val="minor"/>
    </font>
    <font>
      <sz val="11"/>
      <color rgb="FFFF0000"/>
      <name val="Calibri"/>
      <family val="2"/>
      <scheme val="minor"/>
    </font>
    <font>
      <b/>
      <sz val="11"/>
      <color rgb="FFFF0000"/>
      <name val="Calibri"/>
      <family val="2"/>
      <scheme val="minor"/>
    </font>
  </fonts>
  <fills count="5">
    <fill>
      <patternFill patternType="none"/>
    </fill>
    <fill>
      <patternFill patternType="gray125"/>
    </fill>
    <fill>
      <patternFill patternType="solid">
        <fgColor rgb="FFF2F2F2"/>
      </patternFill>
    </fill>
    <fill>
      <patternFill patternType="solid">
        <fgColor theme="9" tint="0.59999389629810485"/>
        <bgColor indexed="65"/>
      </patternFill>
    </fill>
    <fill>
      <patternFill patternType="solid">
        <fgColor theme="0" tint="-0.14999847407452621"/>
        <bgColor indexed="64"/>
      </patternFill>
    </fill>
  </fills>
  <borders count="7">
    <border>
      <left/>
      <right/>
      <top/>
      <bottom/>
      <diagonal/>
    </border>
    <border>
      <left style="thin">
        <color rgb="FF7F7F7F"/>
      </left>
      <right style="thin">
        <color rgb="FF7F7F7F"/>
      </right>
      <top style="thin">
        <color rgb="FF7F7F7F"/>
      </top>
      <bottom style="thin">
        <color rgb="FF7F7F7F"/>
      </bottom>
      <diagonal/>
    </border>
    <border>
      <left/>
      <right/>
      <top style="thin">
        <color rgb="FF7F7F7F"/>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rgb="FF7F7F7F"/>
      </top>
      <bottom style="thin">
        <color rgb="FF7F7F7F"/>
      </bottom>
      <diagonal/>
    </border>
    <border>
      <left/>
      <right/>
      <top style="thin">
        <color rgb="FF7F7F7F"/>
      </top>
      <bottom style="thin">
        <color rgb="FF7F7F7F"/>
      </bottom>
      <diagonal/>
    </border>
  </borders>
  <cellStyleXfs count="15">
    <xf numFmtId="0" fontId="0" fillId="0" borderId="0"/>
    <xf numFmtId="43" fontId="5" fillId="0" borderId="0" applyFont="0" applyFill="0" applyBorder="0" applyAlignment="0" applyProtection="0"/>
    <xf numFmtId="44" fontId="1" fillId="0" borderId="0" applyFont="0" applyFill="0" applyBorder="0" applyAlignment="0" applyProtection="0"/>
    <xf numFmtId="9" fontId="5" fillId="0" borderId="0" applyFont="0" applyFill="0" applyBorder="0" applyAlignment="0" applyProtection="0"/>
    <xf numFmtId="0" fontId="2" fillId="2" borderId="1" applyNumberFormat="0" applyAlignment="0" applyProtection="0"/>
    <xf numFmtId="0" fontId="1" fillId="3" borderId="0" applyNumberFormat="0" applyBorder="0" applyAlignment="0" applyProtection="0"/>
    <xf numFmtId="43" fontId="7"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7" fillId="0" borderId="0" applyFont="0" applyFill="0" applyBorder="0" applyAlignment="0" applyProtection="0"/>
    <xf numFmtId="44" fontId="5" fillId="0" borderId="0" applyFont="0" applyFill="0" applyBorder="0" applyAlignment="0" applyProtection="0"/>
    <xf numFmtId="0" fontId="8" fillId="0" borderId="0" applyNumberFormat="0" applyFill="0" applyBorder="0" applyAlignment="0" applyProtection="0"/>
    <xf numFmtId="0" fontId="7" fillId="0" borderId="0"/>
    <xf numFmtId="9" fontId="5" fillId="0" borderId="0" applyFont="0" applyFill="0" applyBorder="0" applyAlignment="0" applyProtection="0"/>
  </cellStyleXfs>
  <cellXfs count="43">
    <xf numFmtId="0" fontId="0" fillId="0" borderId="0" xfId="0"/>
    <xf numFmtId="0" fontId="4" fillId="0" borderId="0" xfId="0" applyFont="1"/>
    <xf numFmtId="43" fontId="0" fillId="0" borderId="0" xfId="0" applyNumberFormat="1"/>
    <xf numFmtId="43" fontId="5" fillId="0" borderId="0" xfId="1" applyFont="1"/>
    <xf numFmtId="10" fontId="5" fillId="0" borderId="0" xfId="3" applyNumberFormat="1" applyFont="1"/>
    <xf numFmtId="43" fontId="5" fillId="0" borderId="0" xfId="1" applyFont="1" applyFill="1"/>
    <xf numFmtId="10" fontId="0" fillId="0" borderId="0" xfId="0" applyNumberFormat="1"/>
    <xf numFmtId="0" fontId="0" fillId="0" borderId="0" xfId="0" applyAlignment="1">
      <alignment horizontal="center"/>
    </xf>
    <xf numFmtId="0" fontId="0" fillId="0" borderId="0" xfId="0" applyAlignment="1">
      <alignment horizontal="center" vertical="center"/>
    </xf>
    <xf numFmtId="43" fontId="0" fillId="4" borderId="0" xfId="0" applyNumberFormat="1" applyFill="1"/>
    <xf numFmtId="0" fontId="3" fillId="0" borderId="0" xfId="0" applyFont="1" applyAlignment="1">
      <alignment horizontal="center" vertical="center"/>
    </xf>
    <xf numFmtId="43" fontId="5" fillId="0" borderId="0" xfId="1" applyFont="1" applyFill="1" applyBorder="1"/>
    <xf numFmtId="14" fontId="5" fillId="0" borderId="0" xfId="0" applyNumberFormat="1" applyFont="1"/>
    <xf numFmtId="0" fontId="0" fillId="0" borderId="0" xfId="0" applyAlignment="1">
      <alignment horizontal="left" vertical="center"/>
    </xf>
    <xf numFmtId="0" fontId="5" fillId="0" borderId="0" xfId="0" applyFont="1" applyAlignment="1">
      <alignment horizontal="left"/>
    </xf>
    <xf numFmtId="14" fontId="0" fillId="0" borderId="0" xfId="0" applyNumberFormat="1" applyAlignment="1">
      <alignment horizontal="center" vertical="center"/>
    </xf>
    <xf numFmtId="0" fontId="3" fillId="0" borderId="0" xfId="0" applyFont="1" applyAlignment="1">
      <alignment horizontal="center" vertical="center" wrapText="1"/>
    </xf>
    <xf numFmtId="0" fontId="4" fillId="0" borderId="0" xfId="0" applyFont="1" applyAlignment="1">
      <alignment horizontal="center" vertical="center"/>
    </xf>
    <xf numFmtId="0" fontId="4" fillId="0" borderId="0" xfId="0" applyFont="1" applyAlignment="1">
      <alignment horizontal="center" vertical="center" wrapText="1"/>
    </xf>
    <xf numFmtId="0" fontId="1" fillId="3" borderId="4" xfId="5" applyBorder="1"/>
    <xf numFmtId="164" fontId="5" fillId="0" borderId="0" xfId="2" applyNumberFormat="1" applyFont="1" applyFill="1" applyBorder="1"/>
    <xf numFmtId="164" fontId="5" fillId="0" borderId="0" xfId="2" applyNumberFormat="1" applyFont="1"/>
    <xf numFmtId="43" fontId="9" fillId="0" borderId="0" xfId="1" applyFont="1" applyAlignment="1">
      <alignment horizontal="left"/>
    </xf>
    <xf numFmtId="0" fontId="0" fillId="3" borderId="3" xfId="5" applyFont="1" applyBorder="1"/>
    <xf numFmtId="14" fontId="0" fillId="0" borderId="0" xfId="0" applyNumberFormat="1" applyAlignment="1">
      <alignment horizontal="center"/>
    </xf>
    <xf numFmtId="43" fontId="10" fillId="4" borderId="0" xfId="0" applyNumberFormat="1" applyFont="1" applyFill="1" applyAlignment="1">
      <alignment horizontal="center"/>
    </xf>
    <xf numFmtId="1" fontId="0" fillId="0" borderId="0" xfId="0" applyNumberFormat="1" applyAlignment="1">
      <alignment horizontal="center"/>
    </xf>
    <xf numFmtId="6" fontId="0" fillId="0" borderId="0" xfId="0" applyNumberFormat="1"/>
    <xf numFmtId="14" fontId="0" fillId="0" borderId="0" xfId="0" applyNumberFormat="1" applyAlignment="1">
      <alignment horizontal="left" vertical="center"/>
    </xf>
    <xf numFmtId="14" fontId="0" fillId="0" borderId="0" xfId="0" applyNumberFormat="1" applyAlignment="1">
      <alignment horizontal="left"/>
    </xf>
    <xf numFmtId="0" fontId="0" fillId="0" borderId="0" xfId="0" applyAlignment="1">
      <alignment horizontal="left"/>
    </xf>
    <xf numFmtId="44" fontId="0" fillId="0" borderId="0" xfId="2" applyFont="1" applyAlignment="1">
      <alignment horizontal="left" vertical="center"/>
    </xf>
    <xf numFmtId="44" fontId="0" fillId="0" borderId="0" xfId="2" applyFont="1" applyAlignment="1">
      <alignment horizontal="left"/>
    </xf>
    <xf numFmtId="44" fontId="0" fillId="0" borderId="0" xfId="2" applyFont="1"/>
    <xf numFmtId="0" fontId="0" fillId="0" borderId="0" xfId="0" applyAlignment="1">
      <alignment horizontal="center" vertical="center"/>
    </xf>
    <xf numFmtId="0" fontId="0" fillId="0" borderId="0" xfId="0" applyAlignment="1">
      <alignment horizontal="center"/>
    </xf>
    <xf numFmtId="0" fontId="0" fillId="0" borderId="0" xfId="0" applyAlignment="1">
      <alignment horizontal="center" vertical="center"/>
    </xf>
    <xf numFmtId="0" fontId="0" fillId="0" borderId="2" xfId="0" applyBorder="1" applyAlignment="1">
      <alignment horizontal="center"/>
    </xf>
    <xf numFmtId="0" fontId="0" fillId="0" borderId="0" xfId="0" applyAlignment="1">
      <alignment horizontal="center"/>
    </xf>
    <xf numFmtId="0" fontId="2" fillId="2" borderId="5" xfId="4" applyBorder="1" applyAlignment="1">
      <alignment horizontal="center"/>
    </xf>
    <xf numFmtId="0" fontId="2" fillId="2" borderId="6" xfId="4" applyBorder="1" applyAlignment="1">
      <alignment horizontal="center"/>
    </xf>
    <xf numFmtId="0" fontId="12" fillId="0" borderId="0" xfId="0" applyFont="1" applyAlignment="1">
      <alignment horizontal="center" vertical="center"/>
    </xf>
    <xf numFmtId="0" fontId="11" fillId="0" borderId="0" xfId="0" applyFont="1" applyAlignment="1">
      <alignment horizontal="center"/>
    </xf>
  </cellXfs>
  <cellStyles count="15">
    <cellStyle name="40% - Accent6" xfId="5" builtinId="51"/>
    <cellStyle name="Calculation" xfId="4" builtinId="22"/>
    <cellStyle name="Comma" xfId="1" builtinId="3"/>
    <cellStyle name="Comma 2" xfId="6" xr:uid="{00000000-0005-0000-0000-000003000000}"/>
    <cellStyle name="Comma 3" xfId="7" xr:uid="{00000000-0005-0000-0000-000004000000}"/>
    <cellStyle name="Comma 3 2" xfId="8" xr:uid="{00000000-0005-0000-0000-000005000000}"/>
    <cellStyle name="Comma 4" xfId="9" xr:uid="{00000000-0005-0000-0000-000006000000}"/>
    <cellStyle name="Currency" xfId="2" builtinId="4"/>
    <cellStyle name="Currency 2" xfId="10" xr:uid="{00000000-0005-0000-0000-000008000000}"/>
    <cellStyle name="Currency 3" xfId="11" xr:uid="{00000000-0005-0000-0000-000009000000}"/>
    <cellStyle name="Hyperlink_A SMSF WORKBOOK" xfId="12" xr:uid="{00000000-0005-0000-0000-00000A000000}"/>
    <cellStyle name="Normal" xfId="0" builtinId="0"/>
    <cellStyle name="Normal 2" xfId="13" xr:uid="{00000000-0005-0000-0000-00000C000000}"/>
    <cellStyle name="Percent" xfId="3" builtinId="5"/>
    <cellStyle name="Percent 2" xfId="14" xr:uid="{00000000-0005-0000-0000-00000E000000}"/>
  </cellStyles>
  <dxfs count="4">
    <dxf>
      <fill>
        <patternFill patternType="solid">
          <fgColor indexed="64"/>
          <bgColor theme="0" tint="-0.14999847407452621"/>
        </patternFill>
      </fill>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OS-SBS\HowNow\Data\Records\clients\mortimer%20family%20superannuation%20fund\2014\a%20smsf%20workbook%20-%20mortimer%202014_r1078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ME"/>
      <sheetName val="INDEX"/>
      <sheetName val="CF NOTES"/>
      <sheetName val="REVIEW NOTES FOR ADVISOR"/>
      <sheetName val="REVIEW"/>
      <sheetName val="QUERIES"/>
      <sheetName val="D1 BORROW COSTS"/>
      <sheetName val="D3 DEPRECIATION"/>
      <sheetName val="GST Rec"/>
      <sheetName val="I1 TAX REC"/>
      <sheetName val="I2 CGT REC"/>
      <sheetName val="H1 IAS BAS SUMMARY"/>
      <sheetName val="L1 LOAN REC"/>
      <sheetName val="Warrant Loan Rec"/>
      <sheetName val="M CAP REVIEW"/>
      <sheetName val="N1 PENSION REVIEW"/>
      <sheetName val="Q3 DIST RECON"/>
      <sheetName val="S1 RENTAL SUMMARY"/>
      <sheetName val="M 501 Rollins"/>
      <sheetName val="M 502 Rollins"/>
      <sheetName val="G PROPERTY PURCHASE REC"/>
      <sheetName val="U INSURANCE"/>
      <sheetName val="S4 Rent"/>
    </sheetNames>
    <sheetDataSet>
      <sheetData sheetId="0">
        <row r="7">
          <cell r="F7" t="str">
            <v>Mortimer Family SF</v>
          </cell>
        </row>
      </sheetData>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31:B73" headerRowCount="0" totalsRowCount="1">
  <tableColumns count="2">
    <tableColumn id="1" xr3:uid="{00000000-0010-0000-0000-000001000000}" name="Column1" totalsRowLabel="Total" headerRowDxfId="3" dataDxfId="2" totalsRowDxfId="1"/>
    <tableColumn id="2" xr3:uid="{00000000-0010-0000-0000-000002000000}" name="Column2" totalsRowFunction="custom" headerRowDxfId="0">
      <calculatedColumnFormula>G31</calculatedColumnFormula>
      <totalsRowFormula>SUBTOTAL(109,B31:B72)</totalsRowFormula>
    </tableColumn>
  </tableColumns>
  <tableStyleInfo name="TableStyleLight2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73"/>
  <sheetViews>
    <sheetView workbookViewId="0">
      <selection activeCell="B73" sqref="B73"/>
    </sheetView>
  </sheetViews>
  <sheetFormatPr defaultRowHeight="15" x14ac:dyDescent="0.25"/>
  <cols>
    <col min="1" max="1" width="11" style="8" customWidth="1"/>
    <col min="2" max="2" width="12.28515625" customWidth="1"/>
    <col min="3" max="3" width="11" customWidth="1"/>
    <col min="4" max="4" width="12.140625" customWidth="1"/>
    <col min="5" max="5" width="12" customWidth="1"/>
    <col min="7" max="7" width="10.5703125" bestFit="1" customWidth="1"/>
    <col min="8" max="8" width="11.5703125" customWidth="1"/>
    <col min="9" max="9" width="11.5703125" bestFit="1" customWidth="1"/>
    <col min="10" max="10" width="9.140625" style="7" customWidth="1"/>
    <col min="11" max="11" width="4" customWidth="1"/>
  </cols>
  <sheetData>
    <row r="1" spans="1:11" x14ac:dyDescent="0.25">
      <c r="A1" s="23"/>
      <c r="B1" s="19"/>
      <c r="C1" s="39" t="s">
        <v>0</v>
      </c>
      <c r="D1" s="40"/>
      <c r="E1" s="40"/>
      <c r="F1" s="40"/>
      <c r="G1" s="40"/>
      <c r="H1" s="40"/>
      <c r="I1" s="40"/>
      <c r="J1" s="40"/>
      <c r="K1" s="40"/>
    </row>
    <row r="2" spans="1:11" x14ac:dyDescent="0.25">
      <c r="A2" s="13" t="s">
        <v>1</v>
      </c>
      <c r="C2" s="24">
        <v>43873</v>
      </c>
      <c r="D2" s="36" t="s">
        <v>2</v>
      </c>
      <c r="E2" s="36"/>
      <c r="F2" s="36"/>
      <c r="G2" s="36"/>
      <c r="H2" s="36"/>
      <c r="I2" s="36"/>
      <c r="J2" s="36"/>
      <c r="K2" s="37"/>
    </row>
    <row r="3" spans="1:11" x14ac:dyDescent="0.25">
      <c r="A3" s="14" t="s">
        <v>3</v>
      </c>
      <c r="B3" s="12"/>
      <c r="C3" s="15" t="s">
        <v>4</v>
      </c>
      <c r="D3" s="36"/>
      <c r="E3" s="36"/>
      <c r="F3" s="36"/>
      <c r="G3" s="36"/>
      <c r="H3" s="36"/>
      <c r="I3" s="36"/>
      <c r="J3" s="36"/>
      <c r="K3" s="38"/>
    </row>
    <row r="4" spans="1:11" ht="30" x14ac:dyDescent="0.25">
      <c r="A4" s="10" t="s">
        <v>5</v>
      </c>
      <c r="B4" s="16" t="s">
        <v>6</v>
      </c>
      <c r="C4" s="10" t="s">
        <v>7</v>
      </c>
      <c r="D4" s="17" t="s">
        <v>8</v>
      </c>
      <c r="E4" s="17" t="s">
        <v>9</v>
      </c>
      <c r="F4" s="17" t="s">
        <v>10</v>
      </c>
      <c r="G4" s="17" t="s">
        <v>11</v>
      </c>
      <c r="H4" s="17" t="s">
        <v>12</v>
      </c>
      <c r="I4" s="18" t="s">
        <v>13</v>
      </c>
      <c r="J4" s="18" t="s">
        <v>14</v>
      </c>
      <c r="K4" s="38"/>
    </row>
    <row r="5" spans="1:11" ht="15" hidden="1" customHeight="1" x14ac:dyDescent="0.25">
      <c r="C5" s="1" t="s">
        <v>15</v>
      </c>
      <c r="D5" s="1"/>
      <c r="K5" s="38"/>
    </row>
    <row r="6" spans="1:11" ht="15" hidden="1" customHeight="1" x14ac:dyDescent="0.25">
      <c r="D6" s="2"/>
      <c r="E6" s="3">
        <v>0</v>
      </c>
      <c r="F6" s="4"/>
      <c r="G6" s="5" t="e">
        <f>IF(E6&gt;0,E6*F6,#REF!*F6*((J6/365)))</f>
        <v>#REF!</v>
      </c>
      <c r="H6" s="2" t="e">
        <f>IF(E6&gt;0,E6-G6,#REF!-G6)</f>
        <v>#REF!</v>
      </c>
      <c r="I6" s="2" t="e">
        <f>D6-H6</f>
        <v>#REF!</v>
      </c>
      <c r="J6" s="7" t="e">
        <f>DAYS360(#REF!,B$3)</f>
        <v>#REF!</v>
      </c>
      <c r="K6" s="38"/>
    </row>
    <row r="7" spans="1:11" ht="15" hidden="1" customHeight="1" x14ac:dyDescent="0.25">
      <c r="D7" s="2"/>
      <c r="E7" s="3">
        <v>0</v>
      </c>
      <c r="F7" s="4"/>
      <c r="G7" s="5" t="e">
        <f>IF(E7&gt;0,E7*F7,#REF!*F7*((J7/365)))</f>
        <v>#REF!</v>
      </c>
      <c r="H7" s="2" t="e">
        <f>IF(E7&gt;0,E7-G7,#REF!-G7)</f>
        <v>#REF!</v>
      </c>
      <c r="I7" s="2" t="e">
        <f>D7-H7</f>
        <v>#REF!</v>
      </c>
      <c r="J7" s="7" t="e">
        <f>DAYS360(#REF!,B$3)</f>
        <v>#REF!</v>
      </c>
      <c r="K7" s="38"/>
    </row>
    <row r="8" spans="1:11" ht="15" hidden="1" customHeight="1" x14ac:dyDescent="0.25">
      <c r="D8" s="2"/>
      <c r="E8" s="3">
        <v>0</v>
      </c>
      <c r="F8" s="4"/>
      <c r="G8" s="5" t="e">
        <f>IF(E8&gt;0,E8*F8,#REF!*F8*((J8/365)))</f>
        <v>#REF!</v>
      </c>
      <c r="H8" s="2" t="e">
        <f>IF(E8&gt;0,E8-G8,#REF!-G8)</f>
        <v>#REF!</v>
      </c>
      <c r="I8" s="2" t="e">
        <f>D8-H8</f>
        <v>#REF!</v>
      </c>
      <c r="J8" s="7" t="e">
        <f>DAYS360(#REF!,B$3)</f>
        <v>#REF!</v>
      </c>
      <c r="K8" s="38"/>
    </row>
    <row r="9" spans="1:11" ht="15" hidden="1" customHeight="1" x14ac:dyDescent="0.25">
      <c r="D9" s="2"/>
      <c r="E9" s="3">
        <v>0</v>
      </c>
      <c r="F9" s="4"/>
      <c r="G9" s="5" t="e">
        <f>IF(E9&gt;0,E9*F9,#REF!*F9*((J9/365)))</f>
        <v>#REF!</v>
      </c>
      <c r="H9" s="2" t="e">
        <f>IF(E9&gt;0,E9-G9,#REF!-G9)</f>
        <v>#REF!</v>
      </c>
      <c r="I9" s="2" t="e">
        <f>D9-H9</f>
        <v>#REF!</v>
      </c>
      <c r="J9" s="7" t="e">
        <f>DAYS360(#REF!,B$3)</f>
        <v>#REF!</v>
      </c>
      <c r="K9" s="38"/>
    </row>
    <row r="10" spans="1:11" ht="15" hidden="1" customHeight="1" x14ac:dyDescent="0.25">
      <c r="D10" s="2"/>
      <c r="E10" s="3">
        <v>0</v>
      </c>
      <c r="F10" s="4"/>
      <c r="G10" s="5" t="e">
        <f>IF(E10&gt;0,E10*F10,#REF!*F10*((J10/365)))</f>
        <v>#REF!</v>
      </c>
      <c r="H10" s="2" t="e">
        <f>IF(E10&gt;0,E10-G10,#REF!-G10)</f>
        <v>#REF!</v>
      </c>
      <c r="I10" s="2" t="e">
        <f>D10-H10</f>
        <v>#REF!</v>
      </c>
      <c r="J10" s="7" t="e">
        <f>DAYS360(#REF!,B$3)</f>
        <v>#REF!</v>
      </c>
      <c r="K10" s="38"/>
    </row>
    <row r="11" spans="1:11" ht="15" hidden="1" customHeight="1" x14ac:dyDescent="0.25">
      <c r="E11" s="3"/>
      <c r="F11" s="4"/>
      <c r="H11" s="2"/>
      <c r="K11" s="38"/>
    </row>
    <row r="12" spans="1:11" ht="15" hidden="1" customHeight="1" x14ac:dyDescent="0.25">
      <c r="E12" s="3"/>
      <c r="F12" s="4"/>
      <c r="H12" s="2"/>
      <c r="K12" s="38"/>
    </row>
    <row r="13" spans="1:11" ht="15" hidden="1" customHeight="1" x14ac:dyDescent="0.25">
      <c r="C13" s="1" t="s">
        <v>16</v>
      </c>
      <c r="D13" s="1"/>
      <c r="E13" s="3"/>
      <c r="F13" s="4"/>
      <c r="H13" s="2"/>
      <c r="K13" s="38"/>
    </row>
    <row r="14" spans="1:11" ht="15" hidden="1" customHeight="1" x14ac:dyDescent="0.25">
      <c r="D14" s="2"/>
      <c r="E14" s="3">
        <v>0</v>
      </c>
      <c r="F14" s="4"/>
      <c r="G14" s="2" t="e">
        <f>#REF!*F14</f>
        <v>#REF!</v>
      </c>
      <c r="H14" s="2" t="e">
        <f>IF(E14&gt;0,E14-G14,#REF!-G14)</f>
        <v>#REF!</v>
      </c>
      <c r="I14" s="2" t="e">
        <f>D14-H14</f>
        <v>#REF!</v>
      </c>
      <c r="J14" s="7" t="e">
        <f>DAYS360(#REF!,B$3)</f>
        <v>#REF!</v>
      </c>
      <c r="K14" s="38"/>
    </row>
    <row r="15" spans="1:11" ht="15" hidden="1" customHeight="1" x14ac:dyDescent="0.25">
      <c r="D15" s="2"/>
      <c r="E15" s="3">
        <v>0</v>
      </c>
      <c r="F15" s="4"/>
      <c r="G15" s="2" t="e">
        <f>#REF!*F15</f>
        <v>#REF!</v>
      </c>
      <c r="H15" s="2" t="e">
        <f>IF(E15&gt;0,E15-G15,#REF!-G15)</f>
        <v>#REF!</v>
      </c>
      <c r="I15" s="2" t="e">
        <f>D15-H15</f>
        <v>#REF!</v>
      </c>
      <c r="J15" s="7" t="e">
        <f>DAYS360(#REF!,B$3)</f>
        <v>#REF!</v>
      </c>
      <c r="K15" s="38"/>
    </row>
    <row r="16" spans="1:11" ht="15" hidden="1" customHeight="1" x14ac:dyDescent="0.25">
      <c r="D16" s="2"/>
      <c r="E16" s="3">
        <v>0</v>
      </c>
      <c r="F16" s="4"/>
      <c r="G16" s="2" t="e">
        <f>#REF!*F16</f>
        <v>#REF!</v>
      </c>
      <c r="H16" s="2" t="e">
        <f>IF(E16&gt;0,E16-G16,#REF!-G16)</f>
        <v>#REF!</v>
      </c>
      <c r="I16" s="2" t="e">
        <f>D16-H16</f>
        <v>#REF!</v>
      </c>
      <c r="J16" s="7" t="e">
        <f>DAYS360(#REF!,B$3)</f>
        <v>#REF!</v>
      </c>
      <c r="K16" s="38"/>
    </row>
    <row r="17" spans="1:11" ht="15" hidden="1" customHeight="1" x14ac:dyDescent="0.25">
      <c r="D17" s="2"/>
      <c r="E17" s="3">
        <v>0</v>
      </c>
      <c r="F17" s="4"/>
      <c r="G17" s="2" t="e">
        <f>#REF!*F17</f>
        <v>#REF!</v>
      </c>
      <c r="H17" s="2" t="e">
        <f>IF(E17&gt;0,E17-G17,#REF!-G17)</f>
        <v>#REF!</v>
      </c>
      <c r="I17" s="2" t="e">
        <f>D17-H17</f>
        <v>#REF!</v>
      </c>
      <c r="J17" s="7" t="e">
        <f>DAYS360(#REF!,B$3)</f>
        <v>#REF!</v>
      </c>
      <c r="K17" s="38"/>
    </row>
    <row r="18" spans="1:11" ht="15" hidden="1" customHeight="1" x14ac:dyDescent="0.25">
      <c r="E18" s="3"/>
      <c r="F18" s="4"/>
      <c r="H18" s="2"/>
      <c r="K18" s="38"/>
    </row>
    <row r="19" spans="1:11" ht="15" hidden="1" customHeight="1" x14ac:dyDescent="0.25">
      <c r="C19" s="1" t="s">
        <v>17</v>
      </c>
      <c r="D19" s="1"/>
      <c r="E19" s="3"/>
      <c r="F19" s="4"/>
      <c r="H19" s="2"/>
      <c r="K19" s="38"/>
    </row>
    <row r="20" spans="1:11" ht="15" hidden="1" customHeight="1" x14ac:dyDescent="0.25">
      <c r="D20" s="2"/>
      <c r="E20" s="3">
        <v>0</v>
      </c>
      <c r="F20" s="4">
        <v>0.375</v>
      </c>
      <c r="G20" s="3" t="e">
        <f>IF(E20&gt;0,E20*F20,#REF!*F20/2)</f>
        <v>#REF!</v>
      </c>
      <c r="H20" s="2" t="e">
        <f>IF(E20&gt;0,E20-G20,#REF!-G20)</f>
        <v>#REF!</v>
      </c>
      <c r="I20" s="2" t="e">
        <f t="shared" ref="I20:I25" si="0">D20-H20</f>
        <v>#REF!</v>
      </c>
      <c r="J20" s="7" t="e">
        <f>DAYS360(#REF!,B$3)</f>
        <v>#REF!</v>
      </c>
      <c r="K20" s="38"/>
    </row>
    <row r="21" spans="1:11" ht="15" hidden="1" customHeight="1" x14ac:dyDescent="0.25">
      <c r="D21" s="2"/>
      <c r="E21" s="3">
        <v>0</v>
      </c>
      <c r="F21" s="4">
        <v>0.375</v>
      </c>
      <c r="G21" s="3" t="e">
        <f>IF(E21&gt;0,E21*F21,#REF!*F21/2)</f>
        <v>#REF!</v>
      </c>
      <c r="H21" s="2" t="e">
        <f>IF(E21&gt;0,E21-G21,#REF!-G21)</f>
        <v>#REF!</v>
      </c>
      <c r="I21" s="2" t="e">
        <f t="shared" si="0"/>
        <v>#REF!</v>
      </c>
      <c r="J21" s="7" t="e">
        <f>DAYS360(#REF!,B$3)</f>
        <v>#REF!</v>
      </c>
      <c r="K21" s="38"/>
    </row>
    <row r="22" spans="1:11" ht="15" hidden="1" customHeight="1" x14ac:dyDescent="0.25">
      <c r="D22" s="2"/>
      <c r="E22" s="3">
        <v>0</v>
      </c>
      <c r="F22" s="4">
        <v>0.375</v>
      </c>
      <c r="G22" s="3" t="e">
        <f>IF(E22&gt;0,E22*F22,#REF!*F22/2)</f>
        <v>#REF!</v>
      </c>
      <c r="H22" s="2" t="e">
        <f>IF(E22&gt;0,E22-G22,#REF!-G22)</f>
        <v>#REF!</v>
      </c>
      <c r="I22" s="2" t="e">
        <f t="shared" si="0"/>
        <v>#REF!</v>
      </c>
      <c r="J22" s="7" t="e">
        <f>DAYS360(#REF!,B$3)</f>
        <v>#REF!</v>
      </c>
      <c r="K22" s="38"/>
    </row>
    <row r="23" spans="1:11" ht="15" hidden="1" customHeight="1" x14ac:dyDescent="0.25">
      <c r="D23" s="2"/>
      <c r="E23" s="3">
        <v>0</v>
      </c>
      <c r="F23" s="4">
        <v>0.375</v>
      </c>
      <c r="G23" s="3" t="e">
        <f>IF(E23&gt;0,E23*F23,#REF!*F23/2)</f>
        <v>#REF!</v>
      </c>
      <c r="H23" s="2" t="e">
        <f>IF(E23&gt;0,E23-G23,#REF!-G23)</f>
        <v>#REF!</v>
      </c>
      <c r="I23" s="2" t="e">
        <f t="shared" si="0"/>
        <v>#REF!</v>
      </c>
      <c r="J23" s="7" t="e">
        <f>DAYS360(#REF!,B$3)</f>
        <v>#REF!</v>
      </c>
      <c r="K23" s="38"/>
    </row>
    <row r="24" spans="1:11" ht="15" hidden="1" customHeight="1" x14ac:dyDescent="0.25">
      <c r="D24" s="2"/>
      <c r="E24" s="3">
        <v>0</v>
      </c>
      <c r="F24" s="4">
        <v>0.375</v>
      </c>
      <c r="G24" s="3" t="e">
        <f>IF(E24&gt;0,E24*F24,#REF!*F24/2)</f>
        <v>#REF!</v>
      </c>
      <c r="H24" s="2" t="e">
        <f>IF(E24&gt;0,E24-G24,#REF!-G24)</f>
        <v>#REF!</v>
      </c>
      <c r="I24" s="2" t="e">
        <f t="shared" si="0"/>
        <v>#REF!</v>
      </c>
      <c r="J24" s="7" t="e">
        <f>DAYS360(#REF!,B$3)</f>
        <v>#REF!</v>
      </c>
      <c r="K24" s="38"/>
    </row>
    <row r="25" spans="1:11" ht="15" hidden="1" customHeight="1" x14ac:dyDescent="0.25">
      <c r="D25" s="2"/>
      <c r="E25" s="3">
        <v>0</v>
      </c>
      <c r="F25" s="4">
        <v>0.375</v>
      </c>
      <c r="G25" s="3" t="e">
        <f>IF(E25&gt;0,E25*F25,#REF!*F25/2)</f>
        <v>#REF!</v>
      </c>
      <c r="H25" s="2" t="e">
        <f>IF(E25&gt;0,E25-G25,#REF!-G25)</f>
        <v>#REF!</v>
      </c>
      <c r="I25" s="2" t="e">
        <f t="shared" si="0"/>
        <v>#REF!</v>
      </c>
      <c r="J25" s="7" t="e">
        <f>DAYS360(#REF!,B$3)</f>
        <v>#REF!</v>
      </c>
      <c r="K25" s="38"/>
    </row>
    <row r="26" spans="1:11" ht="15" hidden="1" customHeight="1" x14ac:dyDescent="0.25">
      <c r="E26" s="3"/>
      <c r="F26" s="4"/>
      <c r="G26" s="3"/>
      <c r="H26" s="2"/>
      <c r="K26" s="38"/>
    </row>
    <row r="27" spans="1:11" ht="15" hidden="1" customHeight="1" x14ac:dyDescent="0.25">
      <c r="K27" s="38"/>
    </row>
    <row r="28" spans="1:11" ht="15" hidden="1" customHeight="1" x14ac:dyDescent="0.25">
      <c r="G28" s="2" t="e">
        <f>SUM(G6:G27)</f>
        <v>#REF!</v>
      </c>
      <c r="K28" s="38"/>
    </row>
    <row r="29" spans="1:11" ht="15" hidden="1" customHeight="1" x14ac:dyDescent="0.25">
      <c r="H29" s="2" t="e">
        <f>SUM(H6:H28)</f>
        <v>#REF!</v>
      </c>
      <c r="K29" s="38"/>
    </row>
    <row r="30" spans="1:11" ht="15" hidden="1" customHeight="1" x14ac:dyDescent="0.25">
      <c r="K30" s="38"/>
    </row>
    <row r="31" spans="1:11" x14ac:dyDescent="0.25">
      <c r="B31" s="25">
        <f>G31</f>
        <v>0</v>
      </c>
      <c r="C31" s="7">
        <v>0</v>
      </c>
      <c r="D31" s="21">
        <f>Invoices!B8</f>
        <v>6650.8</v>
      </c>
      <c r="E31" s="22"/>
      <c r="F31" s="6">
        <v>2.5000000000000001E-2</v>
      </c>
      <c r="G31" s="2">
        <f>ROUND(D31*F31*J31/365,0)</f>
        <v>0</v>
      </c>
      <c r="H31" s="2">
        <f>(D31-G31)</f>
        <v>6650.8</v>
      </c>
      <c r="I31" s="2">
        <f>G31</f>
        <v>0</v>
      </c>
      <c r="J31" s="26"/>
      <c r="K31" s="38"/>
    </row>
    <row r="32" spans="1:11" x14ac:dyDescent="0.25">
      <c r="A32" s="8">
        <v>2021</v>
      </c>
      <c r="B32" s="25">
        <f t="shared" ref="B32:B71" si="1">G32</f>
        <v>96</v>
      </c>
      <c r="C32" s="7">
        <v>1</v>
      </c>
      <c r="D32" s="20">
        <f>D31</f>
        <v>6650.8</v>
      </c>
      <c r="E32" s="11">
        <f>H31</f>
        <v>6650.8</v>
      </c>
      <c r="F32" s="6">
        <v>2.5000000000000001E-2</v>
      </c>
      <c r="G32" s="2">
        <f>ROUND(IF(E32&gt;0,D32*F32*(J32/365)),0)</f>
        <v>96</v>
      </c>
      <c r="H32" s="2">
        <f>IF(E32&gt;0,E32-G32)</f>
        <v>6554.8</v>
      </c>
      <c r="I32" s="2">
        <f>G31+G32</f>
        <v>96</v>
      </c>
      <c r="J32" s="7">
        <v>211</v>
      </c>
      <c r="K32" s="38"/>
    </row>
    <row r="33" spans="1:13" x14ac:dyDescent="0.25">
      <c r="A33" s="8">
        <v>2022</v>
      </c>
      <c r="B33" s="25">
        <f t="shared" si="1"/>
        <v>166</v>
      </c>
      <c r="C33" s="7">
        <v>2</v>
      </c>
      <c r="D33" s="21">
        <f t="shared" ref="D33:D72" si="2">$D$32</f>
        <v>6650.8</v>
      </c>
      <c r="E33" s="3">
        <f t="shared" ref="E33" si="3">H32</f>
        <v>6554.8</v>
      </c>
      <c r="F33" s="6">
        <v>2.5000000000000001E-2</v>
      </c>
      <c r="G33" s="2">
        <f>ROUND(IF(E33&gt;0,D33*F33*(J33/365)),0)</f>
        <v>166</v>
      </c>
      <c r="H33" s="2">
        <f t="shared" ref="H33:H68" si="4">IF(E33&gt;0,E33-G33)</f>
        <v>6388.8</v>
      </c>
      <c r="I33" s="2">
        <f t="shared" ref="I33:I72" si="5">I32+G33</f>
        <v>262</v>
      </c>
      <c r="J33" s="7">
        <v>365</v>
      </c>
      <c r="K33" s="38"/>
      <c r="M33" s="27"/>
    </row>
    <row r="34" spans="1:13" x14ac:dyDescent="0.25">
      <c r="A34" s="8">
        <v>2023</v>
      </c>
      <c r="B34" s="25">
        <f t="shared" si="1"/>
        <v>166</v>
      </c>
      <c r="C34" s="7">
        <v>3</v>
      </c>
      <c r="D34" s="21">
        <f>$D$32</f>
        <v>6650.8</v>
      </c>
      <c r="E34" s="3">
        <f t="shared" ref="E34:E60" si="6">H33</f>
        <v>6388.8</v>
      </c>
      <c r="F34" s="6">
        <v>2.5000000000000001E-2</v>
      </c>
      <c r="G34" s="2">
        <f t="shared" ref="G34:G68" si="7">ROUND(IF(E34&gt;0,D34*F34*(J34/365)),0)</f>
        <v>166</v>
      </c>
      <c r="H34" s="2">
        <f t="shared" si="4"/>
        <v>6222.8</v>
      </c>
      <c r="I34" s="2">
        <f t="shared" si="5"/>
        <v>428</v>
      </c>
      <c r="J34" s="7">
        <v>365</v>
      </c>
      <c r="K34" s="38"/>
    </row>
    <row r="35" spans="1:13" x14ac:dyDescent="0.25">
      <c r="A35" s="8">
        <v>2024</v>
      </c>
      <c r="B35" s="25">
        <f t="shared" si="1"/>
        <v>166</v>
      </c>
      <c r="C35" s="7">
        <v>4</v>
      </c>
      <c r="D35" s="21">
        <f t="shared" si="2"/>
        <v>6650.8</v>
      </c>
      <c r="E35" s="3">
        <f t="shared" si="6"/>
        <v>6222.8</v>
      </c>
      <c r="F35" s="6">
        <v>2.5000000000000001E-2</v>
      </c>
      <c r="G35" s="2">
        <f t="shared" si="7"/>
        <v>166</v>
      </c>
      <c r="H35" s="2">
        <f t="shared" si="4"/>
        <v>6056.8</v>
      </c>
      <c r="I35" s="2">
        <f t="shared" si="5"/>
        <v>594</v>
      </c>
      <c r="J35" s="7">
        <v>365</v>
      </c>
      <c r="K35" s="38"/>
    </row>
    <row r="36" spans="1:13" x14ac:dyDescent="0.25">
      <c r="A36" s="8">
        <v>2025</v>
      </c>
      <c r="B36" s="25">
        <f t="shared" si="1"/>
        <v>166</v>
      </c>
      <c r="C36" s="7">
        <v>5</v>
      </c>
      <c r="D36" s="21">
        <f t="shared" si="2"/>
        <v>6650.8</v>
      </c>
      <c r="E36" s="3">
        <f t="shared" si="6"/>
        <v>6056.8</v>
      </c>
      <c r="F36" s="6">
        <v>2.5000000000000001E-2</v>
      </c>
      <c r="G36" s="2">
        <f t="shared" si="7"/>
        <v>166</v>
      </c>
      <c r="H36" s="2">
        <f t="shared" si="4"/>
        <v>5890.8</v>
      </c>
      <c r="I36" s="2">
        <f t="shared" si="5"/>
        <v>760</v>
      </c>
      <c r="J36" s="7">
        <v>365</v>
      </c>
      <c r="K36" s="38"/>
    </row>
    <row r="37" spans="1:13" x14ac:dyDescent="0.25">
      <c r="A37" s="8">
        <v>2026</v>
      </c>
      <c r="B37" s="25">
        <f t="shared" si="1"/>
        <v>166</v>
      </c>
      <c r="C37" s="7">
        <v>6</v>
      </c>
      <c r="D37" s="21">
        <f t="shared" si="2"/>
        <v>6650.8</v>
      </c>
      <c r="E37" s="3">
        <f t="shared" si="6"/>
        <v>5890.8</v>
      </c>
      <c r="F37" s="6">
        <v>2.5000000000000001E-2</v>
      </c>
      <c r="G37" s="2">
        <f t="shared" si="7"/>
        <v>166</v>
      </c>
      <c r="H37" s="2">
        <f t="shared" si="4"/>
        <v>5724.8</v>
      </c>
      <c r="I37" s="2">
        <f t="shared" si="5"/>
        <v>926</v>
      </c>
      <c r="J37" s="7">
        <v>365</v>
      </c>
      <c r="K37" s="38"/>
    </row>
    <row r="38" spans="1:13" x14ac:dyDescent="0.25">
      <c r="A38" s="8">
        <v>2027</v>
      </c>
      <c r="B38" s="25">
        <f t="shared" si="1"/>
        <v>166</v>
      </c>
      <c r="C38" s="7">
        <v>7</v>
      </c>
      <c r="D38" s="21">
        <f t="shared" si="2"/>
        <v>6650.8</v>
      </c>
      <c r="E38" s="3">
        <f t="shared" si="6"/>
        <v>5724.8</v>
      </c>
      <c r="F38" s="6">
        <v>2.5000000000000001E-2</v>
      </c>
      <c r="G38" s="2">
        <f t="shared" si="7"/>
        <v>166</v>
      </c>
      <c r="H38" s="2">
        <f t="shared" si="4"/>
        <v>5558.8</v>
      </c>
      <c r="I38" s="2">
        <f t="shared" si="5"/>
        <v>1092</v>
      </c>
      <c r="J38" s="7">
        <v>365</v>
      </c>
      <c r="K38" s="38"/>
    </row>
    <row r="39" spans="1:13" x14ac:dyDescent="0.25">
      <c r="A39" s="8">
        <v>2028</v>
      </c>
      <c r="B39" s="25">
        <f t="shared" si="1"/>
        <v>166</v>
      </c>
      <c r="C39" s="7">
        <v>8</v>
      </c>
      <c r="D39" s="21">
        <f t="shared" si="2"/>
        <v>6650.8</v>
      </c>
      <c r="E39" s="3">
        <f t="shared" si="6"/>
        <v>5558.8</v>
      </c>
      <c r="F39" s="6">
        <v>2.5000000000000001E-2</v>
      </c>
      <c r="G39" s="2">
        <f t="shared" si="7"/>
        <v>166</v>
      </c>
      <c r="H39" s="2">
        <f t="shared" si="4"/>
        <v>5392.8</v>
      </c>
      <c r="I39" s="2">
        <f t="shared" si="5"/>
        <v>1258</v>
      </c>
      <c r="J39" s="7">
        <v>365</v>
      </c>
      <c r="K39" s="38"/>
    </row>
    <row r="40" spans="1:13" x14ac:dyDescent="0.25">
      <c r="A40" s="8">
        <v>2029</v>
      </c>
      <c r="B40" s="25">
        <f t="shared" si="1"/>
        <v>166</v>
      </c>
      <c r="C40" s="7">
        <v>9</v>
      </c>
      <c r="D40" s="21">
        <f t="shared" si="2"/>
        <v>6650.8</v>
      </c>
      <c r="E40" s="3">
        <f t="shared" si="6"/>
        <v>5392.8</v>
      </c>
      <c r="F40" s="6">
        <v>2.5000000000000001E-2</v>
      </c>
      <c r="G40" s="2">
        <f t="shared" si="7"/>
        <v>166</v>
      </c>
      <c r="H40" s="2">
        <f t="shared" si="4"/>
        <v>5226.8</v>
      </c>
      <c r="I40" s="2">
        <f t="shared" si="5"/>
        <v>1424</v>
      </c>
      <c r="J40" s="7">
        <v>365</v>
      </c>
      <c r="K40" s="38"/>
    </row>
    <row r="41" spans="1:13" x14ac:dyDescent="0.25">
      <c r="A41" s="8">
        <v>2030</v>
      </c>
      <c r="B41" s="25">
        <f t="shared" si="1"/>
        <v>166</v>
      </c>
      <c r="C41" s="7">
        <v>10</v>
      </c>
      <c r="D41" s="21">
        <f t="shared" si="2"/>
        <v>6650.8</v>
      </c>
      <c r="E41" s="3">
        <f t="shared" si="6"/>
        <v>5226.8</v>
      </c>
      <c r="F41" s="6">
        <v>2.5000000000000001E-2</v>
      </c>
      <c r="G41" s="2">
        <f t="shared" si="7"/>
        <v>166</v>
      </c>
      <c r="H41" s="2">
        <f t="shared" si="4"/>
        <v>5060.8</v>
      </c>
      <c r="I41" s="2">
        <f t="shared" si="5"/>
        <v>1590</v>
      </c>
      <c r="J41" s="7">
        <v>365</v>
      </c>
      <c r="K41" s="38"/>
    </row>
    <row r="42" spans="1:13" x14ac:dyDescent="0.25">
      <c r="A42" s="8">
        <v>2031</v>
      </c>
      <c r="B42" s="25">
        <f t="shared" si="1"/>
        <v>166</v>
      </c>
      <c r="C42" s="7">
        <v>11</v>
      </c>
      <c r="D42" s="21">
        <f t="shared" si="2"/>
        <v>6650.8</v>
      </c>
      <c r="E42" s="3">
        <f t="shared" si="6"/>
        <v>5060.8</v>
      </c>
      <c r="F42" s="6">
        <v>2.5000000000000001E-2</v>
      </c>
      <c r="G42" s="2">
        <f t="shared" si="7"/>
        <v>166</v>
      </c>
      <c r="H42" s="2">
        <f t="shared" si="4"/>
        <v>4894.8</v>
      </c>
      <c r="I42" s="2">
        <f t="shared" si="5"/>
        <v>1756</v>
      </c>
      <c r="J42" s="7">
        <v>365</v>
      </c>
      <c r="K42" s="38"/>
    </row>
    <row r="43" spans="1:13" x14ac:dyDescent="0.25">
      <c r="A43" s="8">
        <v>2032</v>
      </c>
      <c r="B43" s="25">
        <f t="shared" si="1"/>
        <v>166</v>
      </c>
      <c r="C43" s="7">
        <v>12</v>
      </c>
      <c r="D43" s="21">
        <f t="shared" si="2"/>
        <v>6650.8</v>
      </c>
      <c r="E43" s="3">
        <f t="shared" si="6"/>
        <v>4894.8</v>
      </c>
      <c r="F43" s="6">
        <v>2.5000000000000001E-2</v>
      </c>
      <c r="G43" s="2">
        <f t="shared" si="7"/>
        <v>166</v>
      </c>
      <c r="H43" s="2">
        <f t="shared" si="4"/>
        <v>4728.8</v>
      </c>
      <c r="I43" s="2">
        <f t="shared" si="5"/>
        <v>1922</v>
      </c>
      <c r="J43" s="7">
        <v>365</v>
      </c>
      <c r="K43" s="38"/>
    </row>
    <row r="44" spans="1:13" x14ac:dyDescent="0.25">
      <c r="A44" s="8">
        <v>2033</v>
      </c>
      <c r="B44" s="25">
        <f t="shared" si="1"/>
        <v>166</v>
      </c>
      <c r="C44" s="7">
        <v>13</v>
      </c>
      <c r="D44" s="21">
        <f t="shared" si="2"/>
        <v>6650.8</v>
      </c>
      <c r="E44" s="3">
        <f t="shared" si="6"/>
        <v>4728.8</v>
      </c>
      <c r="F44" s="6">
        <v>2.5000000000000001E-2</v>
      </c>
      <c r="G44" s="2">
        <f t="shared" si="7"/>
        <v>166</v>
      </c>
      <c r="H44" s="2">
        <f t="shared" si="4"/>
        <v>4562.8</v>
      </c>
      <c r="I44" s="2">
        <f t="shared" si="5"/>
        <v>2088</v>
      </c>
      <c r="J44" s="7">
        <v>365</v>
      </c>
      <c r="K44" s="38"/>
    </row>
    <row r="45" spans="1:13" x14ac:dyDescent="0.25">
      <c r="A45" s="8">
        <v>2034</v>
      </c>
      <c r="B45" s="25">
        <f t="shared" si="1"/>
        <v>166</v>
      </c>
      <c r="C45" s="7">
        <v>14</v>
      </c>
      <c r="D45" s="21">
        <f t="shared" si="2"/>
        <v>6650.8</v>
      </c>
      <c r="E45" s="3">
        <f t="shared" si="6"/>
        <v>4562.8</v>
      </c>
      <c r="F45" s="6">
        <v>2.5000000000000001E-2</v>
      </c>
      <c r="G45" s="2">
        <f t="shared" si="7"/>
        <v>166</v>
      </c>
      <c r="H45" s="2">
        <f t="shared" si="4"/>
        <v>4396.8</v>
      </c>
      <c r="I45" s="2">
        <f t="shared" si="5"/>
        <v>2254</v>
      </c>
      <c r="J45" s="7">
        <v>365</v>
      </c>
      <c r="K45" s="38"/>
    </row>
    <row r="46" spans="1:13" x14ac:dyDescent="0.25">
      <c r="A46" s="8">
        <v>2035</v>
      </c>
      <c r="B46" s="25">
        <f t="shared" si="1"/>
        <v>166</v>
      </c>
      <c r="C46" s="7">
        <v>15</v>
      </c>
      <c r="D46" s="21">
        <f t="shared" si="2"/>
        <v>6650.8</v>
      </c>
      <c r="E46" s="3">
        <f t="shared" si="6"/>
        <v>4396.8</v>
      </c>
      <c r="F46" s="6">
        <v>2.5000000000000001E-2</v>
      </c>
      <c r="G46" s="2">
        <f t="shared" si="7"/>
        <v>166</v>
      </c>
      <c r="H46" s="2">
        <f t="shared" si="4"/>
        <v>4230.8</v>
      </c>
      <c r="I46" s="2">
        <f t="shared" si="5"/>
        <v>2420</v>
      </c>
      <c r="J46" s="7">
        <v>365</v>
      </c>
      <c r="K46" s="38"/>
    </row>
    <row r="47" spans="1:13" x14ac:dyDescent="0.25">
      <c r="A47" s="8">
        <v>2036</v>
      </c>
      <c r="B47" s="25">
        <f t="shared" si="1"/>
        <v>166</v>
      </c>
      <c r="C47" s="7">
        <v>16</v>
      </c>
      <c r="D47" s="21">
        <f t="shared" si="2"/>
        <v>6650.8</v>
      </c>
      <c r="E47" s="3">
        <f t="shared" si="6"/>
        <v>4230.8</v>
      </c>
      <c r="F47" s="6">
        <v>2.5000000000000001E-2</v>
      </c>
      <c r="G47" s="2">
        <f t="shared" si="7"/>
        <v>166</v>
      </c>
      <c r="H47" s="2">
        <f t="shared" si="4"/>
        <v>4064.8</v>
      </c>
      <c r="I47" s="2">
        <f t="shared" si="5"/>
        <v>2586</v>
      </c>
      <c r="J47" s="7">
        <v>365</v>
      </c>
      <c r="K47" s="38"/>
    </row>
    <row r="48" spans="1:13" x14ac:dyDescent="0.25">
      <c r="A48" s="8">
        <v>2037</v>
      </c>
      <c r="B48" s="25">
        <f t="shared" si="1"/>
        <v>166</v>
      </c>
      <c r="C48" s="7">
        <v>17</v>
      </c>
      <c r="D48" s="21">
        <f t="shared" si="2"/>
        <v>6650.8</v>
      </c>
      <c r="E48" s="3">
        <f t="shared" si="6"/>
        <v>4064.8</v>
      </c>
      <c r="F48" s="6">
        <v>2.5000000000000001E-2</v>
      </c>
      <c r="G48" s="2">
        <f t="shared" si="7"/>
        <v>166</v>
      </c>
      <c r="H48" s="2">
        <f t="shared" si="4"/>
        <v>3898.8</v>
      </c>
      <c r="I48" s="2">
        <f t="shared" si="5"/>
        <v>2752</v>
      </c>
      <c r="J48" s="7">
        <v>365</v>
      </c>
      <c r="K48" s="38"/>
    </row>
    <row r="49" spans="1:11" x14ac:dyDescent="0.25">
      <c r="A49" s="8">
        <v>2038</v>
      </c>
      <c r="B49" s="25">
        <f t="shared" si="1"/>
        <v>166</v>
      </c>
      <c r="C49" s="7">
        <v>18</v>
      </c>
      <c r="D49" s="21">
        <f t="shared" si="2"/>
        <v>6650.8</v>
      </c>
      <c r="E49" s="3">
        <f t="shared" si="6"/>
        <v>3898.8</v>
      </c>
      <c r="F49" s="6">
        <v>2.5000000000000001E-2</v>
      </c>
      <c r="G49" s="2">
        <f t="shared" si="7"/>
        <v>166</v>
      </c>
      <c r="H49" s="2">
        <f t="shared" si="4"/>
        <v>3732.8</v>
      </c>
      <c r="I49" s="2">
        <f t="shared" si="5"/>
        <v>2918</v>
      </c>
      <c r="J49" s="7">
        <v>365</v>
      </c>
      <c r="K49" s="38"/>
    </row>
    <row r="50" spans="1:11" x14ac:dyDescent="0.25">
      <c r="A50" s="8">
        <v>2039</v>
      </c>
      <c r="B50" s="25">
        <f t="shared" si="1"/>
        <v>166</v>
      </c>
      <c r="C50" s="7">
        <v>19</v>
      </c>
      <c r="D50" s="21">
        <f t="shared" si="2"/>
        <v>6650.8</v>
      </c>
      <c r="E50" s="3">
        <f t="shared" si="6"/>
        <v>3732.8</v>
      </c>
      <c r="F50" s="6">
        <v>2.5000000000000001E-2</v>
      </c>
      <c r="G50" s="2">
        <f t="shared" si="7"/>
        <v>166</v>
      </c>
      <c r="H50" s="2">
        <f t="shared" si="4"/>
        <v>3566.8</v>
      </c>
      <c r="I50" s="2">
        <f t="shared" si="5"/>
        <v>3084</v>
      </c>
      <c r="J50" s="7">
        <v>365</v>
      </c>
      <c r="K50" s="38"/>
    </row>
    <row r="51" spans="1:11" x14ac:dyDescent="0.25">
      <c r="A51" s="8">
        <v>2040</v>
      </c>
      <c r="B51" s="25">
        <f t="shared" si="1"/>
        <v>166</v>
      </c>
      <c r="C51" s="7">
        <v>20</v>
      </c>
      <c r="D51" s="21">
        <f t="shared" si="2"/>
        <v>6650.8</v>
      </c>
      <c r="E51" s="3">
        <f t="shared" si="6"/>
        <v>3566.8</v>
      </c>
      <c r="F51" s="6">
        <v>2.5000000000000001E-2</v>
      </c>
      <c r="G51" s="2">
        <f t="shared" si="7"/>
        <v>166</v>
      </c>
      <c r="H51" s="2">
        <f t="shared" si="4"/>
        <v>3400.8</v>
      </c>
      <c r="I51" s="2">
        <f t="shared" si="5"/>
        <v>3250</v>
      </c>
      <c r="J51" s="7">
        <v>365</v>
      </c>
      <c r="K51" s="38"/>
    </row>
    <row r="52" spans="1:11" x14ac:dyDescent="0.25">
      <c r="A52" s="8">
        <v>2041</v>
      </c>
      <c r="B52" s="25">
        <f t="shared" si="1"/>
        <v>166</v>
      </c>
      <c r="C52" s="7">
        <v>21</v>
      </c>
      <c r="D52" s="21">
        <f t="shared" si="2"/>
        <v>6650.8</v>
      </c>
      <c r="E52" s="3">
        <f t="shared" si="6"/>
        <v>3400.8</v>
      </c>
      <c r="F52" s="6">
        <v>2.5000000000000001E-2</v>
      </c>
      <c r="G52" s="2">
        <f t="shared" si="7"/>
        <v>166</v>
      </c>
      <c r="H52" s="2">
        <f t="shared" si="4"/>
        <v>3234.8</v>
      </c>
      <c r="I52" s="2">
        <f t="shared" si="5"/>
        <v>3416</v>
      </c>
      <c r="J52" s="7">
        <v>365</v>
      </c>
      <c r="K52" s="38"/>
    </row>
    <row r="53" spans="1:11" x14ac:dyDescent="0.25">
      <c r="A53" s="8">
        <v>2042</v>
      </c>
      <c r="B53" s="25">
        <f t="shared" si="1"/>
        <v>166</v>
      </c>
      <c r="C53" s="7">
        <v>22</v>
      </c>
      <c r="D53" s="21">
        <f t="shared" si="2"/>
        <v>6650.8</v>
      </c>
      <c r="E53" s="3">
        <f t="shared" si="6"/>
        <v>3234.8</v>
      </c>
      <c r="F53" s="6">
        <v>2.5000000000000001E-2</v>
      </c>
      <c r="G53" s="2">
        <f t="shared" si="7"/>
        <v>166</v>
      </c>
      <c r="H53" s="2">
        <f t="shared" si="4"/>
        <v>3068.8</v>
      </c>
      <c r="I53" s="2">
        <f t="shared" si="5"/>
        <v>3582</v>
      </c>
      <c r="J53" s="7">
        <v>365</v>
      </c>
      <c r="K53" s="38"/>
    </row>
    <row r="54" spans="1:11" x14ac:dyDescent="0.25">
      <c r="A54" s="8">
        <v>2043</v>
      </c>
      <c r="B54" s="25">
        <f t="shared" si="1"/>
        <v>166</v>
      </c>
      <c r="C54" s="7">
        <v>23</v>
      </c>
      <c r="D54" s="21">
        <f t="shared" si="2"/>
        <v>6650.8</v>
      </c>
      <c r="E54" s="3">
        <f t="shared" si="6"/>
        <v>3068.8</v>
      </c>
      <c r="F54" s="6">
        <v>2.5000000000000001E-2</v>
      </c>
      <c r="G54" s="2">
        <f t="shared" si="7"/>
        <v>166</v>
      </c>
      <c r="H54" s="2">
        <f t="shared" si="4"/>
        <v>2902.8</v>
      </c>
      <c r="I54" s="2">
        <f t="shared" si="5"/>
        <v>3748</v>
      </c>
      <c r="J54" s="7">
        <v>365</v>
      </c>
      <c r="K54" s="38"/>
    </row>
    <row r="55" spans="1:11" x14ac:dyDescent="0.25">
      <c r="A55" s="8">
        <v>2044</v>
      </c>
      <c r="B55" s="25">
        <f t="shared" si="1"/>
        <v>166</v>
      </c>
      <c r="C55" s="7">
        <v>24</v>
      </c>
      <c r="D55" s="21">
        <f t="shared" si="2"/>
        <v>6650.8</v>
      </c>
      <c r="E55" s="3">
        <f t="shared" si="6"/>
        <v>2902.8</v>
      </c>
      <c r="F55" s="6">
        <v>2.5000000000000001E-2</v>
      </c>
      <c r="G55" s="2">
        <f t="shared" si="7"/>
        <v>166</v>
      </c>
      <c r="H55" s="2">
        <f t="shared" si="4"/>
        <v>2736.8</v>
      </c>
      <c r="I55" s="2">
        <f t="shared" si="5"/>
        <v>3914</v>
      </c>
      <c r="J55" s="7">
        <v>365</v>
      </c>
      <c r="K55" s="38"/>
    </row>
    <row r="56" spans="1:11" x14ac:dyDescent="0.25">
      <c r="A56" s="8">
        <v>2045</v>
      </c>
      <c r="B56" s="25">
        <f t="shared" si="1"/>
        <v>166</v>
      </c>
      <c r="C56" s="7">
        <v>25</v>
      </c>
      <c r="D56" s="21">
        <f t="shared" si="2"/>
        <v>6650.8</v>
      </c>
      <c r="E56" s="3">
        <f t="shared" si="6"/>
        <v>2736.8</v>
      </c>
      <c r="F56" s="6">
        <v>2.5000000000000001E-2</v>
      </c>
      <c r="G56" s="2">
        <f t="shared" si="7"/>
        <v>166</v>
      </c>
      <c r="H56" s="2">
        <f t="shared" si="4"/>
        <v>2570.8000000000002</v>
      </c>
      <c r="I56" s="2">
        <f t="shared" si="5"/>
        <v>4080</v>
      </c>
      <c r="J56" s="7">
        <v>365</v>
      </c>
      <c r="K56" s="38"/>
    </row>
    <row r="57" spans="1:11" x14ac:dyDescent="0.25">
      <c r="A57" s="8">
        <v>2046</v>
      </c>
      <c r="B57" s="25">
        <f t="shared" si="1"/>
        <v>166</v>
      </c>
      <c r="C57" s="7">
        <v>26</v>
      </c>
      <c r="D57" s="21">
        <f t="shared" si="2"/>
        <v>6650.8</v>
      </c>
      <c r="E57" s="3">
        <f t="shared" si="6"/>
        <v>2570.8000000000002</v>
      </c>
      <c r="F57" s="6">
        <v>2.5000000000000001E-2</v>
      </c>
      <c r="G57" s="2">
        <f t="shared" si="7"/>
        <v>166</v>
      </c>
      <c r="H57" s="2">
        <f t="shared" si="4"/>
        <v>2404.8000000000002</v>
      </c>
      <c r="I57" s="2">
        <f t="shared" si="5"/>
        <v>4246</v>
      </c>
      <c r="J57" s="7">
        <v>365</v>
      </c>
      <c r="K57" s="38"/>
    </row>
    <row r="58" spans="1:11" x14ac:dyDescent="0.25">
      <c r="A58" s="8">
        <v>2047</v>
      </c>
      <c r="B58" s="25">
        <f t="shared" si="1"/>
        <v>166</v>
      </c>
      <c r="C58" s="7">
        <v>27</v>
      </c>
      <c r="D58" s="21">
        <f t="shared" si="2"/>
        <v>6650.8</v>
      </c>
      <c r="E58" s="3">
        <f t="shared" si="6"/>
        <v>2404.8000000000002</v>
      </c>
      <c r="F58" s="6">
        <v>2.5000000000000001E-2</v>
      </c>
      <c r="G58" s="2">
        <f t="shared" si="7"/>
        <v>166</v>
      </c>
      <c r="H58" s="2">
        <f t="shared" si="4"/>
        <v>2238.8000000000002</v>
      </c>
      <c r="I58" s="2">
        <f t="shared" si="5"/>
        <v>4412</v>
      </c>
      <c r="J58" s="7">
        <v>365</v>
      </c>
      <c r="K58" s="38"/>
    </row>
    <row r="59" spans="1:11" x14ac:dyDescent="0.25">
      <c r="A59" s="8">
        <v>2048</v>
      </c>
      <c r="B59" s="25">
        <f t="shared" si="1"/>
        <v>166</v>
      </c>
      <c r="C59" s="7">
        <v>28</v>
      </c>
      <c r="D59" s="21">
        <f t="shared" si="2"/>
        <v>6650.8</v>
      </c>
      <c r="E59" s="3">
        <f t="shared" si="6"/>
        <v>2238.8000000000002</v>
      </c>
      <c r="F59" s="6">
        <v>2.5000000000000001E-2</v>
      </c>
      <c r="G59" s="2">
        <f t="shared" si="7"/>
        <v>166</v>
      </c>
      <c r="H59" s="2">
        <f t="shared" si="4"/>
        <v>2072.8000000000002</v>
      </c>
      <c r="I59" s="2">
        <f t="shared" si="5"/>
        <v>4578</v>
      </c>
      <c r="J59" s="7">
        <v>365</v>
      </c>
      <c r="K59" s="38"/>
    </row>
    <row r="60" spans="1:11" x14ac:dyDescent="0.25">
      <c r="A60" s="8">
        <v>2049</v>
      </c>
      <c r="B60" s="25">
        <f t="shared" si="1"/>
        <v>166</v>
      </c>
      <c r="C60" s="7">
        <v>29</v>
      </c>
      <c r="D60" s="21">
        <f t="shared" si="2"/>
        <v>6650.8</v>
      </c>
      <c r="E60" s="3">
        <f t="shared" si="6"/>
        <v>2072.8000000000002</v>
      </c>
      <c r="F60" s="6">
        <v>2.5000000000000001E-2</v>
      </c>
      <c r="G60" s="2">
        <f t="shared" si="7"/>
        <v>166</v>
      </c>
      <c r="H60" s="2">
        <f t="shared" si="4"/>
        <v>1906.8000000000002</v>
      </c>
      <c r="I60" s="2">
        <f t="shared" si="5"/>
        <v>4744</v>
      </c>
      <c r="J60" s="7">
        <v>365</v>
      </c>
      <c r="K60" s="38"/>
    </row>
    <row r="61" spans="1:11" x14ac:dyDescent="0.25">
      <c r="A61" s="8">
        <v>2050</v>
      </c>
      <c r="B61" s="25">
        <f t="shared" si="1"/>
        <v>166</v>
      </c>
      <c r="C61" s="7">
        <v>30</v>
      </c>
      <c r="D61" s="21">
        <f t="shared" si="2"/>
        <v>6650.8</v>
      </c>
      <c r="E61" s="3">
        <f t="shared" ref="E61:E69" si="8">H60</f>
        <v>1906.8000000000002</v>
      </c>
      <c r="F61" s="6">
        <v>2.5000000000000001E-2</v>
      </c>
      <c r="G61" s="2">
        <f t="shared" si="7"/>
        <v>166</v>
      </c>
      <c r="H61" s="2">
        <f t="shared" si="4"/>
        <v>1740.8000000000002</v>
      </c>
      <c r="I61" s="2">
        <f t="shared" si="5"/>
        <v>4910</v>
      </c>
      <c r="J61" s="7">
        <v>365</v>
      </c>
      <c r="K61" s="38"/>
    </row>
    <row r="62" spans="1:11" x14ac:dyDescent="0.25">
      <c r="A62" s="8">
        <v>2051</v>
      </c>
      <c r="B62" s="25">
        <f t="shared" si="1"/>
        <v>166</v>
      </c>
      <c r="C62" s="7">
        <v>31</v>
      </c>
      <c r="D62" s="21">
        <f t="shared" si="2"/>
        <v>6650.8</v>
      </c>
      <c r="E62" s="3">
        <f t="shared" si="8"/>
        <v>1740.8000000000002</v>
      </c>
      <c r="F62" s="6">
        <v>2.5000000000000001E-2</v>
      </c>
      <c r="G62" s="2">
        <f t="shared" si="7"/>
        <v>166</v>
      </c>
      <c r="H62" s="2">
        <f t="shared" si="4"/>
        <v>1574.8000000000002</v>
      </c>
      <c r="I62" s="2">
        <f t="shared" si="5"/>
        <v>5076</v>
      </c>
      <c r="J62" s="7">
        <v>365</v>
      </c>
      <c r="K62" s="38"/>
    </row>
    <row r="63" spans="1:11" x14ac:dyDescent="0.25">
      <c r="A63" s="8">
        <v>2052</v>
      </c>
      <c r="B63" s="25">
        <f t="shared" si="1"/>
        <v>166</v>
      </c>
      <c r="C63" s="7">
        <v>32</v>
      </c>
      <c r="D63" s="21">
        <f t="shared" si="2"/>
        <v>6650.8</v>
      </c>
      <c r="E63" s="3">
        <f t="shared" si="8"/>
        <v>1574.8000000000002</v>
      </c>
      <c r="F63" s="6">
        <v>2.5000000000000001E-2</v>
      </c>
      <c r="G63" s="2">
        <f t="shared" si="7"/>
        <v>166</v>
      </c>
      <c r="H63" s="2">
        <f t="shared" si="4"/>
        <v>1408.8000000000002</v>
      </c>
      <c r="I63" s="2">
        <f t="shared" si="5"/>
        <v>5242</v>
      </c>
      <c r="J63" s="7">
        <v>365</v>
      </c>
      <c r="K63" s="38"/>
    </row>
    <row r="64" spans="1:11" x14ac:dyDescent="0.25">
      <c r="A64" s="8">
        <v>2053</v>
      </c>
      <c r="B64" s="25">
        <f t="shared" si="1"/>
        <v>166</v>
      </c>
      <c r="C64" s="7">
        <v>33</v>
      </c>
      <c r="D64" s="21">
        <f t="shared" si="2"/>
        <v>6650.8</v>
      </c>
      <c r="E64" s="3">
        <f t="shared" si="8"/>
        <v>1408.8000000000002</v>
      </c>
      <c r="F64" s="6">
        <v>2.5000000000000001E-2</v>
      </c>
      <c r="G64" s="2">
        <f t="shared" si="7"/>
        <v>166</v>
      </c>
      <c r="H64" s="2">
        <f t="shared" si="4"/>
        <v>1242.8000000000002</v>
      </c>
      <c r="I64" s="2">
        <f t="shared" si="5"/>
        <v>5408</v>
      </c>
      <c r="J64" s="7">
        <v>365</v>
      </c>
      <c r="K64" s="38"/>
    </row>
    <row r="65" spans="1:11" x14ac:dyDescent="0.25">
      <c r="A65" s="8">
        <v>2054</v>
      </c>
      <c r="B65" s="25">
        <f t="shared" si="1"/>
        <v>166</v>
      </c>
      <c r="C65" s="7">
        <v>34</v>
      </c>
      <c r="D65" s="21">
        <f t="shared" si="2"/>
        <v>6650.8</v>
      </c>
      <c r="E65" s="3">
        <f t="shared" si="8"/>
        <v>1242.8000000000002</v>
      </c>
      <c r="F65" s="6">
        <v>2.5000000000000001E-2</v>
      </c>
      <c r="G65" s="2">
        <f t="shared" si="7"/>
        <v>166</v>
      </c>
      <c r="H65" s="2">
        <f t="shared" si="4"/>
        <v>1076.8000000000002</v>
      </c>
      <c r="I65" s="2">
        <f t="shared" si="5"/>
        <v>5574</v>
      </c>
      <c r="J65" s="7">
        <v>365</v>
      </c>
      <c r="K65" s="38"/>
    </row>
    <row r="66" spans="1:11" x14ac:dyDescent="0.25">
      <c r="A66" s="8">
        <v>2055</v>
      </c>
      <c r="B66" s="25">
        <f t="shared" si="1"/>
        <v>166</v>
      </c>
      <c r="C66" s="7">
        <v>35</v>
      </c>
      <c r="D66" s="21">
        <f t="shared" si="2"/>
        <v>6650.8</v>
      </c>
      <c r="E66" s="3">
        <f t="shared" si="8"/>
        <v>1076.8000000000002</v>
      </c>
      <c r="F66" s="6">
        <v>2.5000000000000001E-2</v>
      </c>
      <c r="G66" s="2">
        <f t="shared" si="7"/>
        <v>166</v>
      </c>
      <c r="H66" s="2">
        <f t="shared" si="4"/>
        <v>910.80000000000018</v>
      </c>
      <c r="I66" s="2">
        <f t="shared" si="5"/>
        <v>5740</v>
      </c>
      <c r="J66" s="7">
        <v>365</v>
      </c>
      <c r="K66" s="38"/>
    </row>
    <row r="67" spans="1:11" x14ac:dyDescent="0.25">
      <c r="A67" s="8">
        <v>2056</v>
      </c>
      <c r="B67" s="25">
        <f t="shared" si="1"/>
        <v>166</v>
      </c>
      <c r="C67" s="7">
        <v>36</v>
      </c>
      <c r="D67" s="21">
        <f t="shared" si="2"/>
        <v>6650.8</v>
      </c>
      <c r="E67" s="3">
        <f t="shared" si="8"/>
        <v>910.80000000000018</v>
      </c>
      <c r="F67" s="6">
        <v>2.5000000000000001E-2</v>
      </c>
      <c r="G67" s="2">
        <f t="shared" si="7"/>
        <v>166</v>
      </c>
      <c r="H67" s="2">
        <f t="shared" si="4"/>
        <v>744.80000000000018</v>
      </c>
      <c r="I67" s="2">
        <f t="shared" si="5"/>
        <v>5906</v>
      </c>
      <c r="J67" s="7">
        <v>365</v>
      </c>
      <c r="K67" s="38"/>
    </row>
    <row r="68" spans="1:11" x14ac:dyDescent="0.25">
      <c r="A68" s="8">
        <v>2057</v>
      </c>
      <c r="B68" s="25">
        <f t="shared" si="1"/>
        <v>166</v>
      </c>
      <c r="C68" s="7">
        <v>37</v>
      </c>
      <c r="D68" s="21">
        <f t="shared" si="2"/>
        <v>6650.8</v>
      </c>
      <c r="E68" s="3">
        <f t="shared" si="8"/>
        <v>744.80000000000018</v>
      </c>
      <c r="F68" s="6">
        <v>2.5000000000000001E-2</v>
      </c>
      <c r="G68" s="2">
        <f t="shared" si="7"/>
        <v>166</v>
      </c>
      <c r="H68" s="2">
        <f t="shared" si="4"/>
        <v>578.80000000000018</v>
      </c>
      <c r="I68" s="2">
        <f t="shared" si="5"/>
        <v>6072</v>
      </c>
      <c r="J68" s="7">
        <v>365</v>
      </c>
      <c r="K68" s="38"/>
    </row>
    <row r="69" spans="1:11" x14ac:dyDescent="0.25">
      <c r="A69" s="8">
        <v>2058</v>
      </c>
      <c r="B69" s="25">
        <f t="shared" si="1"/>
        <v>166</v>
      </c>
      <c r="C69" s="7">
        <v>38</v>
      </c>
      <c r="D69" s="21">
        <f t="shared" si="2"/>
        <v>6650.8</v>
      </c>
      <c r="E69" s="3">
        <f t="shared" si="8"/>
        <v>578.80000000000018</v>
      </c>
      <c r="F69" s="6">
        <v>2.5000000000000001E-2</v>
      </c>
      <c r="G69" s="2">
        <f t="shared" ref="G69:G71" si="9">ROUND(IF(E69&gt;0,D69*F69*(J69/365)),0)</f>
        <v>166</v>
      </c>
      <c r="H69" s="2">
        <f t="shared" ref="H69:H71" si="10">IF(E69&gt;0,E69-G69)</f>
        <v>412.80000000000018</v>
      </c>
      <c r="I69" s="2">
        <f t="shared" si="5"/>
        <v>6238</v>
      </c>
      <c r="J69" s="7">
        <v>365</v>
      </c>
      <c r="K69" s="38"/>
    </row>
    <row r="70" spans="1:11" x14ac:dyDescent="0.25">
      <c r="A70" s="8">
        <v>2059</v>
      </c>
      <c r="B70" s="25">
        <f t="shared" si="1"/>
        <v>166</v>
      </c>
      <c r="C70" s="7">
        <v>39</v>
      </c>
      <c r="D70" s="21">
        <f t="shared" si="2"/>
        <v>6650.8</v>
      </c>
      <c r="E70" s="3">
        <f t="shared" ref="E70:E71" si="11">H69</f>
        <v>412.80000000000018</v>
      </c>
      <c r="F70" s="6">
        <v>2.5000000000000001E-2</v>
      </c>
      <c r="G70" s="2">
        <f t="shared" si="9"/>
        <v>166</v>
      </c>
      <c r="H70" s="2">
        <f t="shared" si="10"/>
        <v>246.80000000000018</v>
      </c>
      <c r="I70" s="2">
        <f t="shared" si="5"/>
        <v>6404</v>
      </c>
      <c r="J70" s="7">
        <v>365</v>
      </c>
      <c r="K70" s="38"/>
    </row>
    <row r="71" spans="1:11" x14ac:dyDescent="0.25">
      <c r="A71" s="8">
        <v>2060</v>
      </c>
      <c r="B71" s="25">
        <f t="shared" si="1"/>
        <v>166</v>
      </c>
      <c r="C71" s="7">
        <v>40</v>
      </c>
      <c r="D71" s="21">
        <f t="shared" si="2"/>
        <v>6650.8</v>
      </c>
      <c r="E71" s="3">
        <f t="shared" si="11"/>
        <v>246.80000000000018</v>
      </c>
      <c r="F71" s="6">
        <v>2.5000000000000001E-2</v>
      </c>
      <c r="G71" s="2">
        <f t="shared" si="9"/>
        <v>166</v>
      </c>
      <c r="H71" s="2">
        <f t="shared" si="10"/>
        <v>80.800000000000182</v>
      </c>
      <c r="I71" s="2">
        <f t="shared" si="5"/>
        <v>6570</v>
      </c>
      <c r="J71" s="7">
        <v>365</v>
      </c>
      <c r="K71" s="7"/>
    </row>
    <row r="72" spans="1:11" x14ac:dyDescent="0.25">
      <c r="A72" s="8">
        <v>2061</v>
      </c>
      <c r="B72" s="25">
        <f>ROUND(H71,0)</f>
        <v>81</v>
      </c>
      <c r="C72" s="7">
        <v>41</v>
      </c>
      <c r="D72" s="21">
        <f t="shared" si="2"/>
        <v>6650.8</v>
      </c>
      <c r="E72" s="3">
        <f>B72</f>
        <v>81</v>
      </c>
      <c r="F72" s="6">
        <v>2.5000000000000001E-2</v>
      </c>
      <c r="G72" s="2">
        <f>Table1[[#This Row],[Column2]]</f>
        <v>81</v>
      </c>
      <c r="H72" s="2"/>
      <c r="I72" s="2">
        <f t="shared" si="5"/>
        <v>6651</v>
      </c>
      <c r="J72" s="7">
        <f>365-J32</f>
        <v>154</v>
      </c>
      <c r="K72" s="7"/>
    </row>
    <row r="73" spans="1:11" x14ac:dyDescent="0.25">
      <c r="A73" s="8" t="s">
        <v>18</v>
      </c>
      <c r="B73" s="9">
        <f>SUBTOTAL(109,B31:B72)</f>
        <v>6651</v>
      </c>
      <c r="G73" s="2"/>
    </row>
  </sheetData>
  <mergeCells count="3">
    <mergeCell ref="D2:J3"/>
    <mergeCell ref="K2:K70"/>
    <mergeCell ref="C1:K1"/>
  </mergeCells>
  <pageMargins left="0.7" right="0.7" top="0.75" bottom="0.75" header="0.3" footer="0.3"/>
  <pageSetup scale="83" orientation="landscape" horizontalDpi="300" verticalDpi="300" r:id="rId1"/>
  <legacy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9FE805-F77F-4EDE-B0F0-D6AE5D5CCD57}">
  <dimension ref="A1:E9"/>
  <sheetViews>
    <sheetView tabSelected="1" workbookViewId="0">
      <selection activeCell="D9" sqref="D9"/>
    </sheetView>
  </sheetViews>
  <sheetFormatPr defaultRowHeight="15" x14ac:dyDescent="0.25"/>
  <cols>
    <col min="1" max="1" width="10.7109375" bestFit="1" customWidth="1"/>
    <col min="2" max="2" width="10.85546875" bestFit="1" customWidth="1"/>
    <col min="3" max="3" width="9.140625" style="35"/>
    <col min="4" max="4" width="44.140625" customWidth="1"/>
    <col min="5" max="5" width="9.140625" style="42"/>
  </cols>
  <sheetData>
    <row r="1" spans="1:5" s="10" customFormat="1" x14ac:dyDescent="0.25">
      <c r="A1" s="10" t="s">
        <v>19</v>
      </c>
      <c r="B1" s="10" t="s">
        <v>20</v>
      </c>
      <c r="C1" s="10" t="s">
        <v>21</v>
      </c>
      <c r="D1" s="10" t="s">
        <v>22</v>
      </c>
      <c r="E1" s="41" t="s">
        <v>26</v>
      </c>
    </row>
    <row r="2" spans="1:5" s="10" customFormat="1" x14ac:dyDescent="0.25">
      <c r="A2" s="28" t="s">
        <v>23</v>
      </c>
      <c r="B2" s="31">
        <v>460</v>
      </c>
      <c r="C2" s="34">
        <v>3574</v>
      </c>
      <c r="D2" s="13" t="s">
        <v>24</v>
      </c>
      <c r="E2" s="41" t="s">
        <v>28</v>
      </c>
    </row>
    <row r="3" spans="1:5" x14ac:dyDescent="0.25">
      <c r="A3" s="29">
        <v>43873</v>
      </c>
      <c r="B3" s="32">
        <v>6190.8</v>
      </c>
      <c r="C3" s="35">
        <v>2407</v>
      </c>
      <c r="D3" s="30" t="s">
        <v>25</v>
      </c>
      <c r="E3" s="42" t="s">
        <v>27</v>
      </c>
    </row>
    <row r="4" spans="1:5" x14ac:dyDescent="0.25">
      <c r="A4" s="29"/>
      <c r="B4" s="32"/>
      <c r="D4" s="30"/>
    </row>
    <row r="5" spans="1:5" x14ac:dyDescent="0.25">
      <c r="B5" s="33"/>
    </row>
    <row r="6" spans="1:5" x14ac:dyDescent="0.25">
      <c r="B6" s="33"/>
    </row>
    <row r="7" spans="1:5" x14ac:dyDescent="0.25">
      <c r="B7" s="33"/>
    </row>
    <row r="8" spans="1:5" x14ac:dyDescent="0.25">
      <c r="A8" t="s">
        <v>18</v>
      </c>
      <c r="B8" s="33">
        <f>SUM(B2:B7)</f>
        <v>6650.8</v>
      </c>
    </row>
    <row r="9" spans="1:5" x14ac:dyDescent="0.25">
      <c r="B9" s="33"/>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409F7F56125D54F90392E74B6CA87E9" ma:contentTypeVersion="18" ma:contentTypeDescription="Create a new document." ma:contentTypeScope="" ma:versionID="842390ac848af0098864043d8554602b">
  <xsd:schema xmlns:xsd="http://www.w3.org/2001/XMLSchema" xmlns:xs="http://www.w3.org/2001/XMLSchema" xmlns:p="http://schemas.microsoft.com/office/2006/metadata/properties" xmlns:ns2="fdeb6669-d464-4701-bd3a-0c342e62f23c" xmlns:ns3="49111568-fa7e-4c01-9031-519e05a26ba5" targetNamespace="http://schemas.microsoft.com/office/2006/metadata/properties" ma:root="true" ma:fieldsID="b18ac41a83b0b1359b068dae1bf77db2" ns2:_="" ns3:_="">
    <xsd:import namespace="fdeb6669-d464-4701-bd3a-0c342e62f23c"/>
    <xsd:import namespace="49111568-fa7e-4c01-9031-519e05a26ba5"/>
    <xsd:element name="properties">
      <xsd:complexType>
        <xsd:sequence>
          <xsd:element name="documentManagement">
            <xsd:complexType>
              <xsd:all>
                <xsd:element ref="ns2:SharedDocumentAccessGuid" minOccurs="0"/>
                <xsd:element ref="ns2:Archived" minOccurs="0"/>
                <xsd:element ref="ns2:MigratedSourceSystemLocation" minOccurs="0"/>
                <xsd:element ref="ns2:JSONPreview" minOccurs="0"/>
                <xsd:element ref="ns2:MigratedSourceSystemLocationNote" minOccurs="0"/>
                <xsd:element ref="ns2:MediaServiceMetadata" minOccurs="0"/>
                <xsd:element ref="ns2:MediaServiceFastMetadata" minOccurs="0"/>
                <xsd:element ref="ns2:MediaServiceDateTaken" minOccurs="0"/>
                <xsd:element ref="ns2:MediaServiceAutoTags" minOccurs="0"/>
                <xsd:element ref="ns2:MediaServiceLocation" minOccurs="0"/>
                <xsd:element ref="ns2:MediaServiceOCR" minOccurs="0"/>
                <xsd:element ref="ns2:MediaServiceEventHashCode" minOccurs="0"/>
                <xsd:element ref="ns2:MediaServiceGenerationTime" minOccurs="0"/>
                <xsd:element ref="ns2:MediaServiceAutoKeyPoints" minOccurs="0"/>
                <xsd:element ref="ns2:MediaServiceKeyPoint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deb6669-d464-4701-bd3a-0c342e62f23c" elementFormDefault="qualified">
    <xsd:import namespace="http://schemas.microsoft.com/office/2006/documentManagement/types"/>
    <xsd:import namespace="http://schemas.microsoft.com/office/infopath/2007/PartnerControls"/>
    <xsd:element name="SharedDocumentAccessGuid" ma:index="8" nillable="true" ma:displayName="SharedDocumentAccessGuid" ma:hidden="true" ma:internalName="SharedDocumentAccessGuid">
      <xsd:simpleType>
        <xsd:restriction base="dms:Text"/>
      </xsd:simpleType>
    </xsd:element>
    <xsd:element name="Archived" ma:index="9" nillable="true" ma:displayName="Archived" ma:internalName="Archived">
      <xsd:simpleType>
        <xsd:restriction base="dms:Boolean"/>
      </xsd:simpleType>
    </xsd:element>
    <xsd:element name="MigratedSourceSystemLocation" ma:index="10" nillable="true" ma:displayName="MigratedSourceSystemLocation" ma:hidden="true" ma:internalName="MigratedSourceSystemLocation">
      <xsd:simpleType>
        <xsd:restriction base="dms:Text"/>
      </xsd:simpleType>
    </xsd:element>
    <xsd:element name="JSONPreview" ma:index="11" nillable="true" ma:displayName="JSONPreview" ma:hidden="true" ma:internalName="JSONPreview">
      <xsd:simpleType>
        <xsd:restriction base="dms:Note"/>
      </xsd:simpleType>
    </xsd:element>
    <xsd:element name="MigratedSourceSystemLocationNote" ma:index="12" nillable="true" ma:displayName="MigratedSourceSystemLocationNote" ma:hidden="true" ma:internalName="MigratedSourceSystemLocationNote">
      <xsd:simpleType>
        <xsd:restriction base="dms:Note"/>
      </xsd:simpleType>
    </xsd:element>
    <xsd:element name="MediaServiceMetadata" ma:index="13" nillable="true" ma:displayName="MediaServiceMetadata" ma:description="" ma:hidden="true" ma:internalName="MediaServiceMetadata" ma:readOnly="true">
      <xsd:simpleType>
        <xsd:restriction base="dms:Note"/>
      </xsd:simpleType>
    </xsd:element>
    <xsd:element name="MediaServiceFastMetadata" ma:index="14" nillable="true" ma:displayName="MediaServiceFastMetadata" ma:description="" ma:hidden="true" ma:internalName="MediaServiceFastMetadata" ma:readOnly="true">
      <xsd:simpleType>
        <xsd:restriction base="dms:Note"/>
      </xsd:simpleType>
    </xsd:element>
    <xsd:element name="MediaServiceDateTaken" ma:index="15" nillable="true" ma:displayName="MediaServiceDateTaken" ma:description="" ma:hidden="true" ma:internalName="MediaServiceDateTaken" ma:readOnly="true">
      <xsd:simpleType>
        <xsd:restriction base="dms:Text"/>
      </xsd:simpleType>
    </xsd:element>
    <xsd:element name="MediaServiceAutoTags" ma:index="16" nillable="true" ma:displayName="MediaServiceAutoTags" ma:description="" ma:internalName="MediaServiceAutoTags" ma:readOnly="true">
      <xsd:simpleType>
        <xsd:restriction base="dms:Text"/>
      </xsd:simpleType>
    </xsd:element>
    <xsd:element name="MediaServiceLocation" ma:index="17" nillable="true" ma:displayName="MediaServiceLocation" ma:description="" ma:internalName="MediaServiceLocation" ma:readOnly="true">
      <xsd:simpleType>
        <xsd:restriction base="dms:Text"/>
      </xsd:simpleType>
    </xsd:element>
    <xsd:element name="MediaServiceOCR" ma:index="18" nillable="true" ma:displayName="MediaServiceOCR" ma:internalName="MediaServiceOCR" ma:readOnly="true">
      <xsd:simpleType>
        <xsd:restriction base="dms:Note">
          <xsd:maxLength value="255"/>
        </xsd:restriction>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AutoKeyPoints" ma:index="21" nillable="true" ma:displayName="MediaServiceAutoKeyPoints" ma:hidden="true" ma:internalName="MediaServiceAutoKeyPoints" ma:readOnly="true">
      <xsd:simpleType>
        <xsd:restriction base="dms:Note"/>
      </xsd:simpleType>
    </xsd:element>
    <xsd:element name="MediaServiceKeyPoints" ma:index="22" nillable="true" ma:displayName="KeyPoints" ma:internalName="MediaServiceKeyPoints" ma:readOnly="true">
      <xsd:simpleType>
        <xsd:restriction base="dms:Note">
          <xsd:maxLength value="255"/>
        </xsd:restriction>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9aee0b57-a322-45e9-8e24-38de18399657"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9111568-fa7e-4c01-9031-519e05a26ba5" elementFormDefault="qualified">
    <xsd:import namespace="http://schemas.microsoft.com/office/2006/documentManagement/types"/>
    <xsd:import namespace="http://schemas.microsoft.com/office/infopath/2007/PartnerControls"/>
    <xsd:element name="TaxCatchAll" ma:index="25" nillable="true" ma:displayName="Taxonomy Catch All Column" ma:hidden="true" ma:list="{0d837cf9-c01c-4b0b-8305-210fb7789d92}" ma:internalName="TaxCatchAll" ma:showField="CatchAllData" ma:web="49111568-fa7e-4c01-9031-519e05a26ba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Archived xmlns="fdeb6669-d464-4701-bd3a-0c342e62f23c" xsi:nil="true"/>
    <MigratedSourceSystemLocation xmlns="fdeb6669-d464-4701-bd3a-0c342e62f23c" xsi:nil="true"/>
    <JSONPreview xmlns="fdeb6669-d464-4701-bd3a-0c342e62f23c" xsi:nil="true"/>
    <SharedDocumentAccessGuid xmlns="fdeb6669-d464-4701-bd3a-0c342e62f23c" xsi:nil="true"/>
    <MigratedSourceSystemLocationNote xmlns="fdeb6669-d464-4701-bd3a-0c342e62f23c">D:\greenfro\Data\Clients\D &amp; M Shaw Superannuation Fund\2016\D2 Wardrobe Write off - Capital Works Schedule_r83020.xlsx</MigratedSourceSystemLocationNote>
    <TaxCatchAll xmlns="49111568-fa7e-4c01-9031-519e05a26ba5" xsi:nil="true"/>
    <lcf76f155ced4ddcb4097134ff3c332f xmlns="fdeb6669-d464-4701-bd3a-0c342e62f23c">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E8D8770-7C50-485F-A6C2-7F9063A19D04}"/>
</file>

<file path=customXml/itemProps2.xml><?xml version="1.0" encoding="utf-8"?>
<ds:datastoreItem xmlns:ds="http://schemas.openxmlformats.org/officeDocument/2006/customXml" ds:itemID="{7F0DF22A-E1F4-4940-9FC7-05A567D640C2}">
  <ds:schemaRefs>
    <ds:schemaRef ds:uri="http://schemas.microsoft.com/office/2006/metadata/properties"/>
    <ds:schemaRef ds:uri="http://schemas.microsoft.com/office/infopath/2007/PartnerControls"/>
    <ds:schemaRef ds:uri="fdeb6669-d464-4701-bd3a-0c342e62f23c"/>
  </ds:schemaRefs>
</ds:datastoreItem>
</file>

<file path=customXml/itemProps3.xml><?xml version="1.0" encoding="utf-8"?>
<ds:datastoreItem xmlns:ds="http://schemas.openxmlformats.org/officeDocument/2006/customXml" ds:itemID="{7D81BA6B-D0EC-4BD1-AE4E-81000816A2A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D3 DEPRECIATION</vt:lpstr>
      <vt:lpstr>Invoices</vt:lpstr>
      <vt:lpstr>Depreciation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Gisella D'Orio</dc:creator>
  <cp:keywords/>
  <dc:description/>
  <cp:lastModifiedBy>Gisella D’Orio – Green Frog Super</cp:lastModifiedBy>
  <cp:revision/>
  <dcterms:created xsi:type="dcterms:W3CDTF">2016-05-19T00:26:54Z</dcterms:created>
  <dcterms:modified xsi:type="dcterms:W3CDTF">2021-11-08T22:01:07Z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0x0101003409F7F56125D54F90392E74B6CA87E9</vt:lpwstr>
  </property>
</Properties>
</file>