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0\Workpapers\2. Income Tax &amp; GST\GST\"/>
    </mc:Choice>
  </mc:AlternateContent>
  <xr:revisionPtr revIDLastSave="0" documentId="13_ncr:1_{4E9C702E-3AE9-4340-A91F-5F30C4723FDE}" xr6:coauthVersionLast="45" xr6:coauthVersionMax="45" xr10:uidLastSave="{00000000-0000-0000-0000-000000000000}"/>
  <bookViews>
    <workbookView xWindow="-28920" yWindow="-120" windowWidth="29040" windowHeight="15840" xr2:uid="{C250ACDD-658A-470A-8685-77EA3BAEF1C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2" l="1"/>
  <c r="H27" i="2"/>
  <c r="H39" i="2" l="1"/>
  <c r="H38" i="2"/>
  <c r="H37" i="2"/>
  <c r="H36" i="2"/>
  <c r="H35" i="2"/>
  <c r="H34" i="2"/>
  <c r="H33" i="2"/>
  <c r="H32" i="2"/>
  <c r="H31" i="2"/>
  <c r="H30" i="2"/>
  <c r="H29" i="2"/>
  <c r="H28" i="2"/>
  <c r="H26" i="2"/>
  <c r="H19" i="2"/>
  <c r="G19" i="2"/>
  <c r="F19" i="2"/>
  <c r="E19" i="2"/>
  <c r="D19" i="2"/>
  <c r="C19" i="2"/>
  <c r="I18" i="2"/>
  <c r="I19" i="2" s="1"/>
  <c r="C45" i="2" s="1"/>
  <c r="I17" i="2"/>
  <c r="I16" i="2"/>
  <c r="I15" i="2"/>
  <c r="H12" i="2"/>
  <c r="H21" i="2" s="1"/>
  <c r="G12" i="2"/>
  <c r="G21" i="2" s="1"/>
  <c r="F12" i="2"/>
  <c r="F21" i="2" s="1"/>
  <c r="E12" i="2"/>
  <c r="E21" i="2" s="1"/>
  <c r="D12" i="2"/>
  <c r="C12" i="2"/>
  <c r="I11" i="2"/>
  <c r="I10" i="2"/>
  <c r="I9" i="2"/>
  <c r="I8" i="2"/>
  <c r="C21" i="2" l="1"/>
  <c r="D21" i="2"/>
  <c r="I12" i="2"/>
  <c r="I21" i="2" s="1"/>
  <c r="H41" i="2"/>
  <c r="C39" i="1"/>
  <c r="H39" i="1" s="1"/>
  <c r="H28" i="1"/>
  <c r="D36" i="1"/>
  <c r="H36" i="1" s="1"/>
  <c r="H37" i="1"/>
  <c r="D35" i="1"/>
  <c r="H35" i="1" s="1"/>
  <c r="D34" i="1"/>
  <c r="H34" i="1" s="1"/>
  <c r="D33" i="1"/>
  <c r="H33" i="1" s="1"/>
  <c r="D32" i="1"/>
  <c r="H32" i="1" s="1"/>
  <c r="D30" i="1"/>
  <c r="D31" i="1"/>
  <c r="D29" i="1"/>
  <c r="C44" i="2" l="1"/>
  <c r="C47" i="2" s="1"/>
  <c r="C50" i="2" s="1"/>
  <c r="H43" i="2"/>
  <c r="H27" i="1"/>
  <c r="H29" i="1" l="1"/>
  <c r="H30" i="1"/>
  <c r="H31" i="1"/>
  <c r="H38" i="1"/>
  <c r="H26" i="1" l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C12" i="1"/>
  <c r="I11" i="1"/>
  <c r="I10" i="1"/>
  <c r="I9" i="1"/>
  <c r="I8" i="1"/>
  <c r="I3" i="1"/>
  <c r="G21" i="1" l="1"/>
  <c r="H41" i="1"/>
  <c r="H21" i="1"/>
  <c r="F21" i="1"/>
  <c r="E21" i="1"/>
  <c r="D21" i="1"/>
  <c r="I19" i="1"/>
  <c r="C45" i="1" s="1"/>
  <c r="C21" i="1"/>
  <c r="I12" i="1"/>
  <c r="C44" i="1" s="1"/>
  <c r="C47" i="1" l="1"/>
  <c r="C50" i="1"/>
  <c r="I21" i="1"/>
  <c r="H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7106F3DE-023E-4DBE-A7AC-2E53A28F0E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<sst xmlns="http://schemas.openxmlformats.org/spreadsheetml/2006/main" count="132" uniqueCount="52">
  <si>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</si>
  <si>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</si>
  <si>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</si>
  <si>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</si>
  <si>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</si>
  <si>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</si>
  <si>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</si>
  <si>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</si>
  <si>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</si>
  <si>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</si>
  <si>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</si>
  <si>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</si>
  <si>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</si>
  <si>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</si>
  <si>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</si>
  <si>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</si>
  <si>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</si>
  <si>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</si>
  <si>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</si>
  <si>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</si>
  <si>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</si>
  <si>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</si>
  <si>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</si>
  <si>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</si>
  <si>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</si>
  <si>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</si>
  <si>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</si>
  <si>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</si>
  <si>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</si>
  <si>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</si>
  <si>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</si>
  <si>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</si>
  <si>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</si>
  <si>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</si>
  <si>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</si>
  <si>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GST Instalments 2019</t>
  </si>
  <si>
    <t>Annual GST Report 2019</t>
  </si>
  <si>
    <t>D &amp; M Brake Superannuation Fund</t>
  </si>
  <si>
    <t>2018FY GST adjustment</t>
  </si>
  <si>
    <t>Various</t>
  </si>
  <si>
    <t>GST on rent received by the</t>
  </si>
  <si>
    <t>(not a fund expense and treated as a lump sum</t>
  </si>
  <si>
    <t>$1,007 GST payable, reported $667</t>
  </si>
  <si>
    <r>
      <t xml:space="preserve">Property Insurance - </t>
    </r>
    <r>
      <rPr>
        <i/>
        <sz val="10"/>
        <rFont val="Times New Roman"/>
        <family val="1"/>
      </rPr>
      <t>underclaim of GST</t>
    </r>
  </si>
  <si>
    <r>
      <t xml:space="preserve">Client adjustment to BAS - </t>
    </r>
    <r>
      <rPr>
        <i/>
        <sz val="10"/>
        <rFont val="Times New Roman"/>
        <family val="1"/>
      </rPr>
      <t>should have been</t>
    </r>
  </si>
  <si>
    <r>
      <t xml:space="preserve">GST on Accounting fees - </t>
    </r>
    <r>
      <rPr>
        <i/>
        <sz val="10"/>
        <rFont val="Times New Roman"/>
        <family val="1"/>
      </rPr>
      <t>claimed 100%</t>
    </r>
  </si>
  <si>
    <r>
      <t xml:space="preserve">GST on BAS prep fees - </t>
    </r>
    <r>
      <rPr>
        <i/>
        <sz val="10"/>
        <rFont val="Times New Roman"/>
        <family val="1"/>
      </rPr>
      <t>claimed 100%</t>
    </r>
  </si>
  <si>
    <r>
      <t xml:space="preserve">Brake Holding Trust - </t>
    </r>
    <r>
      <rPr>
        <i/>
        <sz val="10"/>
        <rFont val="Times New Roman"/>
        <family val="1"/>
      </rPr>
      <t>not incl in MYOB</t>
    </r>
  </si>
  <si>
    <r>
      <t>PO Box expense -</t>
    </r>
    <r>
      <rPr>
        <i/>
        <sz val="10"/>
        <rFont val="Times New Roman"/>
        <family val="1"/>
      </rPr>
      <t xml:space="preserve"> claimed 100%</t>
    </r>
  </si>
  <si>
    <t>GST Instalments 2020</t>
  </si>
  <si>
    <t>Annual GST Report 2020</t>
  </si>
  <si>
    <t>2019FY GST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</si>
</sst>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43" fontId="17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14" fontId="18" fillId="0" borderId="0" xfId="3" quotePrefix="1" applyNumberFormat="1" applyFont="1" applyAlignment="1">
      <alignment horizontal="left"/>
    </xf>
    <xf numFmtId="0" fontId="18" fillId="0" borderId="0" xfId="3" applyFont="1" applyAlignment="1"/>
    <xf numFmtId="14" fontId="18" fillId="0" borderId="0" xfId="3" applyNumberFormat="1" applyFont="1" applyAlignment="1">
      <alignment horizontal="left"/>
    </xf>
    <xf numFmtId="43" fontId="4" fillId="0" borderId="1" xfId="6" applyFont="1" applyFill="1" applyBorder="1"/>
    <xf numFmtId="0" fontId="19" fillId="0" borderId="0" xfId="3" applyFont="1" applyAlignment="1"/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0" fontId="4" fillId="0" borderId="0" xfId="5" applyFill="1" applyAlignment="1" applyProtection="1">
      <alignment horizontal="center"/>
    </xf>
  </cellXfs>
  <cellStyles count="7">
    <cellStyle name="Comma" xfId="6" builtinId="3"/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B9AB4-9F46-4C58-9CE6-2C3EC7FECFEF}">
  <dimension ref="A1:I50"/>
  <sheetViews>
    <sheetView tabSelected="1" workbookViewId="0">
      <selection activeCell="C46" sqref="C4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44231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7" t="s">
        <v>8</v>
      </c>
      <c r="B7" s="78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4">
        <v>2043</v>
      </c>
      <c r="D8" s="64">
        <v>431</v>
      </c>
      <c r="E8" s="64"/>
      <c r="F8" s="65"/>
      <c r="G8" s="64"/>
      <c r="H8" s="64"/>
      <c r="I8" s="64">
        <f>C8-D8+E8+F8+G8+H8</f>
        <v>1612</v>
      </c>
    </row>
    <row r="9" spans="1:9" x14ac:dyDescent="0.25">
      <c r="A9" s="34" t="s">
        <v>17</v>
      </c>
      <c r="B9" s="35"/>
      <c r="C9" s="64">
        <v>1452</v>
      </c>
      <c r="D9" s="66">
        <v>314</v>
      </c>
      <c r="E9" s="66"/>
      <c r="F9" s="67"/>
      <c r="G9" s="66"/>
      <c r="H9" s="66"/>
      <c r="I9" s="64">
        <f>C9-D9+E9+F9+G9+H9</f>
        <v>1138</v>
      </c>
    </row>
    <row r="10" spans="1:9" x14ac:dyDescent="0.25">
      <c r="A10" s="34" t="s">
        <v>18</v>
      </c>
      <c r="B10" s="35"/>
      <c r="C10" s="64">
        <v>1944</v>
      </c>
      <c r="D10" s="66">
        <v>387</v>
      </c>
      <c r="E10" s="66"/>
      <c r="F10" s="67"/>
      <c r="G10" s="66"/>
      <c r="H10" s="66"/>
      <c r="I10" s="64">
        <f>C10-D10+E10+F10+G10+H10</f>
        <v>1557</v>
      </c>
    </row>
    <row r="11" spans="1:9" x14ac:dyDescent="0.25">
      <c r="A11" s="34" t="s">
        <v>19</v>
      </c>
      <c r="B11" s="35"/>
      <c r="C11" s="64">
        <v>2001</v>
      </c>
      <c r="D11" s="66">
        <v>0</v>
      </c>
      <c r="E11" s="66"/>
      <c r="F11" s="67"/>
      <c r="G11" s="66"/>
      <c r="H11" s="66"/>
      <c r="I11" s="64">
        <f>C11-D11+E11+F11+G11+H11</f>
        <v>2001</v>
      </c>
    </row>
    <row r="12" spans="1:9" x14ac:dyDescent="0.25">
      <c r="A12" s="36"/>
      <c r="B12" s="29" t="s">
        <v>20</v>
      </c>
      <c r="C12" s="68">
        <f t="shared" ref="C12:I12" si="0">SUM(C8:C11)</f>
        <v>7440</v>
      </c>
      <c r="D12" s="68">
        <f t="shared" si="0"/>
        <v>1132</v>
      </c>
      <c r="E12" s="68">
        <f t="shared" si="0"/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6308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9" t="s">
        <v>21</v>
      </c>
      <c r="B14" s="80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4"/>
      <c r="D15" s="64"/>
      <c r="E15" s="64"/>
      <c r="F15" s="65"/>
      <c r="G15" s="64"/>
      <c r="H15" s="64"/>
      <c r="I15" s="64">
        <f>C15-D15+E15+F15+G15+H15</f>
        <v>0</v>
      </c>
    </row>
    <row r="16" spans="1:9" x14ac:dyDescent="0.25">
      <c r="A16" s="40" t="s">
        <v>17</v>
      </c>
      <c r="B16" s="35"/>
      <c r="C16" s="64"/>
      <c r="D16" s="66"/>
      <c r="E16" s="66"/>
      <c r="F16" s="67"/>
      <c r="G16" s="66"/>
      <c r="H16" s="66"/>
      <c r="I16" s="64">
        <f>C16-D16+E16+F16+G16+H16</f>
        <v>0</v>
      </c>
    </row>
    <row r="17" spans="1:9" x14ac:dyDescent="0.25">
      <c r="A17" s="40" t="s">
        <v>18</v>
      </c>
      <c r="B17" s="35"/>
      <c r="C17" s="64"/>
      <c r="D17" s="66"/>
      <c r="E17" s="66"/>
      <c r="F17" s="67"/>
      <c r="G17" s="66"/>
      <c r="H17" s="66"/>
      <c r="I17" s="64">
        <f>C17-D17+E17+F17+G17+H17</f>
        <v>0</v>
      </c>
    </row>
    <row r="18" spans="1:9" x14ac:dyDescent="0.25">
      <c r="A18" s="40" t="s">
        <v>22</v>
      </c>
      <c r="B18" s="35"/>
      <c r="C18" s="64">
        <v>5717</v>
      </c>
      <c r="D18" s="66">
        <v>1187</v>
      </c>
      <c r="E18" s="66"/>
      <c r="F18" s="67"/>
      <c r="G18" s="66"/>
      <c r="H18" s="66"/>
      <c r="I18" s="64">
        <f>C18-D18+E18+F18+G18+H18</f>
        <v>4530</v>
      </c>
    </row>
    <row r="19" spans="1:9" x14ac:dyDescent="0.25">
      <c r="A19" s="36"/>
      <c r="B19" s="29" t="s">
        <v>20</v>
      </c>
      <c r="C19" s="69">
        <f t="shared" ref="C19:I19" si="1">SUM(C15:C18)</f>
        <v>5717</v>
      </c>
      <c r="D19" s="69">
        <f t="shared" si="1"/>
        <v>1187</v>
      </c>
      <c r="E19" s="69">
        <f t="shared" si="1"/>
        <v>0</v>
      </c>
      <c r="F19" s="69">
        <f t="shared" si="1"/>
        <v>0</v>
      </c>
      <c r="G19" s="69">
        <f t="shared" si="1"/>
        <v>0</v>
      </c>
      <c r="H19" s="69">
        <f t="shared" si="1"/>
        <v>0</v>
      </c>
      <c r="I19" s="69">
        <f t="shared" si="1"/>
        <v>4530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81" t="s">
        <v>23</v>
      </c>
      <c r="B21" s="82"/>
      <c r="C21" s="70">
        <f t="shared" ref="C21:I21" si="2">+C12-C19</f>
        <v>1723</v>
      </c>
      <c r="D21" s="70">
        <f>+D12-D19</f>
        <v>-55</v>
      </c>
      <c r="E21" s="70">
        <f t="shared" si="2"/>
        <v>0</v>
      </c>
      <c r="F21" s="70">
        <f t="shared" si="2"/>
        <v>0</v>
      </c>
      <c r="G21" s="70">
        <f t="shared" si="2"/>
        <v>0</v>
      </c>
      <c r="H21" s="70">
        <f t="shared" si="2"/>
        <v>0</v>
      </c>
      <c r="I21" s="71">
        <f t="shared" si="2"/>
        <v>1778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3" t="s">
        <v>25</v>
      </c>
      <c r="D24" s="83"/>
      <c r="E24" s="83" t="s">
        <v>26</v>
      </c>
      <c r="F24" s="83"/>
      <c r="G24" s="84" t="s">
        <v>27</v>
      </c>
      <c r="H24" s="8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72"/>
      <c r="B27" s="73" t="s">
        <v>51</v>
      </c>
      <c r="C27" s="48">
        <v>1909</v>
      </c>
      <c r="D27" s="48"/>
      <c r="E27" s="48"/>
      <c r="F27" s="48"/>
      <c r="G27" s="48"/>
      <c r="H27" s="48">
        <f>+C27</f>
        <v>1909</v>
      </c>
    </row>
    <row r="28" spans="1:9" x14ac:dyDescent="0.25">
      <c r="A28" s="74"/>
      <c r="B28" s="73"/>
      <c r="C28" s="48"/>
      <c r="D28" s="48"/>
      <c r="E28" s="48"/>
      <c r="F28" s="48"/>
      <c r="G28" s="48"/>
      <c r="H28" s="48">
        <f>-C28+E28</f>
        <v>0</v>
      </c>
    </row>
    <row r="29" spans="1:9" x14ac:dyDescent="0.25">
      <c r="A29" s="74"/>
      <c r="B29" s="73"/>
      <c r="C29" s="48"/>
      <c r="D29" s="75"/>
      <c r="E29" s="48"/>
      <c r="F29" s="48"/>
      <c r="G29" s="48"/>
      <c r="H29" s="48">
        <f t="shared" ref="H27:H38" si="3">D29-F29</f>
        <v>0</v>
      </c>
    </row>
    <row r="30" spans="1:9" x14ac:dyDescent="0.25">
      <c r="A30" s="72"/>
      <c r="B30" s="73"/>
      <c r="C30" s="48"/>
      <c r="D30" s="75"/>
      <c r="E30" s="48"/>
      <c r="F30" s="48"/>
      <c r="G30" s="48"/>
      <c r="H30" s="48">
        <f t="shared" si="3"/>
        <v>0</v>
      </c>
    </row>
    <row r="31" spans="1:9" x14ac:dyDescent="0.25">
      <c r="A31" s="74"/>
      <c r="B31" s="73"/>
      <c r="C31" s="48"/>
      <c r="D31" s="75"/>
      <c r="E31" s="48"/>
      <c r="F31" s="48"/>
      <c r="G31" s="48"/>
      <c r="H31" s="48">
        <f t="shared" si="3"/>
        <v>0</v>
      </c>
    </row>
    <row r="32" spans="1:9" x14ac:dyDescent="0.25">
      <c r="A32" s="74"/>
      <c r="B32" s="73"/>
      <c r="C32" s="48"/>
      <c r="D32" s="75"/>
      <c r="E32" s="48"/>
      <c r="F32" s="48"/>
      <c r="G32" s="48"/>
      <c r="H32" s="48">
        <f t="shared" si="3"/>
        <v>0</v>
      </c>
    </row>
    <row r="33" spans="1:8" x14ac:dyDescent="0.25">
      <c r="A33" s="74"/>
      <c r="B33" s="73"/>
      <c r="C33" s="48"/>
      <c r="D33" s="75"/>
      <c r="E33" s="48"/>
      <c r="F33" s="48"/>
      <c r="G33" s="48"/>
      <c r="H33" s="48">
        <f t="shared" si="3"/>
        <v>0</v>
      </c>
    </row>
    <row r="34" spans="1:8" x14ac:dyDescent="0.25">
      <c r="A34" s="74"/>
      <c r="B34" s="73"/>
      <c r="C34" s="48"/>
      <c r="D34" s="75"/>
      <c r="E34" s="48"/>
      <c r="F34" s="48"/>
      <c r="G34" s="48"/>
      <c r="H34" s="48">
        <f t="shared" si="3"/>
        <v>0</v>
      </c>
    </row>
    <row r="35" spans="1:8" x14ac:dyDescent="0.25">
      <c r="A35" s="74"/>
      <c r="B35" s="73"/>
      <c r="C35" s="48"/>
      <c r="D35" s="75"/>
      <c r="E35" s="48"/>
      <c r="F35" s="48"/>
      <c r="G35" s="48"/>
      <c r="H35" s="48">
        <f t="shared" si="3"/>
        <v>0</v>
      </c>
    </row>
    <row r="36" spans="1:8" x14ac:dyDescent="0.25">
      <c r="A36" s="74"/>
      <c r="B36" s="73"/>
      <c r="C36" s="48"/>
      <c r="D36" s="75"/>
      <c r="E36" s="48"/>
      <c r="F36" s="48"/>
      <c r="G36" s="48"/>
      <c r="H36" s="48">
        <f t="shared" si="3"/>
        <v>0</v>
      </c>
    </row>
    <row r="37" spans="1:8" x14ac:dyDescent="0.25">
      <c r="A37" s="74"/>
      <c r="B37" s="73"/>
      <c r="C37" s="48"/>
      <c r="D37" s="75"/>
      <c r="E37" s="48"/>
      <c r="F37" s="48"/>
      <c r="G37" s="48"/>
      <c r="H37" s="48">
        <f t="shared" si="3"/>
        <v>0</v>
      </c>
    </row>
    <row r="38" spans="1:8" x14ac:dyDescent="0.25">
      <c r="A38" s="74"/>
      <c r="B38" s="73"/>
      <c r="C38" s="48"/>
      <c r="D38" s="75"/>
      <c r="E38" s="48"/>
      <c r="F38" s="48"/>
      <c r="G38" s="48"/>
      <c r="H38" s="48">
        <f t="shared" si="3"/>
        <v>0</v>
      </c>
    </row>
    <row r="39" spans="1:8" x14ac:dyDescent="0.25">
      <c r="A39" s="74"/>
      <c r="B39" s="73"/>
      <c r="C39" s="48"/>
      <c r="D39" s="75"/>
      <c r="E39" s="48"/>
      <c r="F39" s="48"/>
      <c r="G39" s="48"/>
      <c r="H39" s="48">
        <f>-C39+E39</f>
        <v>0</v>
      </c>
    </row>
    <row r="40" spans="1:8" x14ac:dyDescent="0.25">
      <c r="A40" s="74"/>
      <c r="B40" s="76"/>
      <c r="C40" s="48"/>
      <c r="D40" s="75"/>
      <c r="E40" s="48"/>
      <c r="F40" s="48"/>
      <c r="G40" s="48"/>
      <c r="H40" s="48"/>
    </row>
    <row r="41" spans="1:8" x14ac:dyDescent="0.25">
      <c r="B41" s="49" t="s">
        <v>29</v>
      </c>
      <c r="H41" s="50">
        <f>SUM(H26:H40)</f>
        <v>1909</v>
      </c>
    </row>
    <row r="43" spans="1:8" ht="17.25" thickBot="1" x14ac:dyDescent="0.3">
      <c r="G43" s="7" t="s">
        <v>30</v>
      </c>
      <c r="H43" s="51">
        <f>I21+H41</f>
        <v>3687</v>
      </c>
    </row>
    <row r="44" spans="1:8" x14ac:dyDescent="0.25">
      <c r="B44" s="52" t="s">
        <v>49</v>
      </c>
      <c r="C44" s="53">
        <f>I12</f>
        <v>6308</v>
      </c>
      <c r="D44" s="54"/>
    </row>
    <row r="45" spans="1:8" x14ac:dyDescent="0.25">
      <c r="B45" s="55" t="s">
        <v>50</v>
      </c>
      <c r="C45" s="56">
        <f>I19</f>
        <v>4530</v>
      </c>
      <c r="D45" s="57"/>
    </row>
    <row r="46" spans="1:8" x14ac:dyDescent="0.25">
      <c r="B46" s="55" t="s">
        <v>51</v>
      </c>
      <c r="C46" s="56">
        <f>+H41</f>
        <v>1909</v>
      </c>
      <c r="D46" s="57"/>
    </row>
    <row r="47" spans="1:8" x14ac:dyDescent="0.25">
      <c r="B47" s="58" t="s">
        <v>27</v>
      </c>
      <c r="C47" s="59">
        <f>C44-C45-C46</f>
        <v>-131</v>
      </c>
      <c r="D47" s="57"/>
    </row>
    <row r="48" spans="1:8" x14ac:dyDescent="0.25">
      <c r="B48" s="55"/>
      <c r="C48" s="60"/>
      <c r="D48" s="57"/>
    </row>
    <row r="49" spans="2:4" x14ac:dyDescent="0.25">
      <c r="B49" s="55" t="s">
        <v>31</v>
      </c>
      <c r="C49" s="59">
        <v>-131.77000000000001</v>
      </c>
      <c r="D49" s="57"/>
    </row>
    <row r="50" spans="2:4" ht="17.25" thickBot="1" x14ac:dyDescent="0.3">
      <c r="B50" s="61" t="s">
        <v>32</v>
      </c>
      <c r="C50" s="62">
        <f>C49-C47</f>
        <v>-0.77000000000001023</v>
      </c>
      <c r="D50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50"/>
  <sheetViews>
    <sheetView topLeftCell="A22" workbookViewId="0">
      <selection activeCell="A22" sqref="A1:XFD104857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f ca="1">TODAY()</f>
        <v>44231</v>
      </c>
    </row>
    <row r="4" spans="1:9" ht="18" x14ac:dyDescent="0.25">
      <c r="A4" s="10" t="s">
        <v>6</v>
      </c>
      <c r="B4" s="20">
        <v>43646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7" t="s">
        <v>8</v>
      </c>
      <c r="B7" s="78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4">
        <v>1148</v>
      </c>
      <c r="D8" s="64">
        <v>191</v>
      </c>
      <c r="E8" s="64"/>
      <c r="F8" s="65"/>
      <c r="G8" s="64"/>
      <c r="H8" s="64"/>
      <c r="I8" s="64">
        <f>C8-D8+E8+F8+G8+H8</f>
        <v>957</v>
      </c>
    </row>
    <row r="9" spans="1:9" x14ac:dyDescent="0.25">
      <c r="A9" s="34" t="s">
        <v>17</v>
      </c>
      <c r="B9" s="35"/>
      <c r="C9" s="64">
        <v>667</v>
      </c>
      <c r="D9" s="66">
        <v>538</v>
      </c>
      <c r="E9" s="66"/>
      <c r="F9" s="67"/>
      <c r="G9" s="66"/>
      <c r="H9" s="66"/>
      <c r="I9" s="64">
        <f>C9-D9+E9+F9+G9+H9</f>
        <v>129</v>
      </c>
    </row>
    <row r="10" spans="1:9" x14ac:dyDescent="0.25">
      <c r="A10" s="34" t="s">
        <v>18</v>
      </c>
      <c r="B10" s="35"/>
      <c r="C10" s="64">
        <v>1076</v>
      </c>
      <c r="D10" s="66">
        <v>601</v>
      </c>
      <c r="E10" s="66"/>
      <c r="F10" s="67"/>
      <c r="G10" s="66"/>
      <c r="H10" s="66"/>
      <c r="I10" s="64">
        <f>C10-D10+E10+F10+G10+H10</f>
        <v>475</v>
      </c>
    </row>
    <row r="11" spans="1:9" x14ac:dyDescent="0.25">
      <c r="A11" s="34" t="s">
        <v>19</v>
      </c>
      <c r="B11" s="35"/>
      <c r="C11" s="64">
        <v>1096</v>
      </c>
      <c r="D11" s="66">
        <v>440</v>
      </c>
      <c r="E11" s="66"/>
      <c r="F11" s="67"/>
      <c r="G11" s="66"/>
      <c r="H11" s="66"/>
      <c r="I11" s="64">
        <f>C11-D11+E11+F11+G11+H11</f>
        <v>656</v>
      </c>
    </row>
    <row r="12" spans="1:9" x14ac:dyDescent="0.25">
      <c r="A12" s="36"/>
      <c r="B12" s="29" t="s">
        <v>20</v>
      </c>
      <c r="C12" s="68">
        <f t="shared" ref="C12:I12" si="0">SUM(C8:C11)</f>
        <v>3987</v>
      </c>
      <c r="D12" s="68">
        <f t="shared" si="0"/>
        <v>1770</v>
      </c>
      <c r="E12" s="68">
        <f t="shared" si="0"/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2217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9" t="s">
        <v>21</v>
      </c>
      <c r="B14" s="80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4"/>
      <c r="D15" s="64"/>
      <c r="E15" s="64"/>
      <c r="F15" s="65"/>
      <c r="G15" s="64"/>
      <c r="H15" s="64"/>
      <c r="I15" s="64">
        <f>C15-D15+E15+F15+G15+H15</f>
        <v>0</v>
      </c>
    </row>
    <row r="16" spans="1:9" x14ac:dyDescent="0.25">
      <c r="A16" s="40" t="s">
        <v>17</v>
      </c>
      <c r="B16" s="35"/>
      <c r="C16" s="64"/>
      <c r="D16" s="66"/>
      <c r="E16" s="66"/>
      <c r="F16" s="67"/>
      <c r="G16" s="66"/>
      <c r="H16" s="66"/>
      <c r="I16" s="64">
        <f>C16-D16+E16+F16+G16+H16</f>
        <v>0</v>
      </c>
    </row>
    <row r="17" spans="1:9" x14ac:dyDescent="0.25">
      <c r="A17" s="40" t="s">
        <v>18</v>
      </c>
      <c r="B17" s="35"/>
      <c r="C17" s="64"/>
      <c r="D17" s="66"/>
      <c r="E17" s="66"/>
      <c r="F17" s="67"/>
      <c r="G17" s="66"/>
      <c r="H17" s="66"/>
      <c r="I17" s="64">
        <f>C17-D17+E17+F17+G17+H17</f>
        <v>0</v>
      </c>
    </row>
    <row r="18" spans="1:9" x14ac:dyDescent="0.25">
      <c r="A18" s="40" t="s">
        <v>22</v>
      </c>
      <c r="B18" s="35"/>
      <c r="C18" s="64">
        <v>5146</v>
      </c>
      <c r="D18" s="66">
        <v>1409</v>
      </c>
      <c r="E18" s="66"/>
      <c r="F18" s="67"/>
      <c r="G18" s="66"/>
      <c r="H18" s="66"/>
      <c r="I18" s="64">
        <f>C18-D18+E18+F18+G18+H18</f>
        <v>3737</v>
      </c>
    </row>
    <row r="19" spans="1:9" x14ac:dyDescent="0.25">
      <c r="A19" s="36"/>
      <c r="B19" s="29" t="s">
        <v>20</v>
      </c>
      <c r="C19" s="69">
        <f t="shared" ref="C19:I19" si="1">SUM(C15:C18)</f>
        <v>5146</v>
      </c>
      <c r="D19" s="69">
        <f t="shared" si="1"/>
        <v>1409</v>
      </c>
      <c r="E19" s="69">
        <f t="shared" si="1"/>
        <v>0</v>
      </c>
      <c r="F19" s="69">
        <f t="shared" si="1"/>
        <v>0</v>
      </c>
      <c r="G19" s="69">
        <f t="shared" si="1"/>
        <v>0</v>
      </c>
      <c r="H19" s="69">
        <f t="shared" si="1"/>
        <v>0</v>
      </c>
      <c r="I19" s="69">
        <f t="shared" si="1"/>
        <v>3737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81" t="s">
        <v>23</v>
      </c>
      <c r="B21" s="82"/>
      <c r="C21" s="70">
        <f t="shared" ref="C21:I21" si="2">+C12-C19</f>
        <v>-1159</v>
      </c>
      <c r="D21" s="70">
        <f>+D12-D19</f>
        <v>361</v>
      </c>
      <c r="E21" s="70">
        <f t="shared" si="2"/>
        <v>0</v>
      </c>
      <c r="F21" s="70">
        <f t="shared" si="2"/>
        <v>0</v>
      </c>
      <c r="G21" s="70">
        <f t="shared" si="2"/>
        <v>0</v>
      </c>
      <c r="H21" s="70">
        <f t="shared" si="2"/>
        <v>0</v>
      </c>
      <c r="I21" s="71">
        <f t="shared" si="2"/>
        <v>-1520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3" t="s">
        <v>25</v>
      </c>
      <c r="D24" s="83"/>
      <c r="E24" s="83" t="s">
        <v>26</v>
      </c>
      <c r="F24" s="83"/>
      <c r="G24" s="84" t="s">
        <v>27</v>
      </c>
      <c r="H24" s="8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72" t="s">
        <v>39</v>
      </c>
      <c r="B27" s="73" t="s">
        <v>40</v>
      </c>
      <c r="C27" s="48"/>
      <c r="D27" s="48"/>
      <c r="E27" s="48"/>
      <c r="F27" s="48"/>
      <c r="G27" s="48"/>
      <c r="H27" s="48">
        <f t="shared" ref="H27:H38" si="3">D27-F27</f>
        <v>0</v>
      </c>
    </row>
    <row r="28" spans="1:9" x14ac:dyDescent="0.25">
      <c r="A28" s="74"/>
      <c r="B28" s="73" t="s">
        <v>47</v>
      </c>
      <c r="C28" s="48">
        <v>0</v>
      </c>
      <c r="D28" s="48"/>
      <c r="E28" s="48">
        <v>816.66</v>
      </c>
      <c r="F28" s="48"/>
      <c r="G28" s="48"/>
      <c r="H28" s="48">
        <f>-C28+E28</f>
        <v>816.66</v>
      </c>
    </row>
    <row r="29" spans="1:9" x14ac:dyDescent="0.25">
      <c r="A29" s="74">
        <v>43402</v>
      </c>
      <c r="B29" s="73" t="s">
        <v>45</v>
      </c>
      <c r="C29" s="48"/>
      <c r="D29" s="75">
        <f>3861/11</f>
        <v>351</v>
      </c>
      <c r="E29" s="48"/>
      <c r="F29" s="48">
        <v>109.5</v>
      </c>
      <c r="G29" s="48"/>
      <c r="H29" s="48">
        <f t="shared" si="3"/>
        <v>241.5</v>
      </c>
    </row>
    <row r="30" spans="1:9" x14ac:dyDescent="0.25">
      <c r="A30" s="72">
        <v>43479</v>
      </c>
      <c r="B30" s="73" t="s">
        <v>45</v>
      </c>
      <c r="C30" s="48"/>
      <c r="D30" s="75">
        <f>1287/11</f>
        <v>117</v>
      </c>
      <c r="E30" s="48"/>
      <c r="F30" s="48">
        <v>36.479999999999997</v>
      </c>
      <c r="G30" s="48"/>
      <c r="H30" s="48">
        <f t="shared" si="3"/>
        <v>80.52000000000001</v>
      </c>
    </row>
    <row r="31" spans="1:9" x14ac:dyDescent="0.25">
      <c r="A31" s="74">
        <v>43564</v>
      </c>
      <c r="B31" s="73" t="s">
        <v>45</v>
      </c>
      <c r="C31" s="48"/>
      <c r="D31" s="75">
        <f>1287/11</f>
        <v>117</v>
      </c>
      <c r="E31" s="48"/>
      <c r="F31" s="48">
        <v>36.479999999999997</v>
      </c>
      <c r="G31" s="48"/>
      <c r="H31" s="48">
        <f t="shared" si="3"/>
        <v>80.52000000000001</v>
      </c>
    </row>
    <row r="32" spans="1:9" x14ac:dyDescent="0.25">
      <c r="A32" s="74">
        <v>43332</v>
      </c>
      <c r="B32" s="73" t="s">
        <v>46</v>
      </c>
      <c r="C32" s="48"/>
      <c r="D32" s="75">
        <f>125/11</f>
        <v>11.363636363636363</v>
      </c>
      <c r="E32" s="48"/>
      <c r="F32" s="48">
        <v>0</v>
      </c>
      <c r="G32" s="48"/>
      <c r="H32" s="48">
        <f t="shared" ref="H32:H35" si="4">D32-F32</f>
        <v>11.363636363636363</v>
      </c>
    </row>
    <row r="33" spans="1:8" x14ac:dyDescent="0.25">
      <c r="A33" s="74">
        <v>43402</v>
      </c>
      <c r="B33" s="73" t="s">
        <v>46</v>
      </c>
      <c r="C33" s="48"/>
      <c r="D33" s="75">
        <f>109.39/11</f>
        <v>9.9445454545454552</v>
      </c>
      <c r="E33" s="48"/>
      <c r="F33" s="48">
        <v>0</v>
      </c>
      <c r="G33" s="48"/>
      <c r="H33" s="48">
        <f t="shared" si="4"/>
        <v>9.9445454545454552</v>
      </c>
    </row>
    <row r="34" spans="1:8" x14ac:dyDescent="0.25">
      <c r="A34" s="74">
        <v>43488</v>
      </c>
      <c r="B34" s="73" t="s">
        <v>46</v>
      </c>
      <c r="C34" s="48"/>
      <c r="D34" s="75">
        <f>109.37/11</f>
        <v>9.9427272727272733</v>
      </c>
      <c r="E34" s="48"/>
      <c r="F34" s="48">
        <v>0</v>
      </c>
      <c r="G34" s="48"/>
      <c r="H34" s="48">
        <f t="shared" si="4"/>
        <v>9.9427272727272733</v>
      </c>
    </row>
    <row r="35" spans="1:8" x14ac:dyDescent="0.25">
      <c r="A35" s="74">
        <v>43613</v>
      </c>
      <c r="B35" s="73" t="s">
        <v>46</v>
      </c>
      <c r="C35" s="48"/>
      <c r="D35" s="75">
        <f>109.25/11</f>
        <v>9.9318181818181817</v>
      </c>
      <c r="E35" s="48"/>
      <c r="F35" s="48">
        <v>0</v>
      </c>
      <c r="G35" s="48"/>
      <c r="H35" s="48">
        <f t="shared" si="4"/>
        <v>9.9318181818181817</v>
      </c>
    </row>
    <row r="36" spans="1:8" x14ac:dyDescent="0.25">
      <c r="A36" s="74">
        <v>43308</v>
      </c>
      <c r="B36" s="73" t="s">
        <v>43</v>
      </c>
      <c r="C36" s="48"/>
      <c r="D36" s="75">
        <f>1141.45-1133.04</f>
        <v>8.4100000000000819</v>
      </c>
      <c r="E36" s="48"/>
      <c r="F36" s="48">
        <v>100.35</v>
      </c>
      <c r="G36" s="48"/>
      <c r="H36" s="48">
        <f t="shared" ref="H36:H37" si="5">D36-F36</f>
        <v>-91.939999999999912</v>
      </c>
    </row>
    <row r="37" spans="1:8" x14ac:dyDescent="0.25">
      <c r="A37" s="74">
        <v>43500</v>
      </c>
      <c r="B37" s="73" t="s">
        <v>48</v>
      </c>
      <c r="C37" s="48"/>
      <c r="D37" s="75">
        <v>12.27</v>
      </c>
      <c r="E37" s="48"/>
      <c r="F37" s="48">
        <v>0</v>
      </c>
      <c r="G37" s="48"/>
      <c r="H37" s="48">
        <f t="shared" si="5"/>
        <v>12.27</v>
      </c>
    </row>
    <row r="38" spans="1:8" x14ac:dyDescent="0.25">
      <c r="A38" s="74"/>
      <c r="B38" s="73" t="s">
        <v>41</v>
      </c>
      <c r="C38" s="48"/>
      <c r="D38" s="75"/>
      <c r="E38" s="48"/>
      <c r="F38" s="48">
        <v>0</v>
      </c>
      <c r="G38" s="48"/>
      <c r="H38" s="48">
        <f t="shared" si="3"/>
        <v>0</v>
      </c>
    </row>
    <row r="39" spans="1:8" x14ac:dyDescent="0.25">
      <c r="A39" s="74">
        <v>43465</v>
      </c>
      <c r="B39" s="73" t="s">
        <v>44</v>
      </c>
      <c r="C39" s="48">
        <f>-(1007-667)</f>
        <v>-340</v>
      </c>
      <c r="D39" s="75"/>
      <c r="E39" s="48">
        <v>0</v>
      </c>
      <c r="F39" s="48">
        <v>0</v>
      </c>
      <c r="G39" s="48"/>
      <c r="H39" s="48">
        <f>-C39+E39</f>
        <v>340</v>
      </c>
    </row>
    <row r="40" spans="1:8" x14ac:dyDescent="0.25">
      <c r="A40" s="74"/>
      <c r="B40" s="76" t="s">
        <v>42</v>
      </c>
      <c r="C40" s="48"/>
      <c r="D40" s="75"/>
      <c r="E40" s="48"/>
      <c r="F40" s="48"/>
      <c r="G40" s="48"/>
      <c r="H40" s="48"/>
    </row>
    <row r="41" spans="1:8" x14ac:dyDescent="0.25">
      <c r="B41" s="49" t="s">
        <v>29</v>
      </c>
      <c r="H41" s="50">
        <f>SUM(H26:H40)</f>
        <v>1520.7127272727273</v>
      </c>
    </row>
    <row r="43" spans="1:8" ht="17.25" thickBot="1" x14ac:dyDescent="0.3">
      <c r="G43" s="7" t="s">
        <v>30</v>
      </c>
      <c r="H43" s="51">
        <f>I21+H41</f>
        <v>0.71272727272730663</v>
      </c>
    </row>
    <row r="44" spans="1:8" x14ac:dyDescent="0.25">
      <c r="B44" s="52" t="s">
        <v>35</v>
      </c>
      <c r="C44" s="53">
        <f>I12</f>
        <v>2217</v>
      </c>
      <c r="D44" s="54"/>
    </row>
    <row r="45" spans="1:8" x14ac:dyDescent="0.25">
      <c r="B45" s="55" t="s">
        <v>36</v>
      </c>
      <c r="C45" s="56">
        <f>I19</f>
        <v>3737</v>
      </c>
      <c r="D45" s="57"/>
    </row>
    <row r="46" spans="1:8" x14ac:dyDescent="0.25">
      <c r="B46" s="55" t="s">
        <v>38</v>
      </c>
      <c r="C46" s="56">
        <v>389</v>
      </c>
      <c r="D46" s="57"/>
    </row>
    <row r="47" spans="1:8" x14ac:dyDescent="0.25">
      <c r="B47" s="58" t="s">
        <v>27</v>
      </c>
      <c r="C47" s="59">
        <f>C44-C45-C46</f>
        <v>-1909</v>
      </c>
      <c r="D47" s="57"/>
    </row>
    <row r="48" spans="1:8" x14ac:dyDescent="0.25">
      <c r="B48" s="55"/>
      <c r="C48" s="60"/>
      <c r="D48" s="57"/>
    </row>
    <row r="49" spans="2:4" x14ac:dyDescent="0.25">
      <c r="B49" s="55" t="s">
        <v>31</v>
      </c>
      <c r="C49" s="59">
        <v>-1909.48</v>
      </c>
      <c r="D49" s="57"/>
    </row>
    <row r="50" spans="2:4" ht="17.25" thickBot="1" x14ac:dyDescent="0.3">
      <c r="B50" s="61" t="s">
        <v>32</v>
      </c>
      <c r="C50" s="62">
        <f>C49-C47</f>
        <v>-0.48000000000001819</v>
      </c>
      <c r="D50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2021-02-04T00:13:19Z</dcterms:modified>
</cp:coreProperties>
</file>