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o\Dropbox\client files\McAuley\Superfund\2022\"/>
    </mc:Choice>
  </mc:AlternateContent>
  <xr:revisionPtr revIDLastSave="0" documentId="13_ncr:1_{097770B5-49A1-4A92-803E-46F82A813B64}" xr6:coauthVersionLast="47" xr6:coauthVersionMax="47" xr10:uidLastSave="{00000000-0000-0000-0000-000000000000}"/>
  <bookViews>
    <workbookView xWindow="28680" yWindow="-120" windowWidth="29040" windowHeight="15840" xr2:uid="{C3531FB8-DA81-4E4A-855E-CA5DD505DDFA}"/>
  </bookViews>
  <sheets>
    <sheet name="2022" sheetId="7" r:id="rId1"/>
    <sheet name=" 2021 Financials " sheetId="4" r:id="rId2"/>
    <sheet name="members balances and alloca (2)" sheetId="6" r:id="rId3"/>
    <sheet name="members balances and allocation" sheetId="1" r:id="rId4"/>
    <sheet name="2019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4" l="1"/>
  <c r="C22" i="4" s="1"/>
  <c r="O14" i="4"/>
  <c r="O13" i="4"/>
  <c r="M17" i="4"/>
  <c r="L7" i="7"/>
  <c r="C8" i="6"/>
  <c r="D5" i="6" s="1"/>
  <c r="E16" i="4"/>
  <c r="C16" i="4"/>
  <c r="C8" i="4"/>
  <c r="D5" i="4" s="1"/>
  <c r="C12" i="2"/>
  <c r="B12" i="2"/>
  <c r="B6" i="2"/>
  <c r="C8" i="2"/>
  <c r="B8" i="2"/>
  <c r="C6" i="2"/>
  <c r="C4" i="2"/>
  <c r="B4" i="2"/>
  <c r="E3" i="2"/>
  <c r="B3" i="2"/>
  <c r="E22" i="4" l="1"/>
  <c r="E24" i="4" s="1"/>
  <c r="E26" i="4" s="1"/>
  <c r="E22" i="6"/>
  <c r="E24" i="6" s="1"/>
  <c r="E26" i="6" s="1"/>
  <c r="D8" i="6"/>
  <c r="D3" i="6"/>
  <c r="C22" i="6" s="1"/>
  <c r="C24" i="6" s="1"/>
  <c r="C26" i="6" s="1"/>
  <c r="D3" i="4"/>
  <c r="D8" i="4"/>
  <c r="C8" i="1"/>
  <c r="D3" i="1" l="1"/>
  <c r="C22" i="1" l="1"/>
  <c r="C24" i="1" s="1"/>
  <c r="D5" i="1"/>
  <c r="D8" i="1" s="1"/>
  <c r="C26" i="1" l="1"/>
  <c r="E22" i="1"/>
  <c r="E24" i="1" l="1"/>
  <c r="E26" i="1" s="1"/>
  <c r="C24" i="4"/>
  <c r="C26" i="4"/>
  <c r="C3" i="7" s="1"/>
  <c r="I22" i="4"/>
  <c r="C5" i="7" l="1"/>
  <c r="I24" i="4"/>
  <c r="C16" i="7"/>
  <c r="E16" i="7" l="1"/>
  <c r="C8" i="7"/>
  <c r="D3" i="7" s="1"/>
  <c r="C22" i="7" l="1"/>
  <c r="I22" i="7" s="1"/>
  <c r="C18" i="7"/>
  <c r="C24" i="7" s="1"/>
  <c r="D5" i="7"/>
  <c r="K12" i="7"/>
  <c r="D8" i="7" l="1"/>
  <c r="E18" i="7"/>
  <c r="E22" i="7"/>
  <c r="C26" i="7"/>
  <c r="E24" i="7" l="1"/>
  <c r="I24" i="7" l="1"/>
  <c r="E26" i="7"/>
  <c r="K24" i="7"/>
</calcChain>
</file>

<file path=xl/sharedStrings.xml><?xml version="1.0" encoding="utf-8"?>
<sst xmlns="http://schemas.openxmlformats.org/spreadsheetml/2006/main" count="83" uniqueCount="29">
  <si>
    <t xml:space="preserve">Members Percentages </t>
  </si>
  <si>
    <t>%</t>
  </si>
  <si>
    <t>TOTAL</t>
  </si>
  <si>
    <t>Description</t>
  </si>
  <si>
    <t>Opening</t>
  </si>
  <si>
    <t xml:space="preserve">gov co contributions </t>
  </si>
  <si>
    <t>Change in members acount</t>
  </si>
  <si>
    <t xml:space="preserve">Closing balance </t>
  </si>
  <si>
    <t>Profit/Loss for the year</t>
  </si>
  <si>
    <t xml:space="preserve">Profit/loss for yr </t>
  </si>
  <si>
    <t>Tax payable 2016</t>
  </si>
  <si>
    <t>Proportions for Members 2017</t>
  </si>
  <si>
    <t xml:space="preserve">2017 yr opening balance </t>
  </si>
  <si>
    <t>Lachlan</t>
  </si>
  <si>
    <t>Kath</t>
  </si>
  <si>
    <t>rollover</t>
  </si>
  <si>
    <t xml:space="preserve">Lachlan </t>
  </si>
  <si>
    <t xml:space="preserve">Kath </t>
  </si>
  <si>
    <t>total</t>
  </si>
  <si>
    <t>tax adj</t>
  </si>
  <si>
    <t>income allocation</t>
  </si>
  <si>
    <t>Income</t>
  </si>
  <si>
    <t>employer contribuion</t>
  </si>
  <si>
    <t xml:space="preserve">2020 yr opening balance </t>
  </si>
  <si>
    <t>Proportions for Members 2021</t>
  </si>
  <si>
    <t xml:space="preserve">2021 yr opening balance </t>
  </si>
  <si>
    <t xml:space="preserve">Change in Value Assets </t>
  </si>
  <si>
    <t>Tax payable 2022</t>
  </si>
  <si>
    <t>change in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</si>
</sst>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AEEC-F0D0-47BA-878A-7E7C01B2452C}">
  <sheetPr>
    <pageSetUpPr fitToPage="1"/>
  </sheetPr>
  <dimension ref="A1:L26"/>
  <sheetViews>
    <sheetView tabSelected="1" workbookViewId="0">
      <selection activeCell="E16" sqref="E16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  <col min="11" max="11" width="9.5703125" bestFit="1" customWidth="1"/>
  </cols>
  <sheetData>
    <row r="1" spans="1:12" x14ac:dyDescent="0.25">
      <c r="A1" t="s">
        <v>0</v>
      </c>
    </row>
    <row r="2" spans="1:12" ht="36" customHeight="1" x14ac:dyDescent="0.25">
      <c r="C2" s="1" t="s">
        <v>25</v>
      </c>
      <c r="D2" s="2" t="s">
        <v>1</v>
      </c>
      <c r="E2" s="1"/>
    </row>
    <row r="3" spans="1:12" x14ac:dyDescent="0.25">
      <c r="A3">
        <v>1</v>
      </c>
      <c r="B3" t="s">
        <v>13</v>
      </c>
      <c r="C3" s="4">
        <f>' 2021 Financials '!C26</f>
        <v>88288.258767108433</v>
      </c>
      <c r="D3" s="3">
        <f>C3/C8</f>
        <v>0.51091015654973482</v>
      </c>
      <c r="L3" t="s">
        <v>8</v>
      </c>
    </row>
    <row r="4" spans="1:12" x14ac:dyDescent="0.25">
      <c r="I4" s="4"/>
      <c r="L4">
        <v>6858.87</v>
      </c>
    </row>
    <row r="5" spans="1:12" x14ac:dyDescent="0.25">
      <c r="A5">
        <v>2</v>
      </c>
      <c r="B5" t="s">
        <v>14</v>
      </c>
      <c r="C5" s="4">
        <f>' 2021 Financials '!E26</f>
        <v>84517.581232891564</v>
      </c>
      <c r="D5" s="3">
        <f>C5/C8</f>
        <v>0.48908984345026513</v>
      </c>
    </row>
    <row r="6" spans="1:12" x14ac:dyDescent="0.25">
      <c r="L6" t="s">
        <v>26</v>
      </c>
    </row>
    <row r="7" spans="1:12" x14ac:dyDescent="0.25">
      <c r="L7">
        <f>107555.8</f>
        <v>107555.8</v>
      </c>
    </row>
    <row r="8" spans="1:12" x14ac:dyDescent="0.25">
      <c r="A8" t="s">
        <v>2</v>
      </c>
      <c r="C8">
        <f>C5+C3</f>
        <v>172805.84</v>
      </c>
      <c r="D8" s="3">
        <f>D5+D3</f>
        <v>1</v>
      </c>
    </row>
    <row r="12" spans="1:12" x14ac:dyDescent="0.25">
      <c r="A12" t="s">
        <v>24</v>
      </c>
      <c r="K12">
        <f>320.17+E16-84517.58</f>
        <v>320.17123289156007</v>
      </c>
    </row>
    <row r="14" spans="1:12" x14ac:dyDescent="0.25">
      <c r="A14" t="s">
        <v>3</v>
      </c>
      <c r="C14" t="s">
        <v>13</v>
      </c>
      <c r="E14" t="s">
        <v>14</v>
      </c>
    </row>
    <row r="16" spans="1:12" x14ac:dyDescent="0.25">
      <c r="A16" t="s">
        <v>4</v>
      </c>
      <c r="C16" s="4">
        <f>C3</f>
        <v>88288.258767108433</v>
      </c>
      <c r="E16">
        <f>C5</f>
        <v>84517.581232891564</v>
      </c>
    </row>
    <row r="18" spans="1:11" x14ac:dyDescent="0.25">
      <c r="A18" t="s">
        <v>28</v>
      </c>
      <c r="C18" s="5">
        <f>L7*D3</f>
        <v>54951.350615831972</v>
      </c>
      <c r="E18" s="5">
        <f>L7*D5</f>
        <v>52604.449384168031</v>
      </c>
      <c r="G18" s="5"/>
    </row>
    <row r="19" spans="1:11" x14ac:dyDescent="0.25">
      <c r="A19" t="s">
        <v>27</v>
      </c>
      <c r="C19" s="4">
        <v>0</v>
      </c>
      <c r="E19" s="4">
        <v>0</v>
      </c>
      <c r="G19" s="4"/>
    </row>
    <row r="20" spans="1:11" x14ac:dyDescent="0.25">
      <c r="A20" t="s">
        <v>5</v>
      </c>
      <c r="C20">
        <v>0</v>
      </c>
      <c r="E20" s="4">
        <v>0</v>
      </c>
    </row>
    <row r="22" spans="1:11" x14ac:dyDescent="0.25">
      <c r="A22" t="s">
        <v>9</v>
      </c>
      <c r="C22" s="4">
        <f>L4*D3</f>
        <v>3504.2663454542794</v>
      </c>
      <c r="E22" s="4">
        <f>L4*D5</f>
        <v>3354.60365454572</v>
      </c>
      <c r="G22" s="4"/>
      <c r="I22" s="4">
        <f>C22+C20</f>
        <v>3504.2663454542794</v>
      </c>
    </row>
    <row r="24" spans="1:11" x14ac:dyDescent="0.25">
      <c r="A24" t="s">
        <v>6</v>
      </c>
      <c r="C24" s="4">
        <f>C18+C22-C19</f>
        <v>58455.61696128625</v>
      </c>
      <c r="E24" s="4">
        <f>E22+E18-E19</f>
        <v>55959.053038713748</v>
      </c>
      <c r="G24" s="4"/>
      <c r="I24" s="4">
        <f>E24+E20</f>
        <v>55959.053038713748</v>
      </c>
      <c r="K24" s="4">
        <f>C24+E24</f>
        <v>114414.67</v>
      </c>
    </row>
    <row r="26" spans="1:11" x14ac:dyDescent="0.25">
      <c r="A26" t="s">
        <v>7</v>
      </c>
      <c r="C26" s="4">
        <f>C16+C24+C20</f>
        <v>146743.87572839469</v>
      </c>
      <c r="E26" s="4">
        <f>E16+E24+E20</f>
        <v>140476.63427160532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A827-C014-421A-A019-88278E7518B8}">
  <sheetPr>
    <pageSetUpPr fitToPage="1"/>
  </sheetPr>
  <dimension ref="A1:O26"/>
  <sheetViews>
    <sheetView workbookViewId="0">
      <selection activeCell="L5" sqref="L5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</cols>
  <sheetData>
    <row r="1" spans="1:15" x14ac:dyDescent="0.25">
      <c r="A1" t="s">
        <v>0</v>
      </c>
    </row>
    <row r="2" spans="1:15" ht="36" customHeight="1" x14ac:dyDescent="0.25">
      <c r="C2" s="1" t="s">
        <v>23</v>
      </c>
      <c r="D2" s="2" t="s">
        <v>1</v>
      </c>
      <c r="E2" s="1"/>
    </row>
    <row r="3" spans="1:15" x14ac:dyDescent="0.25">
      <c r="A3">
        <v>1</v>
      </c>
      <c r="B3" t="s">
        <v>13</v>
      </c>
      <c r="C3">
        <v>89738.06</v>
      </c>
      <c r="D3" s="3">
        <f>C3/C8</f>
        <v>0.51094181582648868</v>
      </c>
      <c r="L3" t="s">
        <v>8</v>
      </c>
    </row>
    <row r="4" spans="1:15" x14ac:dyDescent="0.25">
      <c r="I4" s="4"/>
      <c r="L4">
        <f>-2200.18-500-626.62</f>
        <v>-3326.7999999999997</v>
      </c>
    </row>
    <row r="5" spans="1:15" x14ac:dyDescent="0.25">
      <c r="A5">
        <v>2</v>
      </c>
      <c r="B5" t="s">
        <v>14</v>
      </c>
      <c r="C5">
        <v>85894.58</v>
      </c>
      <c r="D5" s="3">
        <f>C5/C8</f>
        <v>0.48905818417351121</v>
      </c>
    </row>
    <row r="8" spans="1:15" x14ac:dyDescent="0.25">
      <c r="A8" t="s">
        <v>2</v>
      </c>
      <c r="C8">
        <f>C5+C3</f>
        <v>175632.64000000001</v>
      </c>
      <c r="D8" s="3">
        <f>D5+D3</f>
        <v>0.99999999999999989</v>
      </c>
    </row>
    <row r="12" spans="1:15" x14ac:dyDescent="0.25">
      <c r="A12" t="s">
        <v>24</v>
      </c>
    </row>
    <row r="13" spans="1:15" x14ac:dyDescent="0.25">
      <c r="M13">
        <v>629.27</v>
      </c>
      <c r="O13">
        <f>M13*D3</f>
        <v>321.5203564451345</v>
      </c>
    </row>
    <row r="14" spans="1:15" x14ac:dyDescent="0.25">
      <c r="A14" t="s">
        <v>3</v>
      </c>
      <c r="C14" t="s">
        <v>13</v>
      </c>
      <c r="E14" t="s">
        <v>14</v>
      </c>
      <c r="O14">
        <f>M13*D5</f>
        <v>307.74964355486537</v>
      </c>
    </row>
    <row r="16" spans="1:15" x14ac:dyDescent="0.25">
      <c r="A16" t="s">
        <v>4</v>
      </c>
      <c r="C16">
        <f>C3</f>
        <v>89738.06</v>
      </c>
      <c r="E16">
        <f>C5</f>
        <v>85894.58</v>
      </c>
    </row>
    <row r="17" spans="1:13" x14ac:dyDescent="0.25">
      <c r="M17">
        <f>1879.85/3</f>
        <v>626.61666666666667</v>
      </c>
    </row>
    <row r="18" spans="1:13" x14ac:dyDescent="0.25">
      <c r="A18" t="s">
        <v>15</v>
      </c>
      <c r="C18" s="5">
        <v>0</v>
      </c>
      <c r="E18" s="5">
        <v>0</v>
      </c>
      <c r="G18" s="5"/>
    </row>
    <row r="19" spans="1:13" x14ac:dyDescent="0.25">
      <c r="A19" t="s">
        <v>10</v>
      </c>
      <c r="C19" s="4">
        <v>0</v>
      </c>
      <c r="E19" s="4">
        <v>0</v>
      </c>
      <c r="G19" s="4"/>
    </row>
    <row r="20" spans="1:13" x14ac:dyDescent="0.25">
      <c r="A20" t="s">
        <v>5</v>
      </c>
      <c r="C20">
        <v>250</v>
      </c>
      <c r="E20" s="4">
        <v>250</v>
      </c>
    </row>
    <row r="22" spans="1:13" x14ac:dyDescent="0.25">
      <c r="A22" t="s">
        <v>9</v>
      </c>
      <c r="C22" s="4">
        <f>L4*D3</f>
        <v>-1699.8012328915624</v>
      </c>
      <c r="E22" s="4">
        <f>L4*D5</f>
        <v>-1626.9987671084371</v>
      </c>
      <c r="G22" s="4"/>
      <c r="I22" s="4">
        <f>C22+C20</f>
        <v>-1449.8012328915624</v>
      </c>
    </row>
    <row r="24" spans="1:13" x14ac:dyDescent="0.25">
      <c r="A24" t="s">
        <v>6</v>
      </c>
      <c r="C24" s="4">
        <f>C18+C22-C19</f>
        <v>-1699.8012328915624</v>
      </c>
      <c r="E24" s="4">
        <f>E22+E18-E19</f>
        <v>-1626.9987671084371</v>
      </c>
      <c r="G24" s="4"/>
      <c r="I24" s="4">
        <f>E24+E20</f>
        <v>-1376.9987671084371</v>
      </c>
    </row>
    <row r="26" spans="1:13" x14ac:dyDescent="0.25">
      <c r="A26" t="s">
        <v>7</v>
      </c>
      <c r="C26" s="4">
        <f>C16+C24+C20</f>
        <v>88288.258767108433</v>
      </c>
      <c r="E26" s="4">
        <f>E16+E24+E20</f>
        <v>84517.581232891564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A9F6-6461-4A6F-A794-C2AE5C0F59AE}">
  <sheetPr>
    <pageSetUpPr fitToPage="1"/>
  </sheetPr>
  <dimension ref="A1:L26"/>
  <sheetViews>
    <sheetView workbookViewId="0">
      <selection activeCell="C2" sqref="C2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</cols>
  <sheetData>
    <row r="1" spans="1:12" x14ac:dyDescent="0.25">
      <c r="A1" t="s">
        <v>0</v>
      </c>
    </row>
    <row r="2" spans="1:12" ht="36" customHeight="1" x14ac:dyDescent="0.25">
      <c r="C2" s="1" t="s">
        <v>12</v>
      </c>
      <c r="D2" s="2" t="s">
        <v>1</v>
      </c>
      <c r="E2" s="1"/>
    </row>
    <row r="3" spans="1:12" x14ac:dyDescent="0.25">
      <c r="A3">
        <v>1</v>
      </c>
      <c r="B3" t="s">
        <v>13</v>
      </c>
      <c r="C3">
        <v>62906.73</v>
      </c>
      <c r="D3" s="3">
        <f>C3/C8</f>
        <v>0.51815677499460067</v>
      </c>
      <c r="L3" t="s">
        <v>8</v>
      </c>
    </row>
    <row r="4" spans="1:12" x14ac:dyDescent="0.25">
      <c r="I4" s="4"/>
      <c r="L4">
        <v>291.06</v>
      </c>
    </row>
    <row r="5" spans="1:12" x14ac:dyDescent="0.25">
      <c r="A5">
        <v>2</v>
      </c>
      <c r="B5" t="s">
        <v>14</v>
      </c>
      <c r="C5">
        <v>58498.09</v>
      </c>
      <c r="D5" s="3">
        <f>C5/C8</f>
        <v>0.48184322500539922</v>
      </c>
    </row>
    <row r="8" spans="1:12" x14ac:dyDescent="0.25">
      <c r="A8" t="s">
        <v>2</v>
      </c>
      <c r="C8">
        <f>C5+C3</f>
        <v>121404.82</v>
      </c>
      <c r="D8" s="3">
        <f>D5+D3</f>
        <v>0.99999999999999989</v>
      </c>
    </row>
    <row r="12" spans="1:12" x14ac:dyDescent="0.25">
      <c r="A12" t="s">
        <v>11</v>
      </c>
    </row>
    <row r="14" spans="1:12" x14ac:dyDescent="0.25">
      <c r="A14" t="s">
        <v>3</v>
      </c>
      <c r="C14" t="s">
        <v>13</v>
      </c>
      <c r="E14" t="s">
        <v>14</v>
      </c>
    </row>
    <row r="16" spans="1:12" x14ac:dyDescent="0.25">
      <c r="A16" t="s">
        <v>4</v>
      </c>
      <c r="C16">
        <v>0</v>
      </c>
      <c r="E16">
        <v>0</v>
      </c>
    </row>
    <row r="18" spans="1:7" x14ac:dyDescent="0.25">
      <c r="A18" t="s">
        <v>15</v>
      </c>
      <c r="C18" s="5">
        <v>62906.73</v>
      </c>
      <c r="E18" s="5">
        <v>58498.09</v>
      </c>
      <c r="G18" s="5"/>
    </row>
    <row r="19" spans="1:7" x14ac:dyDescent="0.25">
      <c r="A19" t="s">
        <v>10</v>
      </c>
      <c r="C19" s="4">
        <v>0</v>
      </c>
      <c r="E19" s="4">
        <v>0</v>
      </c>
      <c r="G19" s="4"/>
    </row>
    <row r="20" spans="1:7" x14ac:dyDescent="0.25">
      <c r="A20" t="s">
        <v>5</v>
      </c>
      <c r="E20" s="4"/>
    </row>
    <row r="22" spans="1:7" x14ac:dyDescent="0.25">
      <c r="A22" t="s">
        <v>9</v>
      </c>
      <c r="C22" s="4">
        <f>L4*D3</f>
        <v>150.81471092992848</v>
      </c>
      <c r="E22" s="4">
        <f>L4*D5</f>
        <v>140.24528907007149</v>
      </c>
      <c r="G22" s="4"/>
    </row>
    <row r="24" spans="1:7" x14ac:dyDescent="0.25">
      <c r="A24" t="s">
        <v>6</v>
      </c>
      <c r="C24" s="4">
        <f>C18+C22-C19</f>
        <v>63057.544710929935</v>
      </c>
      <c r="E24" s="4">
        <f>E22+E18-E19</f>
        <v>58638.33528907007</v>
      </c>
      <c r="G24" s="4"/>
    </row>
    <row r="26" spans="1:7" x14ac:dyDescent="0.25">
      <c r="A26" t="s">
        <v>7</v>
      </c>
      <c r="C26" s="4">
        <f>C16+C24</f>
        <v>63057.544710929935</v>
      </c>
      <c r="E26" s="4">
        <f>E16+E24+E20</f>
        <v>58638.33528907007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9DAB-131A-436D-9EC2-E86C5E7FF3B1}">
  <sheetPr>
    <pageSetUpPr fitToPage="1"/>
  </sheetPr>
  <dimension ref="A1:L26"/>
  <sheetViews>
    <sheetView workbookViewId="0">
      <selection activeCell="C32" sqref="C32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</cols>
  <sheetData>
    <row r="1" spans="1:12" x14ac:dyDescent="0.25">
      <c r="A1" t="s">
        <v>0</v>
      </c>
    </row>
    <row r="2" spans="1:12" ht="36" customHeight="1" x14ac:dyDescent="0.25">
      <c r="C2" s="1" t="s">
        <v>12</v>
      </c>
      <c r="D2" s="2" t="s">
        <v>1</v>
      </c>
      <c r="E2" s="1"/>
    </row>
    <row r="3" spans="1:12" x14ac:dyDescent="0.25">
      <c r="A3">
        <v>1</v>
      </c>
      <c r="B3" t="s">
        <v>13</v>
      </c>
      <c r="C3">
        <v>62906.73</v>
      </c>
      <c r="D3" s="3">
        <f>C3/C8</f>
        <v>0.51815677499460067</v>
      </c>
      <c r="L3" t="s">
        <v>8</v>
      </c>
    </row>
    <row r="4" spans="1:12" x14ac:dyDescent="0.25">
      <c r="I4" s="4"/>
      <c r="L4">
        <v>291.06</v>
      </c>
    </row>
    <row r="5" spans="1:12" x14ac:dyDescent="0.25">
      <c r="A5">
        <v>2</v>
      </c>
      <c r="B5" t="s">
        <v>14</v>
      </c>
      <c r="C5">
        <v>58498.09</v>
      </c>
      <c r="D5" s="3">
        <f>C5/C8</f>
        <v>0.48184322500539922</v>
      </c>
    </row>
    <row r="8" spans="1:12" x14ac:dyDescent="0.25">
      <c r="A8" t="s">
        <v>2</v>
      </c>
      <c r="C8">
        <f>C5+C3</f>
        <v>121404.82</v>
      </c>
      <c r="D8" s="3">
        <f>D5+D3</f>
        <v>0.99999999999999989</v>
      </c>
    </row>
    <row r="12" spans="1:12" x14ac:dyDescent="0.25">
      <c r="A12" t="s">
        <v>11</v>
      </c>
    </row>
    <row r="14" spans="1:12" x14ac:dyDescent="0.25">
      <c r="A14" t="s">
        <v>3</v>
      </c>
      <c r="C14" t="s">
        <v>13</v>
      </c>
      <c r="E14" t="s">
        <v>14</v>
      </c>
    </row>
    <row r="16" spans="1:12" x14ac:dyDescent="0.25">
      <c r="A16" t="s">
        <v>4</v>
      </c>
      <c r="C16">
        <v>0</v>
      </c>
      <c r="E16">
        <v>0</v>
      </c>
    </row>
    <row r="18" spans="1:7" x14ac:dyDescent="0.25">
      <c r="A18" t="s">
        <v>15</v>
      </c>
      <c r="C18" s="5">
        <v>62906.73</v>
      </c>
      <c r="E18" s="5">
        <v>58498.09</v>
      </c>
      <c r="G18" s="5"/>
    </row>
    <row r="19" spans="1:7" x14ac:dyDescent="0.25">
      <c r="A19" t="s">
        <v>10</v>
      </c>
      <c r="C19" s="4">
        <v>0</v>
      </c>
      <c r="E19" s="4">
        <v>0</v>
      </c>
      <c r="G19" s="4"/>
    </row>
    <row r="20" spans="1:7" x14ac:dyDescent="0.25">
      <c r="A20" t="s">
        <v>5</v>
      </c>
      <c r="E20" s="4"/>
    </row>
    <row r="22" spans="1:7" x14ac:dyDescent="0.25">
      <c r="A22" t="s">
        <v>9</v>
      </c>
      <c r="C22" s="4">
        <f>L4*D3</f>
        <v>150.81471092992848</v>
      </c>
      <c r="E22" s="4">
        <f>L4*D5</f>
        <v>140.24528907007149</v>
      </c>
      <c r="G22" s="4"/>
    </row>
    <row r="24" spans="1:7" x14ac:dyDescent="0.25">
      <c r="A24" t="s">
        <v>6</v>
      </c>
      <c r="C24" s="4">
        <f>C18+C22-C19</f>
        <v>63057.544710929935</v>
      </c>
      <c r="E24" s="4">
        <f>E22+E18-E19</f>
        <v>58638.33528907007</v>
      </c>
      <c r="G24" s="4"/>
    </row>
    <row r="26" spans="1:7" x14ac:dyDescent="0.25">
      <c r="A26" t="s">
        <v>7</v>
      </c>
      <c r="C26" s="4">
        <f>C16+C24</f>
        <v>63057.544710929935</v>
      </c>
      <c r="E26" s="4">
        <f>E16+E24+E20</f>
        <v>58638.33528907007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DCF2-8DF4-41F3-B7C0-031868E024CB}">
  <dimension ref="A2:E12"/>
  <sheetViews>
    <sheetView workbookViewId="0">
      <selection activeCell="J20" sqref="J20"/>
    </sheetView>
  </sheetViews>
  <sheetFormatPr defaultRowHeight="15" x14ac:dyDescent="0.25"/>
  <sheetData>
    <row r="2" spans="1:5" x14ac:dyDescent="0.25">
      <c r="B2" t="s">
        <v>16</v>
      </c>
      <c r="C2" t="s">
        <v>17</v>
      </c>
      <c r="E2" t="s">
        <v>18</v>
      </c>
    </row>
    <row r="3" spans="1:5" x14ac:dyDescent="0.25">
      <c r="A3" t="s">
        <v>4</v>
      </c>
      <c r="B3">
        <f>90405.55</f>
        <v>90405.55</v>
      </c>
      <c r="C3">
        <v>85821.8</v>
      </c>
      <c r="E3">
        <f>B3+C3</f>
        <v>176227.35</v>
      </c>
    </row>
    <row r="4" spans="1:5" x14ac:dyDescent="0.25">
      <c r="A4" t="s">
        <v>1</v>
      </c>
      <c r="B4">
        <f>B3/E3</f>
        <v>0.51300521740808114</v>
      </c>
      <c r="C4">
        <f>C3/E3</f>
        <v>0.48699478259191892</v>
      </c>
    </row>
    <row r="5" spans="1:5" x14ac:dyDescent="0.25">
      <c r="E5" t="s">
        <v>19</v>
      </c>
    </row>
    <row r="6" spans="1:5" x14ac:dyDescent="0.25">
      <c r="A6" t="s">
        <v>19</v>
      </c>
      <c r="B6">
        <f>E6*B4</f>
        <v>-5083.881704514084</v>
      </c>
      <c r="C6">
        <f>C4*E6</f>
        <v>-4826.1182954859169</v>
      </c>
      <c r="E6">
        <v>-9910</v>
      </c>
    </row>
    <row r="8" spans="1:5" x14ac:dyDescent="0.25">
      <c r="A8" t="s">
        <v>20</v>
      </c>
      <c r="B8">
        <f>B4*E9</f>
        <v>2225.0113589945036</v>
      </c>
      <c r="C8">
        <f>C4*E9</f>
        <v>2112.1986410054965</v>
      </c>
      <c r="E8" t="s">
        <v>21</v>
      </c>
    </row>
    <row r="9" spans="1:5" x14ac:dyDescent="0.25">
      <c r="E9">
        <v>4337.21</v>
      </c>
    </row>
    <row r="10" spans="1:5" x14ac:dyDescent="0.25">
      <c r="A10" t="s">
        <v>22</v>
      </c>
      <c r="B10">
        <v>4000</v>
      </c>
      <c r="C10">
        <v>3000</v>
      </c>
    </row>
    <row r="12" spans="1:5" x14ac:dyDescent="0.25">
      <c r="B12">
        <f>B3+B6+B8+B10</f>
        <v>91546.679654480424</v>
      </c>
      <c r="C12">
        <f>C3+C6+C8+C10</f>
        <v>86107.880345519588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</vt:lpstr>
      <vt:lpstr> 2021 Financials </vt:lpstr>
      <vt:lpstr>members balances and alloca (2)</vt:lpstr>
      <vt:lpstr>members balances and allocation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Thomson</dc:creator>
  <cp:lastModifiedBy>alison thomson</cp:lastModifiedBy>
  <cp:lastPrinted>2018-03-21T09:40:09Z</cp:lastPrinted>
  <dcterms:created xsi:type="dcterms:W3CDTF">2018-03-14T03:59:31Z</dcterms:created>
  <dcterms:modified xsi:type="dcterms:W3CDTF">2023-03-14T04:06:06Z</dcterms:modified>
</cp:coreProperties>
</file>