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aniya\Dropbox (BlueSky Accounting)\GENERAL\Client List A-Z\T\Tomas\Tomas Superannuation Fund\2019\Workpapers\"/>
    </mc:Choice>
  </mc:AlternateContent>
  <bookViews>
    <workbookView xWindow="-120" yWindow="-120" windowWidth="29040" windowHeight="15840" activeTab="1"/>
  </bookViews>
  <sheets>
    <sheet name="Summary" sheetId="3" r:id="rId1"/>
    <sheet name="28 Allied Drive, Tullamarine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A1" i="1" l="1"/>
  <c r="B17" i="1" l="1"/>
  <c r="B16" i="1" l="1"/>
  <c r="D15" i="1"/>
  <c r="D14" i="1"/>
  <c r="M7" i="1"/>
  <c r="M6" i="1"/>
  <c r="D13" i="1" l="1"/>
  <c r="E9" i="3" s="1"/>
  <c r="B22" i="1"/>
  <c r="A3" i="1" l="1"/>
  <c r="B23" i="1" l="1"/>
  <c r="D16" i="1" l="1"/>
  <c r="D9" i="1"/>
  <c r="E8" i="3" l="1"/>
  <c r="D24" i="1"/>
  <c r="E4" i="3"/>
  <c r="E5" i="3" s="1"/>
</calcChain>
</file>

<file path=xl/sharedStrings.xml><?xml version="1.0" encoding="utf-8"?>
<sst xmlns="http://schemas.openxmlformats.org/spreadsheetml/2006/main" count="30" uniqueCount="30">
  <si>
    <t>Cost Base Reconciliation</t>
  </si>
  <si>
    <t>Purchase Price</t>
  </si>
  <si>
    <t>Price</t>
  </si>
  <si>
    <t>GST</t>
  </si>
  <si>
    <t>GST Excl</t>
  </si>
  <si>
    <t>Adjustments</t>
  </si>
  <si>
    <t>Add:</t>
  </si>
  <si>
    <t>Legal Fees/Conveyancing Costs</t>
  </si>
  <si>
    <t>Less Payments</t>
  </si>
  <si>
    <t>Property Cost Base</t>
  </si>
  <si>
    <t>Cost Base Details</t>
  </si>
  <si>
    <t>Contract Date:</t>
  </si>
  <si>
    <t>Settlement Date:</t>
  </si>
  <si>
    <t>Capitalised Conveyancing/Legal Costs</t>
  </si>
  <si>
    <t>Stamp Duty</t>
  </si>
  <si>
    <t>Title &amp; Registration Fees</t>
  </si>
  <si>
    <t>Capitalised Stamp Duty</t>
  </si>
  <si>
    <t>Tomas Superannuation Fund</t>
  </si>
  <si>
    <t>28 Allied Drive, Tullamarine</t>
  </si>
  <si>
    <t>3.01 28 Allied Drive - Contract of Sale.pdf</t>
  </si>
  <si>
    <t>3.02 28 Allied Drive - Settlement Statement.pdf</t>
  </si>
  <si>
    <t>Sale of Going Concern, no GST</t>
  </si>
  <si>
    <t>Cheque 1</t>
  </si>
  <si>
    <t>Cheque 2</t>
  </si>
  <si>
    <t>Market Valuation</t>
  </si>
  <si>
    <t>Gab T</t>
  </si>
  <si>
    <t>Tomas SF</t>
  </si>
  <si>
    <t>3.03 28 Allied Drive - Valuation.pdf</t>
  </si>
  <si>
    <t>3.04 28 Allied Drive - Statement of Account.pdf</t>
  </si>
  <si>
    <t>Stamping and Lodgment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</si>
</sst>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43" fontId="0" fillId="0" borderId="0" xfId="0" applyNumberFormat="1"/>
    <xf numFmtId="43" fontId="0" fillId="0" borderId="1" xfId="1" applyFont="1" applyBorder="1"/>
    <xf numFmtId="0" fontId="4" fillId="0" borderId="0" xfId="0" applyFont="1"/>
    <xf numFmtId="43" fontId="2" fillId="0" borderId="0" xfId="0" applyNumberFormat="1" applyFont="1"/>
    <xf numFmtId="0" fontId="5" fillId="0" borderId="0" xfId="2"/>
    <xf numFmtId="43" fontId="0" fillId="0" borderId="1" xfId="0" applyNumberFormat="1" applyBorder="1"/>
    <xf numFmtId="164" fontId="6" fillId="0" borderId="0" xfId="1" applyNumberFormat="1" applyFont="1"/>
    <xf numFmtId="15" fontId="0" fillId="0" borderId="0" xfId="0" applyNumberFormat="1"/>
    <xf numFmtId="44" fontId="0" fillId="0" borderId="0" xfId="3" applyFont="1"/>
    <xf numFmtId="9" fontId="2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left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3.03%2028%20Allied%20Drive%20-%20Valuation.pdf" TargetMode="External"/><Relationship Id="rId2" Type="http://schemas.openxmlformats.org/officeDocument/2006/relationships/hyperlink" Target="3.02%2028%20Allied%20Drive%20-%20Settlement%20Statement.pdf" TargetMode="External"/><Relationship Id="rId1" Type="http://schemas.openxmlformats.org/officeDocument/2006/relationships/hyperlink" Target="3.01%2028%20Allied%20Drive%20-%20Contract%20of%20Sal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3.04%2028%20Allied%20Drive%20-%20Statement%20of%20Accou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" x14ac:dyDescent="0.25"/>
  <cols>
    <col min="5" max="5" width="13.28515625" bestFit="1" customWidth="1"/>
  </cols>
  <sheetData>
    <row r="1" spans="1:6" x14ac:dyDescent="0.25">
      <c r="A1" s="3" t="s">
        <v>17</v>
      </c>
    </row>
    <row r="2" spans="1:6" x14ac:dyDescent="0.25">
      <c r="A2" s="3" t="s">
        <v>10</v>
      </c>
    </row>
    <row r="4" spans="1:6" x14ac:dyDescent="0.25">
      <c r="A4" t="s">
        <v>18</v>
      </c>
      <c r="E4" s="10">
        <f>'28 Allied Drive, Tullamarine'!D24</f>
        <v>254642.90999999997</v>
      </c>
      <c r="F4" s="11"/>
    </row>
    <row r="5" spans="1:6" x14ac:dyDescent="0.25">
      <c r="E5" s="5">
        <f>SUM(E4:E4)</f>
        <v>254642.90999999997</v>
      </c>
    </row>
    <row r="8" spans="1:6" ht="15.75" customHeight="1" x14ac:dyDescent="0.25">
      <c r="A8" t="s">
        <v>13</v>
      </c>
      <c r="E8" s="5">
        <f>'28 Allied Drive, Tullamarine'!D16</f>
        <v>2108.1099999999997</v>
      </c>
    </row>
    <row r="9" spans="1:6" x14ac:dyDescent="0.25">
      <c r="A9" t="s">
        <v>16</v>
      </c>
      <c r="E9" s="5">
        <f>'28 Allied Drive, Tullamarine'!D13</f>
        <v>9590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C16" sqref="C16"/>
    </sheetView>
  </sheetViews>
  <sheetFormatPr defaultRowHeight="15" x14ac:dyDescent="0.25"/>
  <cols>
    <col min="1" max="1" width="29" bestFit="1" customWidth="1"/>
    <col min="2" max="2" width="13.28515625" bestFit="1" customWidth="1"/>
    <col min="3" max="3" width="10.5703125" bestFit="1" customWidth="1"/>
    <col min="4" max="4" width="11.5703125" bestFit="1" customWidth="1"/>
    <col min="13" max="13" width="12.5703125" bestFit="1" customWidth="1"/>
  </cols>
  <sheetData>
    <row r="1" spans="1:14" x14ac:dyDescent="0.25">
      <c r="A1" s="16" t="str">
        <f>Summary!A1</f>
        <v>Tomas Superannuation Fund</v>
      </c>
      <c r="B1" s="16"/>
      <c r="C1" s="16"/>
      <c r="D1" s="16"/>
    </row>
    <row r="2" spans="1:14" x14ac:dyDescent="0.25">
      <c r="A2" s="16" t="s">
        <v>0</v>
      </c>
      <c r="B2" s="16"/>
      <c r="C2" s="16"/>
      <c r="D2" s="16"/>
    </row>
    <row r="3" spans="1:14" x14ac:dyDescent="0.25">
      <c r="A3" s="16" t="str">
        <f>Summary!A4</f>
        <v>28 Allied Drive, Tullamarine</v>
      </c>
      <c r="B3" s="16"/>
      <c r="C3" s="16"/>
      <c r="D3" s="16"/>
    </row>
    <row r="5" spans="1:14" x14ac:dyDescent="0.25">
      <c r="A5" t="s">
        <v>11</v>
      </c>
      <c r="B5" s="12">
        <v>43340</v>
      </c>
      <c r="D5" s="9" t="s">
        <v>19</v>
      </c>
      <c r="F5" s="9"/>
      <c r="K5" s="3" t="s">
        <v>24</v>
      </c>
      <c r="L5" s="3"/>
      <c r="M5" s="13">
        <v>605000</v>
      </c>
      <c r="N5" s="9" t="s">
        <v>27</v>
      </c>
    </row>
    <row r="6" spans="1:14" x14ac:dyDescent="0.25">
      <c r="A6" t="s">
        <v>12</v>
      </c>
      <c r="B6" s="12">
        <v>43379</v>
      </c>
      <c r="D6" s="9" t="s">
        <v>20</v>
      </c>
      <c r="E6" s="9"/>
      <c r="K6" s="14">
        <v>0.6</v>
      </c>
      <c r="L6" s="3" t="s">
        <v>25</v>
      </c>
      <c r="M6" s="13">
        <f>M5*K6</f>
        <v>363000</v>
      </c>
    </row>
    <row r="7" spans="1:14" x14ac:dyDescent="0.25">
      <c r="E7" s="9"/>
      <c r="K7" s="14">
        <v>0.4</v>
      </c>
      <c r="L7" s="3" t="s">
        <v>26</v>
      </c>
      <c r="M7" s="13">
        <f>M5*K7</f>
        <v>242000</v>
      </c>
    </row>
    <row r="8" spans="1:14" x14ac:dyDescent="0.25">
      <c r="B8" s="2" t="s">
        <v>2</v>
      </c>
      <c r="C8" s="2" t="s">
        <v>3</v>
      </c>
      <c r="D8" s="2" t="s">
        <v>4</v>
      </c>
    </row>
    <row r="9" spans="1:14" x14ac:dyDescent="0.25">
      <c r="A9" s="3" t="s">
        <v>1</v>
      </c>
      <c r="B9" s="1">
        <v>242000</v>
      </c>
      <c r="C9" s="1">
        <v>0</v>
      </c>
      <c r="D9" s="1">
        <f>B9-C9</f>
        <v>242000</v>
      </c>
      <c r="E9" s="7" t="s">
        <v>21</v>
      </c>
    </row>
    <row r="10" spans="1:14" x14ac:dyDescent="0.25">
      <c r="B10" s="1"/>
      <c r="C10" s="1"/>
      <c r="D10" s="1"/>
    </row>
    <row r="11" spans="1:14" x14ac:dyDescent="0.25">
      <c r="A11" s="3" t="s">
        <v>5</v>
      </c>
      <c r="B11" s="1"/>
      <c r="C11" s="1"/>
      <c r="D11" s="1"/>
    </row>
    <row r="12" spans="1:14" x14ac:dyDescent="0.25">
      <c r="A12" s="4" t="s">
        <v>6</v>
      </c>
      <c r="B12" s="1"/>
      <c r="C12" s="1"/>
      <c r="D12" s="1"/>
    </row>
    <row r="13" spans="1:14" x14ac:dyDescent="0.25">
      <c r="A13" t="s">
        <v>14</v>
      </c>
      <c r="B13" s="1">
        <v>9590</v>
      </c>
      <c r="C13" s="1"/>
      <c r="D13" s="1">
        <f t="shared" ref="D13:D16" si="0">B13-C13</f>
        <v>9590</v>
      </c>
      <c r="E13" s="9" t="s">
        <v>28</v>
      </c>
      <c r="H13" s="15"/>
    </row>
    <row r="14" spans="1:14" x14ac:dyDescent="0.25">
      <c r="A14" t="s">
        <v>15</v>
      </c>
      <c r="B14" s="1">
        <v>779.8</v>
      </c>
      <c r="C14" s="1"/>
      <c r="D14" s="1">
        <f>B14</f>
        <v>779.8</v>
      </c>
      <c r="E14" s="9"/>
      <c r="H14" s="15"/>
    </row>
    <row r="15" spans="1:14" x14ac:dyDescent="0.25">
      <c r="A15" t="s">
        <v>29</v>
      </c>
      <c r="B15" s="1">
        <v>165</v>
      </c>
      <c r="C15" s="1"/>
      <c r="D15" s="1">
        <f>B15</f>
        <v>165</v>
      </c>
      <c r="E15" s="9"/>
      <c r="H15" s="15"/>
    </row>
    <row r="16" spans="1:14" x14ac:dyDescent="0.25">
      <c r="A16" t="s">
        <v>7</v>
      </c>
      <c r="B16" s="6">
        <f>1216.87+1100</f>
        <v>2316.87</v>
      </c>
      <c r="C16" s="1">
        <f>100+108.76</f>
        <v>208.76</v>
      </c>
      <c r="D16" s="1">
        <f t="shared" si="0"/>
        <v>2108.1099999999997</v>
      </c>
    </row>
    <row r="17" spans="1:4" x14ac:dyDescent="0.25">
      <c r="B17" s="1">
        <f>SUM(B9:B16)</f>
        <v>254851.66999999998</v>
      </c>
    </row>
    <row r="18" spans="1:4" x14ac:dyDescent="0.25">
      <c r="B18" s="1"/>
    </row>
    <row r="19" spans="1:4" x14ac:dyDescent="0.25">
      <c r="A19" s="4" t="s">
        <v>8</v>
      </c>
      <c r="B19" s="1"/>
    </row>
    <row r="20" spans="1:4" x14ac:dyDescent="0.25">
      <c r="A20" t="s">
        <v>22</v>
      </c>
      <c r="B20" s="1">
        <v>-242000</v>
      </c>
    </row>
    <row r="21" spans="1:4" x14ac:dyDescent="0.25">
      <c r="A21" t="s">
        <v>23</v>
      </c>
      <c r="B21" s="6">
        <v>-12851.67</v>
      </c>
    </row>
    <row r="22" spans="1:4" x14ac:dyDescent="0.25">
      <c r="B22" s="5">
        <f>SUM(B20:B21)</f>
        <v>-254851.67</v>
      </c>
    </row>
    <row r="23" spans="1:4" x14ac:dyDescent="0.25">
      <c r="B23" s="5">
        <f>B17+B22</f>
        <v>0</v>
      </c>
    </row>
    <row r="24" spans="1:4" x14ac:dyDescent="0.25">
      <c r="A24" s="3" t="s">
        <v>9</v>
      </c>
      <c r="B24" s="3"/>
      <c r="C24" s="3"/>
      <c r="D24" s="8">
        <f>D9+D13+D14+D15+D16</f>
        <v>254642.90999999997</v>
      </c>
    </row>
    <row r="27" spans="1:4" x14ac:dyDescent="0.25">
      <c r="D27" s="5"/>
    </row>
  </sheetData>
  <mergeCells count="3">
    <mergeCell ref="A1:D1"/>
    <mergeCell ref="A2:D2"/>
    <mergeCell ref="A3:D3"/>
  </mergeCells>
  <hyperlinks>
    <hyperlink ref="D5" r:id="rId1"/>
    <hyperlink ref="D6" r:id="rId2"/>
    <hyperlink ref="N5" r:id="rId3"/>
    <hyperlink ref="E13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28 Allied Drive, Tullamarine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Saraniya</dc:creator>
  <cp:lastModifiedBy>Saraniya</cp:lastModifiedBy>
  <dcterms:created xsi:type="dcterms:W3CDTF">2020-05-21T06:26:46Z</dcterms:created>
  <dcterms:modified xsi:type="dcterms:W3CDTF">2020-09-16T04:15:45Z</dcterms:modified>
</cp:coreProperties>
</file>