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20" yWindow="12" windowWidth="12120" windowHeight="9120"/>
  </bookViews>
  <sheets>
    <sheet name="Tax Allocation Work Sheet" sheetId="1" r:id="rId1"/>
    <sheet name="Earning Allocation Work Sheet" sheetId="2" r:id="rId2"/>
    <sheet name="Warnings and Comments" sheetId="3" r:id="rId3"/>
  </sheets>
  <definedNames>
    <definedName name="_xlnm.Print_Area" localSheetId="1">'Earning Allocation Work Sheet'!$A$1:$F$38</definedName>
    <definedName name="_xlnm.Print_Area" localSheetId="0">'Tax Allocation Work Sheet'!$A$1:$G$55</definedName>
  </definedNames>
  <calcPr calcId="125725"/>
</workbook>
</file>

<file path=xl/calcChain.xml><?xml version="1.0" encoding="utf-8"?>
<calcChain xmlns="http://schemas.openxmlformats.org/spreadsheetml/2006/main">
  <c r="L27" i="1"/>
  <c r="L22"/>
  <c r="C20" i="2" l="1"/>
  <c r="C41" i="1"/>
  <c r="C42"/>
  <c r="C43"/>
  <c r="C40"/>
  <c r="G9" i="2"/>
  <c r="G10"/>
  <c r="G11"/>
  <c r="G8"/>
  <c r="B44" i="1"/>
  <c r="C17" i="2"/>
  <c r="C24" s="1"/>
  <c r="C30" s="1"/>
  <c r="C23" i="1" s="1"/>
  <c r="E23" s="1"/>
  <c r="D23"/>
  <c r="D24"/>
  <c r="D25"/>
  <c r="D26"/>
  <c r="C17"/>
  <c r="C12" i="2"/>
  <c r="B4"/>
  <c r="G12" i="1"/>
  <c r="D14"/>
  <c r="B46" s="1"/>
  <c r="D15"/>
  <c r="B47"/>
  <c r="B45" l="1"/>
  <c r="D17"/>
  <c r="I11" s="1"/>
  <c r="C32" i="2"/>
  <c r="C25" i="1" s="1"/>
  <c r="E25" s="1"/>
  <c r="C33" i="2"/>
  <c r="C26" i="1" s="1"/>
  <c r="E26" s="1"/>
  <c r="C31" i="2"/>
  <c r="C24" i="1" s="1"/>
  <c r="E24" s="1"/>
  <c r="C35" i="2" l="1"/>
  <c r="F23" i="1" l="1"/>
  <c r="C33" s="1"/>
  <c r="B40" l="1"/>
  <c r="F24"/>
  <c r="F26"/>
  <c r="F25"/>
  <c r="F29" l="1"/>
  <c r="B43"/>
  <c r="C36"/>
  <c r="B42"/>
  <c r="C35"/>
  <c r="B41"/>
  <c r="C34"/>
  <c r="AA3" i="3" l="1"/>
  <c r="A1" s="1"/>
  <c r="C48" i="1"/>
  <c r="D48" s="1"/>
</calcChain>
</file>

<file path=xl/comments1.xml><?xml version="1.0" encoding="utf-8"?>
<comments xmlns="http://schemas.openxmlformats.org/spreadsheetml/2006/main">
  <authors>
    <author>Robert Lopez</author>
    <author>Robert Alan Lopez</author>
    <author>Robert</author>
  </authors>
  <commentList>
    <comment ref="A11" authorId="0">
      <text>
        <r>
          <rPr>
            <b/>
            <sz val="8"/>
            <color indexed="81"/>
            <rFont val="Tahoma"/>
            <family val="2"/>
          </rPr>
          <t xml:space="preserve">This field is for all super contributions made for a client during the year that are NOT rollovers or transfers in. </t>
        </r>
        <r>
          <rPr>
            <sz val="8"/>
            <color indexed="81"/>
            <rFont val="Tahoma"/>
            <family val="2"/>
          </rPr>
          <t xml:space="preserve">
</t>
        </r>
      </text>
    </comment>
    <comment ref="D11" authorId="0">
      <text>
        <r>
          <rPr>
            <b/>
            <sz val="8"/>
            <color indexed="81"/>
            <rFont val="Tahoma"/>
            <family val="2"/>
          </rPr>
          <t>Note, Conts may not always be taxed at 15% ie Member etc</t>
        </r>
        <r>
          <rPr>
            <sz val="8"/>
            <color indexed="81"/>
            <rFont val="Tahoma"/>
            <family val="2"/>
          </rPr>
          <t xml:space="preserve">
</t>
        </r>
      </text>
    </comment>
    <comment ref="A32" authorId="1">
      <text>
        <r>
          <rPr>
            <b/>
            <sz val="8"/>
            <color indexed="81"/>
            <rFont val="Tahoma"/>
            <family val="2"/>
          </rPr>
          <t>This is the amount entered into the members accounts for the allocation</t>
        </r>
        <r>
          <rPr>
            <sz val="8"/>
            <color indexed="81"/>
            <rFont val="Tahoma"/>
            <family val="2"/>
          </rPr>
          <t xml:space="preserve">
</t>
        </r>
      </text>
    </comment>
    <comment ref="G35" authorId="2">
      <text>
        <r>
          <rPr>
            <b/>
            <sz val="8"/>
            <color indexed="81"/>
            <rFont val="Tahoma"/>
            <family val="2"/>
          </rPr>
          <t xml:space="preserve">Handiledger will not factor this in when doing the accounts. You need to put the surcharge here so that you get the correct allocations at c33 to c36
</t>
        </r>
        <r>
          <rPr>
            <sz val="8"/>
            <color indexed="81"/>
            <rFont val="Tahoma"/>
            <family val="2"/>
          </rPr>
          <t xml:space="preserve">
</t>
        </r>
      </text>
    </comment>
    <comment ref="G43" authorId="2">
      <text>
        <r>
          <rPr>
            <b/>
            <sz val="8"/>
            <color indexed="81"/>
            <rFont val="Tahoma"/>
            <family val="2"/>
          </rPr>
          <t xml:space="preserve">Handiledger will not factor this in when doing the accounts. You need to put the 'Transfers In' here so that you get the correct allocations at c33 to c36
</t>
        </r>
        <r>
          <rPr>
            <sz val="8"/>
            <color indexed="81"/>
            <rFont val="Tahoma"/>
            <family val="2"/>
          </rPr>
          <t xml:space="preserve">
</t>
        </r>
      </text>
    </comment>
    <comment ref="G51" authorId="0">
      <text>
        <r>
          <rPr>
            <b/>
            <sz val="8"/>
            <color indexed="81"/>
            <rFont val="Tahoma"/>
            <family val="2"/>
          </rPr>
          <t xml:space="preserve">Handiledger will not factor this in when doing the accounts. You need to put the 'Benefits Paid Out' here so that you get the correct allocations at c33 to c36
</t>
        </r>
        <r>
          <rPr>
            <sz val="8"/>
            <color indexed="81"/>
            <rFont val="Tahoma"/>
            <family val="2"/>
          </rPr>
          <t xml:space="preserve">
</t>
        </r>
      </text>
    </comment>
  </commentList>
</comments>
</file>

<file path=xl/comments2.xml><?xml version="1.0" encoding="utf-8"?>
<comments xmlns="http://schemas.openxmlformats.org/spreadsheetml/2006/main">
  <authors>
    <author>Robert Lopez</author>
    <author>Robert Alan Lopez</author>
  </authors>
  <commentList>
    <comment ref="F2" authorId="0">
      <text>
        <r>
          <rPr>
            <b/>
            <sz val="8"/>
            <color indexed="81"/>
            <rFont val="Tahoma"/>
            <family val="2"/>
          </rPr>
          <t>Use this field if you have pension members in the fund</t>
        </r>
        <r>
          <rPr>
            <sz val="8"/>
            <color indexed="81"/>
            <rFont val="Tahoma"/>
            <family val="2"/>
          </rPr>
          <t xml:space="preserve">
</t>
        </r>
      </text>
    </comment>
    <comment ref="A14" authorId="1">
      <text>
        <r>
          <rPr>
            <b/>
            <sz val="8"/>
            <color indexed="81"/>
            <rFont val="Tahoma"/>
            <family val="2"/>
          </rPr>
          <t>Add back any ITE amounts on either Contributions or Earnings</t>
        </r>
        <r>
          <rPr>
            <sz val="8"/>
            <color indexed="81"/>
            <rFont val="Tahoma"/>
            <family val="2"/>
          </rPr>
          <t xml:space="preserve">
</t>
        </r>
      </text>
    </comment>
    <comment ref="C14" authorId="0">
      <text>
        <r>
          <rPr>
            <b/>
            <sz val="8"/>
            <color indexed="81"/>
            <rFont val="Tahoma"/>
            <family val="2"/>
          </rPr>
          <t>Remember, add back any Income Tax Expense on contributions or earnings. This can be an issue if you are 'redoing' the tax reconciliation and Ite are now in ledger and therefore have reduced Net profit</t>
        </r>
      </text>
    </comment>
  </commentList>
</comments>
</file>

<file path=xl/sharedStrings.xml><?xml version="1.0" encoding="utf-8"?>
<sst xmlns="http://schemas.openxmlformats.org/spreadsheetml/2006/main" count="91" uniqueCount="53">
  <si>
    <t>Name of Fund</t>
  </si>
  <si>
    <t>Income Tax Payable per Income</t>
  </si>
  <si>
    <t>Tax Reconciliation worksheet</t>
  </si>
  <si>
    <t>Member 1</t>
  </si>
  <si>
    <t>Member 2</t>
  </si>
  <si>
    <t>Member 3</t>
  </si>
  <si>
    <t>Member 4</t>
  </si>
  <si>
    <t>SMSF Allocation of Earnings</t>
  </si>
  <si>
    <t>Less Contributions</t>
  </si>
  <si>
    <t>Allocation of Earnings</t>
  </si>
  <si>
    <t>Total</t>
  </si>
  <si>
    <t>Tax on Earnings</t>
  </si>
  <si>
    <t>Earnings allocated</t>
  </si>
  <si>
    <t>to be Allocated</t>
  </si>
  <si>
    <t xml:space="preserve"> </t>
  </si>
  <si>
    <t>Insurance</t>
  </si>
  <si>
    <t>Less Insurance</t>
  </si>
  <si>
    <t>Earnings</t>
  </si>
  <si>
    <t>Total Tax - this must match H10</t>
  </si>
  <si>
    <t>Do not put any data into the green cells</t>
  </si>
  <si>
    <t>Only put Data into the blue cells</t>
  </si>
  <si>
    <t>Tax on Conts</t>
  </si>
  <si>
    <t>Provision for Tax</t>
  </si>
  <si>
    <t>Here is your entry</t>
  </si>
  <si>
    <t>ITE - Earnings Mem 1</t>
  </si>
  <si>
    <t>ITE - Earnings Mem 2</t>
  </si>
  <si>
    <t>ITE - Earnings Mem 3</t>
  </si>
  <si>
    <t>ITE - Earnings Mem 4</t>
  </si>
  <si>
    <t>ITE - Contributions Mem 1</t>
  </si>
  <si>
    <t>ITE - Contributions Mem 2</t>
  </si>
  <si>
    <t>ITE - Contributions Mem 3</t>
  </si>
  <si>
    <t>ITE - Contributions Mem 4</t>
  </si>
  <si>
    <t>Add Insurance</t>
  </si>
  <si>
    <t>Net Profit per Handiledger Accounts -</t>
  </si>
  <si>
    <t>Allocation In Accounts</t>
  </si>
  <si>
    <t>Net Earnings of SMSF after adjusting for Contributions &amp; Insurance</t>
  </si>
  <si>
    <t>Has any member paid Superannuation surcharge for year? Enter amounts below</t>
  </si>
  <si>
    <t>SMSF Allocation of Tax Payable &amp; Earnings</t>
  </si>
  <si>
    <t>Super Contributions:</t>
  </si>
  <si>
    <t xml:space="preserve">Tax on contributions equals 15% this means that the fund you are doing had no spouse, co-contribution, undeducted or Government contributions for the year. Are you sure that is correct. If yes, fine, if no, manually change the tax on the contributions (D11 - D14)  to equal the correct amount of tax. </t>
  </si>
  <si>
    <t>You have manually changed the tax calculations, double check you have it right</t>
  </si>
  <si>
    <t>Enter benefits paid out to members</t>
  </si>
  <si>
    <t>This amount represents the income tax attributable to the earnings of the SMSF</t>
  </si>
  <si>
    <t>You have negative tax on earnings. This is so because Taxable contributions exceed earnings after expenses. The office policy is to aways tax contributions in full at 15% and then refund the lesser amount of tax due as a credit to tax on earnings</t>
  </si>
  <si>
    <t>OK</t>
  </si>
  <si>
    <t>A</t>
  </si>
  <si>
    <t>P</t>
  </si>
  <si>
    <t>If member is in pension phase enter "2" below</t>
  </si>
  <si>
    <t>Enter  - Co-Conts and Govt Co-conts into the SMSF &amp; Trasfers In</t>
  </si>
  <si>
    <t>Members Opening Balance</t>
  </si>
  <si>
    <t>Year</t>
  </si>
  <si>
    <t>Technical Limit SF</t>
  </si>
  <si>
    <t xml:space="preserve">                                                                                                                                                                                                                                                                                                                                                                                                                                                                                                                                                                                                                                                                                                                                                                                                                                                                                                                                                                                                                                                                                                                                                                                                                                                                                                                                                                                                                                                                                                                                                                                                                                                                                                                                                                                                                                                                                                                                                                                                                                                                                                                                                                                                                                                                                                                                                                                                                                                                                                                                                                                                                                                                                  </t>
  </si>
</sst>
</file>

<file path=xl/styles.xml><?xml version="1.0" encoding="utf-8"?>
<styleSheet xmlns="http://schemas.openxmlformats.org/spreadsheetml/2006/main">
  <numFmts count="3">
    <numFmt numFmtId="8" formatCode="&quot;$&quot;#,##0.00;[Red]\-&quot;$&quot;#,##0.00"/>
    <numFmt numFmtId="44" formatCode="_-&quot;$&quot;* #,##0.00_-;\-&quot;$&quot;* #,##0.00_-;_-&quot;$&quot;* &quot;-&quot;??_-;_-@_-"/>
    <numFmt numFmtId="164" formatCode="&quot;$&quot;#,##0.00;[Red]\-\(&quot;$&quot;#,##0.00\)"/>
  </numFmts>
  <fonts count="18">
    <font>
      <sz val="10"/>
      <name val="Arial"/>
    </font>
    <font>
      <sz val="10"/>
      <name val="Arial"/>
      <family val="2"/>
    </font>
    <font>
      <sz val="16"/>
      <color indexed="16"/>
      <name val="Arial"/>
      <family val="2"/>
    </font>
    <font>
      <b/>
      <sz val="10"/>
      <name val="Arial"/>
      <family val="2"/>
    </font>
    <font>
      <sz val="10"/>
      <name val="Arial"/>
      <family val="2"/>
    </font>
    <font>
      <b/>
      <sz val="10"/>
      <color indexed="16"/>
      <name val="Arial"/>
      <family val="2"/>
    </font>
    <font>
      <b/>
      <i/>
      <sz val="10"/>
      <name val="Arial"/>
      <family val="2"/>
    </font>
    <font>
      <sz val="8"/>
      <color indexed="81"/>
      <name val="Tahoma"/>
      <family val="2"/>
    </font>
    <font>
      <b/>
      <sz val="8"/>
      <color indexed="81"/>
      <name val="Tahoma"/>
      <family val="2"/>
    </font>
    <font>
      <b/>
      <sz val="11"/>
      <name val="Arial"/>
      <family val="2"/>
    </font>
    <font>
      <b/>
      <sz val="8"/>
      <name val="Arial"/>
      <family val="2"/>
    </font>
    <font>
      <b/>
      <u/>
      <sz val="12"/>
      <color indexed="16"/>
      <name val="Arial"/>
      <family val="2"/>
    </font>
    <font>
      <b/>
      <sz val="7"/>
      <name val="Arial"/>
      <family val="2"/>
    </font>
    <font>
      <sz val="10"/>
      <color indexed="12"/>
      <name val="Arial"/>
      <family val="2"/>
    </font>
    <font>
      <sz val="8"/>
      <name val="Arial"/>
      <family val="2"/>
    </font>
    <font>
      <b/>
      <sz val="7"/>
      <color indexed="10"/>
      <name val="Arial"/>
      <family val="2"/>
    </font>
    <font>
      <b/>
      <sz val="10"/>
      <color indexed="59"/>
      <name val="Arial"/>
      <family val="2"/>
    </font>
    <font>
      <sz val="8"/>
      <color indexed="10"/>
      <name val="Arial"/>
      <family val="2"/>
    </font>
  </fonts>
  <fills count="9">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7"/>
        <bgColor indexed="64"/>
      </patternFill>
    </fill>
    <fill>
      <patternFill patternType="solid">
        <fgColor indexed="43"/>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90">
    <xf numFmtId="0" fontId="0" fillId="0" borderId="0" xfId="0"/>
    <xf numFmtId="0" fontId="2" fillId="0" borderId="0" xfId="0" applyFont="1"/>
    <xf numFmtId="0" fontId="0" fillId="2" borderId="0" xfId="0" applyFill="1"/>
    <xf numFmtId="0" fontId="0" fillId="0" borderId="0" xfId="0" applyFill="1"/>
    <xf numFmtId="0" fontId="3" fillId="0" borderId="0" xfId="0" applyFont="1"/>
    <xf numFmtId="0" fontId="0" fillId="2" borderId="1" xfId="0" applyFill="1" applyBorder="1"/>
    <xf numFmtId="44" fontId="0" fillId="2" borderId="1" xfId="1" applyFont="1" applyFill="1" applyBorder="1"/>
    <xf numFmtId="44" fontId="4" fillId="2" borderId="1" xfId="1" applyFont="1" applyFill="1" applyBorder="1"/>
    <xf numFmtId="44" fontId="0" fillId="3" borderId="0" xfId="0" applyNumberFormat="1" applyFill="1" applyProtection="1"/>
    <xf numFmtId="8" fontId="0" fillId="3" borderId="0" xfId="0" applyNumberFormat="1" applyFill="1"/>
    <xf numFmtId="8" fontId="0" fillId="0" borderId="0" xfId="0" applyNumberFormat="1"/>
    <xf numFmtId="44" fontId="4" fillId="2" borderId="1" xfId="1" applyFont="1" applyFill="1" applyBorder="1" applyProtection="1">
      <protection locked="0"/>
    </xf>
    <xf numFmtId="0" fontId="5" fillId="0" borderId="0" xfId="0" applyFont="1" applyFill="1"/>
    <xf numFmtId="0" fontId="5" fillId="0" borderId="0" xfId="0" applyFont="1"/>
    <xf numFmtId="0" fontId="3" fillId="0" borderId="0" xfId="0" applyFont="1" applyAlignment="1">
      <alignment horizontal="left"/>
    </xf>
    <xf numFmtId="0" fontId="3" fillId="0" borderId="0" xfId="0" applyFont="1" applyAlignment="1">
      <alignment horizontal="center"/>
    </xf>
    <xf numFmtId="44" fontId="4" fillId="0" borderId="0" xfId="1" applyFont="1" applyFill="1" applyBorder="1" applyProtection="1">
      <protection locked="0"/>
    </xf>
    <xf numFmtId="0" fontId="0" fillId="3" borderId="1" xfId="0" applyFill="1" applyBorder="1"/>
    <xf numFmtId="0" fontId="6" fillId="3" borderId="1" xfId="0" applyFont="1" applyFill="1" applyBorder="1"/>
    <xf numFmtId="0" fontId="6" fillId="2" borderId="1" xfId="0" applyFont="1" applyFill="1" applyBorder="1"/>
    <xf numFmtId="8" fontId="0" fillId="3" borderId="1" xfId="0" applyNumberFormat="1" applyFill="1" applyBorder="1"/>
    <xf numFmtId="8" fontId="0" fillId="3" borderId="1" xfId="1" applyNumberFormat="1" applyFont="1" applyFill="1" applyBorder="1"/>
    <xf numFmtId="44" fontId="0" fillId="3" borderId="1" xfId="1" applyNumberFormat="1" applyFont="1" applyFill="1" applyBorder="1"/>
    <xf numFmtId="164" fontId="0" fillId="2" borderId="0" xfId="1" applyNumberFormat="1" applyFont="1" applyFill="1" applyProtection="1">
      <protection locked="0"/>
    </xf>
    <xf numFmtId="164" fontId="0" fillId="3" borderId="0" xfId="0" applyNumberFormat="1" applyFill="1"/>
    <xf numFmtId="0" fontId="3" fillId="0" borderId="0" xfId="0" applyFont="1" applyAlignment="1">
      <alignment horizontal="center" wrapText="1"/>
    </xf>
    <xf numFmtId="0" fontId="0" fillId="2" borderId="2" xfId="0" applyFill="1" applyBorder="1"/>
    <xf numFmtId="0" fontId="0" fillId="3" borderId="2" xfId="0" applyFill="1" applyBorder="1"/>
    <xf numFmtId="44" fontId="0" fillId="3" borderId="1" xfId="1" applyFont="1" applyFill="1" applyBorder="1"/>
    <xf numFmtId="8" fontId="0" fillId="0" borderId="0" xfId="1" applyNumberFormat="1" applyFont="1" applyFill="1"/>
    <xf numFmtId="8" fontId="0" fillId="0" borderId="0" xfId="0" applyNumberFormat="1" applyFill="1"/>
    <xf numFmtId="44" fontId="0" fillId="0" borderId="0" xfId="0" applyNumberFormat="1" applyFill="1" applyProtection="1"/>
    <xf numFmtId="44" fontId="0" fillId="3" borderId="1" xfId="0" applyNumberFormat="1" applyFill="1" applyBorder="1" applyAlignment="1">
      <alignment horizontal="center"/>
    </xf>
    <xf numFmtId="44" fontId="0" fillId="2" borderId="1" xfId="0" applyNumberFormat="1" applyFill="1" applyBorder="1"/>
    <xf numFmtId="0" fontId="0" fillId="4" borderId="3" xfId="0" applyFill="1" applyBorder="1"/>
    <xf numFmtId="0" fontId="0" fillId="4" borderId="4" xfId="0" applyFill="1" applyBorder="1"/>
    <xf numFmtId="0" fontId="0" fillId="4" borderId="5" xfId="0" applyFill="1" applyBorder="1"/>
    <xf numFmtId="0" fontId="3" fillId="4" borderId="6" xfId="0" applyFont="1" applyFill="1" applyBorder="1"/>
    <xf numFmtId="0" fontId="0" fillId="4" borderId="0" xfId="0" applyFill="1" applyBorder="1"/>
    <xf numFmtId="0" fontId="0" fillId="4" borderId="7" xfId="0" applyFill="1" applyBorder="1"/>
    <xf numFmtId="0" fontId="0" fillId="4" borderId="6" xfId="0" applyFill="1" applyBorder="1"/>
    <xf numFmtId="0" fontId="10" fillId="4" borderId="6" xfId="0" applyFont="1" applyFill="1" applyBorder="1"/>
    <xf numFmtId="164" fontId="3" fillId="4" borderId="0" xfId="1" applyNumberFormat="1" applyFont="1" applyFill="1" applyBorder="1"/>
    <xf numFmtId="0" fontId="3" fillId="4" borderId="0" xfId="0" applyFont="1" applyFill="1" applyBorder="1"/>
    <xf numFmtId="0" fontId="0" fillId="4" borderId="8" xfId="0" applyFill="1" applyBorder="1"/>
    <xf numFmtId="0" fontId="0" fillId="4" borderId="9" xfId="0" applyFill="1" applyBorder="1"/>
    <xf numFmtId="0" fontId="0" fillId="4" borderId="10" xfId="0" applyFill="1" applyBorder="1"/>
    <xf numFmtId="0" fontId="11" fillId="4" borderId="6" xfId="0" applyFont="1" applyFill="1" applyBorder="1"/>
    <xf numFmtId="8" fontId="0" fillId="0" borderId="0" xfId="0" applyNumberFormat="1" applyFill="1" applyBorder="1"/>
    <xf numFmtId="0" fontId="3" fillId="0" borderId="0" xfId="0" applyFont="1" applyFill="1" applyBorder="1"/>
    <xf numFmtId="44" fontId="1" fillId="2" borderId="1" xfId="1" applyFill="1" applyBorder="1"/>
    <xf numFmtId="0" fontId="0" fillId="5" borderId="0" xfId="0" applyFill="1"/>
    <xf numFmtId="44" fontId="4" fillId="5" borderId="0" xfId="1" applyFont="1" applyFill="1" applyBorder="1"/>
    <xf numFmtId="8" fontId="9" fillId="4" borderId="1" xfId="0" applyNumberFormat="1" applyFont="1" applyFill="1" applyBorder="1"/>
    <xf numFmtId="44" fontId="1" fillId="3" borderId="1" xfId="1" applyFill="1" applyBorder="1"/>
    <xf numFmtId="164" fontId="0" fillId="0" borderId="0" xfId="0" applyNumberFormat="1"/>
    <xf numFmtId="44" fontId="4" fillId="3" borderId="1" xfId="1" applyFont="1" applyFill="1" applyBorder="1"/>
    <xf numFmtId="0" fontId="14" fillId="3" borderId="1" xfId="0" applyFont="1" applyFill="1" applyBorder="1"/>
    <xf numFmtId="0" fontId="14" fillId="3" borderId="11" xfId="0" applyFont="1" applyFill="1" applyBorder="1"/>
    <xf numFmtId="0" fontId="15" fillId="4" borderId="0" xfId="0" applyFont="1" applyFill="1" applyBorder="1"/>
    <xf numFmtId="0" fontId="16" fillId="2" borderId="1" xfId="0" applyFont="1" applyFill="1" applyBorder="1" applyAlignment="1">
      <alignment horizontal="center"/>
    </xf>
    <xf numFmtId="0" fontId="6" fillId="0" borderId="0" xfId="0" applyFont="1" applyFill="1" applyBorder="1"/>
    <xf numFmtId="0" fontId="0" fillId="0" borderId="0" xfId="0" applyFill="1" applyBorder="1"/>
    <xf numFmtId="0" fontId="1" fillId="0" borderId="0" xfId="0" applyFont="1"/>
    <xf numFmtId="0" fontId="0" fillId="2" borderId="3" xfId="0" applyFill="1" applyBorder="1" applyAlignment="1">
      <alignment horizontal="center" wrapText="1"/>
    </xf>
    <xf numFmtId="0" fontId="0" fillId="2" borderId="5" xfId="0" applyFill="1" applyBorder="1" applyAlignment="1">
      <alignment horizontal="center" wrapText="1"/>
    </xf>
    <xf numFmtId="0" fontId="0" fillId="2" borderId="8" xfId="0" applyFill="1" applyBorder="1" applyAlignment="1">
      <alignment horizontal="center" wrapText="1"/>
    </xf>
    <xf numFmtId="0" fontId="0" fillId="2" borderId="10" xfId="0" applyFill="1" applyBorder="1" applyAlignment="1">
      <alignment horizontal="center" wrapText="1"/>
    </xf>
    <xf numFmtId="0" fontId="3" fillId="5" borderId="0" xfId="0" applyFont="1" applyFill="1" applyBorder="1" applyAlignment="1">
      <alignment horizont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0" fillId="0" borderId="1" xfId="0" applyBorder="1" applyAlignment="1">
      <alignment horizontal="center" wrapText="1"/>
    </xf>
    <xf numFmtId="0" fontId="10" fillId="5" borderId="0" xfId="0" applyFont="1" applyFill="1" applyAlignment="1">
      <alignment horizontal="center" wrapText="1"/>
    </xf>
    <xf numFmtId="0" fontId="12" fillId="5" borderId="0" xfId="0" applyFont="1" applyFill="1" applyBorder="1" applyAlignment="1">
      <alignment horizontal="center" wrapText="1"/>
    </xf>
    <xf numFmtId="0" fontId="17" fillId="4" borderId="7" xfId="0" applyFont="1" applyFill="1" applyBorder="1" applyAlignment="1">
      <alignment horizont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10" fillId="6" borderId="0" xfId="0" applyFont="1" applyFill="1" applyAlignment="1">
      <alignment horizontal="center" wrapText="1"/>
    </xf>
    <xf numFmtId="0" fontId="3" fillId="0" borderId="0" xfId="0" applyFont="1" applyAlignment="1">
      <alignment horizontal="left" wrapText="1"/>
    </xf>
    <xf numFmtId="0" fontId="3" fillId="0" borderId="0" xfId="0" applyFont="1" applyAlignment="1">
      <alignment horizontal="center" wrapText="1"/>
    </xf>
    <xf numFmtId="0" fontId="13" fillId="7" borderId="14" xfId="0" applyFont="1" applyFill="1" applyBorder="1" applyAlignment="1">
      <alignment horizontal="center" wrapText="1"/>
    </xf>
    <xf numFmtId="0" fontId="13" fillId="7" borderId="0" xfId="0" applyFont="1" applyFill="1" applyBorder="1" applyAlignment="1">
      <alignment horizontal="center" wrapText="1"/>
    </xf>
    <xf numFmtId="0" fontId="13" fillId="7" borderId="15" xfId="0" applyFont="1" applyFill="1" applyBorder="1" applyAlignment="1">
      <alignment horizontal="center" wrapText="1"/>
    </xf>
  </cellXfs>
  <cellStyles count="2">
    <cellStyle name="Currency" xfId="1" builtinId="4"/>
    <cellStyle name="Normal" xfId="0" builtinId="0"/>
  </cellStyles>
  <dxfs count="1">
    <dxf>
      <font>
        <b/>
        <i val="0"/>
        <condense val="0"/>
        <extend val="0"/>
        <color indexed="13"/>
      </font>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54"/>
  <sheetViews>
    <sheetView tabSelected="1" topLeftCell="A7" workbookViewId="0">
      <selection activeCell="J27" sqref="J27"/>
    </sheetView>
  </sheetViews>
  <sheetFormatPr defaultRowHeight="13.2"/>
  <cols>
    <col min="1" max="1" width="20.88671875" customWidth="1"/>
    <col min="2" max="2" width="11" customWidth="1"/>
    <col min="3" max="3" width="14.5546875" customWidth="1"/>
    <col min="4" max="4" width="14.5546875" bestFit="1" customWidth="1"/>
    <col min="5" max="5" width="10.6640625" customWidth="1"/>
    <col min="6" max="6" width="11.109375" customWidth="1"/>
    <col min="7" max="7" width="14.6640625" customWidth="1"/>
    <col min="8" max="8" width="14" customWidth="1"/>
    <col min="12" max="12" width="10" customWidth="1"/>
  </cols>
  <sheetData>
    <row r="1" spans="1:26" ht="20.399999999999999">
      <c r="A1" s="1" t="s">
        <v>37</v>
      </c>
      <c r="E1" s="18" t="s">
        <v>19</v>
      </c>
      <c r="F1" s="17"/>
      <c r="G1" s="27"/>
    </row>
    <row r="2" spans="1:26">
      <c r="E2" s="19" t="s">
        <v>20</v>
      </c>
      <c r="F2" s="5"/>
      <c r="G2" s="26"/>
    </row>
    <row r="3" spans="1:26" ht="13.8" thickBot="1">
      <c r="E3" s="61"/>
      <c r="F3" s="62"/>
      <c r="G3" s="62"/>
    </row>
    <row r="4" spans="1:26">
      <c r="A4" s="4" t="s">
        <v>0</v>
      </c>
      <c r="B4" s="64" t="s">
        <v>51</v>
      </c>
      <c r="C4" s="65"/>
      <c r="E4" s="4" t="s">
        <v>50</v>
      </c>
      <c r="F4" s="82">
        <v>2018</v>
      </c>
    </row>
    <row r="5" spans="1:26" ht="13.8" thickBot="1">
      <c r="B5" s="66"/>
      <c r="C5" s="67"/>
      <c r="F5" s="83"/>
    </row>
    <row r="7" spans="1:26">
      <c r="A7" s="4" t="s">
        <v>1</v>
      </c>
    </row>
    <row r="8" spans="1:26">
      <c r="A8" s="4" t="s">
        <v>2</v>
      </c>
      <c r="D8" s="6">
        <v>1669.72</v>
      </c>
      <c r="F8" s="78" t="s">
        <v>42</v>
      </c>
      <c r="G8" s="78"/>
    </row>
    <row r="9" spans="1:26">
      <c r="F9" s="78"/>
      <c r="G9" s="78"/>
    </row>
    <row r="10" spans="1:26" ht="13.8" thickBot="1">
      <c r="F10" s="78"/>
      <c r="G10" s="78"/>
    </row>
    <row r="11" spans="1:26">
      <c r="A11" s="4" t="s">
        <v>38</v>
      </c>
      <c r="D11" s="4" t="s">
        <v>21</v>
      </c>
      <c r="F11" s="78"/>
      <c r="G11" s="78"/>
      <c r="I11" s="69" t="str">
        <f>+IF(D17/C17=0.15,Z14,Z15)</f>
        <v>You have manually changed the tax calculations, double check you have it right</v>
      </c>
      <c r="J11" s="70"/>
      <c r="K11" s="71"/>
    </row>
    <row r="12" spans="1:26">
      <c r="A12" t="s">
        <v>3</v>
      </c>
      <c r="C12" s="7">
        <v>1765</v>
      </c>
      <c r="D12" s="56">
        <v>0</v>
      </c>
      <c r="G12" s="32">
        <f>+D8-D12-D13-D14-D15</f>
        <v>1669.72</v>
      </c>
      <c r="I12" s="72"/>
      <c r="J12" s="73"/>
      <c r="K12" s="74"/>
    </row>
    <row r="13" spans="1:26">
      <c r="A13" t="s">
        <v>4</v>
      </c>
      <c r="C13" s="7">
        <v>1765</v>
      </c>
      <c r="D13" s="56">
        <v>0</v>
      </c>
      <c r="I13" s="72"/>
      <c r="J13" s="73"/>
      <c r="K13" s="74"/>
    </row>
    <row r="14" spans="1:26" ht="12.75" customHeight="1">
      <c r="A14" t="s">
        <v>5</v>
      </c>
      <c r="C14" s="7">
        <v>0</v>
      </c>
      <c r="D14" s="56">
        <f>+C14*0.15</f>
        <v>0</v>
      </c>
      <c r="I14" s="72"/>
      <c r="J14" s="73"/>
      <c r="K14" s="74"/>
      <c r="Z14" t="s">
        <v>39</v>
      </c>
    </row>
    <row r="15" spans="1:26">
      <c r="A15" t="s">
        <v>6</v>
      </c>
      <c r="C15" s="7">
        <v>0</v>
      </c>
      <c r="D15" s="56">
        <f>+C15*0.15</f>
        <v>0</v>
      </c>
      <c r="I15" s="72"/>
      <c r="J15" s="73"/>
      <c r="K15" s="74"/>
      <c r="Z15" t="s">
        <v>40</v>
      </c>
    </row>
    <row r="16" spans="1:26" ht="16.5" customHeight="1" thickBot="1">
      <c r="F16" s="3"/>
      <c r="I16" s="75"/>
      <c r="J16" s="76"/>
      <c r="K16" s="77"/>
    </row>
    <row r="17" spans="1:12">
      <c r="A17" s="4" t="s">
        <v>10</v>
      </c>
      <c r="C17" s="28">
        <f>SUM(C12:C16)</f>
        <v>3530</v>
      </c>
      <c r="D17" s="28">
        <f>SUM(D12:D16)</f>
        <v>0</v>
      </c>
    </row>
    <row r="19" spans="1:12">
      <c r="E19" s="13" t="s">
        <v>10</v>
      </c>
      <c r="F19" s="13" t="s">
        <v>11</v>
      </c>
    </row>
    <row r="20" spans="1:12">
      <c r="A20" s="12" t="s">
        <v>11</v>
      </c>
      <c r="D20" s="13" t="s">
        <v>16</v>
      </c>
      <c r="E20" s="13" t="s">
        <v>17</v>
      </c>
      <c r="F20" s="13" t="s">
        <v>13</v>
      </c>
      <c r="L20">
        <v>20168.77</v>
      </c>
    </row>
    <row r="21" spans="1:12">
      <c r="L21">
        <v>-2906</v>
      </c>
    </row>
    <row r="22" spans="1:12">
      <c r="A22" s="4" t="s">
        <v>12</v>
      </c>
      <c r="L22">
        <f>+L20+L21</f>
        <v>17262.77</v>
      </c>
    </row>
    <row r="23" spans="1:12">
      <c r="A23" t="s">
        <v>3</v>
      </c>
      <c r="C23" s="21">
        <f>+'Earning Allocation Work Sheet'!C30</f>
        <v>8808.0791828131132</v>
      </c>
      <c r="D23" s="22">
        <f>+'Earning Allocation Work Sheet'!E8</f>
        <v>0</v>
      </c>
      <c r="E23" s="21">
        <f>+C23-D23</f>
        <v>8808.0791828131132</v>
      </c>
      <c r="F23" s="54">
        <f>IF('Earning Allocation Work Sheet'!F8=2,0,$G$12*(E23/$L$27))</f>
        <v>1312.2438976909039</v>
      </c>
    </row>
    <row r="24" spans="1:12">
      <c r="A24" t="s">
        <v>4</v>
      </c>
      <c r="C24" s="21">
        <f>+'Earning Allocation Work Sheet'!C31</f>
        <v>2399.4608171868867</v>
      </c>
      <c r="D24" s="22">
        <f>+'Earning Allocation Work Sheet'!E9</f>
        <v>0</v>
      </c>
      <c r="E24" s="21">
        <f>+C24-D24</f>
        <v>2399.4608171868867</v>
      </c>
      <c r="F24" s="54">
        <f>IF('Earning Allocation Work Sheet'!F9=2,0,$G$12*(E24/$L$27))</f>
        <v>357.47610230909623</v>
      </c>
    </row>
    <row r="25" spans="1:12">
      <c r="A25" t="s">
        <v>5</v>
      </c>
      <c r="C25" s="21">
        <f>+'Earning Allocation Work Sheet'!C32</f>
        <v>0</v>
      </c>
      <c r="D25" s="22">
        <f>+'Earning Allocation Work Sheet'!E10</f>
        <v>0</v>
      </c>
      <c r="E25" s="21">
        <f>+C25-D25</f>
        <v>0</v>
      </c>
      <c r="F25" s="54">
        <f>IF('Earning Allocation Work Sheet'!F10=2,0,$G$12*(E25/$L$27))</f>
        <v>0</v>
      </c>
    </row>
    <row r="26" spans="1:12">
      <c r="A26" t="s">
        <v>6</v>
      </c>
      <c r="C26" s="21">
        <f>+'Earning Allocation Work Sheet'!C33</f>
        <v>0</v>
      </c>
      <c r="D26" s="22">
        <f>+'Earning Allocation Work Sheet'!E11</f>
        <v>0</v>
      </c>
      <c r="E26" s="21">
        <f>+C26-D26</f>
        <v>0</v>
      </c>
      <c r="F26" s="54">
        <f>IF('Earning Allocation Work Sheet'!F11=2,0,$G$12*(E26/$L$27))</f>
        <v>0</v>
      </c>
    </row>
    <row r="27" spans="1:12">
      <c r="L27" s="10">
        <f>SUM(E23:E26)</f>
        <v>11207.54</v>
      </c>
    </row>
    <row r="28" spans="1:12">
      <c r="C28" s="10" t="s">
        <v>14</v>
      </c>
      <c r="D28" t="s">
        <v>14</v>
      </c>
      <c r="E28" s="10" t="s">
        <v>14</v>
      </c>
    </row>
    <row r="29" spans="1:12">
      <c r="C29" s="4" t="s">
        <v>18</v>
      </c>
      <c r="F29" s="20">
        <f>SUM(F23:F28)</f>
        <v>1669.72</v>
      </c>
    </row>
    <row r="30" spans="1:12" ht="13.8" thickBot="1">
      <c r="C30" s="4"/>
      <c r="F30" s="48"/>
    </row>
    <row r="31" spans="1:12">
      <c r="A31" s="34"/>
      <c r="B31" s="35"/>
      <c r="C31" s="35"/>
      <c r="D31" s="36"/>
      <c r="F31" s="79" t="s">
        <v>36</v>
      </c>
      <c r="G31" s="79"/>
    </row>
    <row r="32" spans="1:12">
      <c r="A32" s="37" t="s">
        <v>34</v>
      </c>
      <c r="B32" s="38"/>
      <c r="C32" s="38"/>
      <c r="D32" s="39"/>
      <c r="F32" s="79"/>
      <c r="G32" s="79"/>
    </row>
    <row r="33" spans="1:13" ht="13.8">
      <c r="A33" s="37" t="s">
        <v>3</v>
      </c>
      <c r="B33" s="38"/>
      <c r="C33" s="53">
        <f>E23-F23+C12-D12-G35+G43-G51</f>
        <v>9260.8352851222098</v>
      </c>
      <c r="D33" s="39"/>
      <c r="F33" s="79"/>
      <c r="G33" s="79"/>
    </row>
    <row r="34" spans="1:13" ht="13.8">
      <c r="A34" s="37" t="s">
        <v>4</v>
      </c>
      <c r="B34" s="38"/>
      <c r="C34" s="53">
        <f>E24-F24+C13-D13-G36+G44-G52</f>
        <v>3806.9847148777908</v>
      </c>
      <c r="D34" s="39"/>
      <c r="G34" s="51"/>
    </row>
    <row r="35" spans="1:13" ht="13.8">
      <c r="A35" s="37" t="s">
        <v>5</v>
      </c>
      <c r="B35" s="38"/>
      <c r="C35" s="53">
        <f>E25-F25+C14-D14-G37+G45-G53</f>
        <v>0</v>
      </c>
      <c r="D35" s="39"/>
      <c r="F35" s="49" t="s">
        <v>3</v>
      </c>
      <c r="G35" s="6">
        <v>0</v>
      </c>
    </row>
    <row r="36" spans="1:13" ht="13.8">
      <c r="A36" s="37" t="s">
        <v>6</v>
      </c>
      <c r="B36" s="38"/>
      <c r="C36" s="53">
        <f>E26-F26+C15-D15-G38+G46-G54</f>
        <v>0</v>
      </c>
      <c r="D36" s="39"/>
      <c r="F36" s="49" t="s">
        <v>4</v>
      </c>
      <c r="G36" s="6">
        <v>0</v>
      </c>
    </row>
    <row r="37" spans="1:13">
      <c r="A37" s="40"/>
      <c r="B37" s="38"/>
      <c r="C37" s="38"/>
      <c r="D37" s="39"/>
      <c r="F37" s="49" t="s">
        <v>5</v>
      </c>
      <c r="G37" s="6">
        <v>0</v>
      </c>
    </row>
    <row r="38" spans="1:13" ht="15.6">
      <c r="A38" s="47" t="s">
        <v>23</v>
      </c>
      <c r="B38" s="38"/>
      <c r="C38" s="38"/>
      <c r="D38" s="39"/>
      <c r="F38" s="49" t="s">
        <v>6</v>
      </c>
      <c r="G38" s="6">
        <v>0</v>
      </c>
    </row>
    <row r="39" spans="1:13">
      <c r="A39" s="40"/>
      <c r="B39" s="38"/>
      <c r="C39" s="38"/>
      <c r="D39" s="39"/>
    </row>
    <row r="40" spans="1:13">
      <c r="A40" s="41" t="s">
        <v>24</v>
      </c>
      <c r="B40" s="42">
        <f>F23</f>
        <v>1312.2438976909039</v>
      </c>
      <c r="C40" s="59" t="str">
        <f>IF('Earning Allocation Work Sheet'!F8=1," ","Check Tax - Pension Member?")</f>
        <v xml:space="preserve"> </v>
      </c>
      <c r="D40" s="39"/>
      <c r="F40" s="80" t="s">
        <v>48</v>
      </c>
      <c r="G40" s="80"/>
      <c r="M40" s="55" t="s">
        <v>14</v>
      </c>
    </row>
    <row r="41" spans="1:13">
      <c r="A41" s="41" t="s">
        <v>25</v>
      </c>
      <c r="B41" s="42">
        <f>F24</f>
        <v>357.47610230909623</v>
      </c>
      <c r="C41" s="59" t="str">
        <f>IF('Earning Allocation Work Sheet'!F9=1," ","Check Tax - Pension Member?")</f>
        <v xml:space="preserve"> </v>
      </c>
      <c r="D41" s="39"/>
      <c r="F41" s="80"/>
      <c r="G41" s="80"/>
    </row>
    <row r="42" spans="1:13">
      <c r="A42" s="41" t="s">
        <v>26</v>
      </c>
      <c r="B42" s="42">
        <f>F25</f>
        <v>0</v>
      </c>
      <c r="C42" s="59" t="str">
        <f>IF('Earning Allocation Work Sheet'!F10=1," ","Check Tax - Pension Member?")</f>
        <v xml:space="preserve"> </v>
      </c>
      <c r="D42" s="39"/>
      <c r="F42" s="49"/>
      <c r="G42" s="52"/>
    </row>
    <row r="43" spans="1:13">
      <c r="A43" s="41" t="s">
        <v>27</v>
      </c>
      <c r="B43" s="42">
        <f>F26</f>
        <v>0</v>
      </c>
      <c r="C43" s="59" t="str">
        <f>IF('Earning Allocation Work Sheet'!F11=1," ","Check Tax - Pension Member?")</f>
        <v xml:space="preserve"> </v>
      </c>
      <c r="D43" s="39"/>
      <c r="F43" s="49" t="s">
        <v>3</v>
      </c>
      <c r="G43" s="6">
        <v>0</v>
      </c>
    </row>
    <row r="44" spans="1:13">
      <c r="A44" s="41" t="s">
        <v>28</v>
      </c>
      <c r="B44" s="42">
        <f>D12</f>
        <v>0</v>
      </c>
      <c r="C44" s="43"/>
      <c r="D44" s="39"/>
      <c r="F44" s="49" t="s">
        <v>4</v>
      </c>
      <c r="G44" s="6">
        <v>0</v>
      </c>
    </row>
    <row r="45" spans="1:13">
      <c r="A45" s="41" t="s">
        <v>29</v>
      </c>
      <c r="B45" s="42">
        <f>D13</f>
        <v>0</v>
      </c>
      <c r="C45" s="43"/>
      <c r="D45" s="39"/>
      <c r="F45" s="49" t="s">
        <v>5</v>
      </c>
      <c r="G45" s="6">
        <v>0</v>
      </c>
    </row>
    <row r="46" spans="1:13">
      <c r="A46" s="41" t="s">
        <v>30</v>
      </c>
      <c r="B46" s="42">
        <f>D14</f>
        <v>0</v>
      </c>
      <c r="C46" s="43"/>
      <c r="D46" s="39"/>
      <c r="F46" s="49" t="s">
        <v>6</v>
      </c>
      <c r="G46" s="6">
        <v>0</v>
      </c>
    </row>
    <row r="47" spans="1:13">
      <c r="A47" s="41" t="s">
        <v>31</v>
      </c>
      <c r="B47" s="42">
        <f>D15</f>
        <v>0</v>
      </c>
      <c r="C47" s="43"/>
      <c r="D47" s="39"/>
    </row>
    <row r="48" spans="1:13">
      <c r="A48" s="41" t="s">
        <v>22</v>
      </c>
      <c r="B48" s="43"/>
      <c r="C48" s="42">
        <f>SUM(B40:B47)</f>
        <v>1669.72</v>
      </c>
      <c r="D48" s="81" t="str">
        <f>IF(C48&lt;&gt;D8,"D7 and F29 Don't Match"," ")</f>
        <v xml:space="preserve"> </v>
      </c>
      <c r="F48" s="68" t="s">
        <v>41</v>
      </c>
      <c r="G48" s="68"/>
    </row>
    <row r="49" spans="1:7">
      <c r="A49" s="37"/>
      <c r="B49" s="43"/>
      <c r="C49" s="43"/>
      <c r="D49" s="81"/>
      <c r="F49" s="68"/>
      <c r="G49" s="68"/>
    </row>
    <row r="50" spans="1:7" ht="13.8" thickBot="1">
      <c r="A50" s="44"/>
      <c r="B50" s="45"/>
      <c r="C50" s="45"/>
      <c r="D50" s="46"/>
      <c r="G50" s="51"/>
    </row>
    <row r="51" spans="1:7">
      <c r="F51" s="49" t="s">
        <v>3</v>
      </c>
      <c r="G51" s="50">
        <v>0</v>
      </c>
    </row>
    <row r="52" spans="1:7">
      <c r="F52" s="49" t="s">
        <v>4</v>
      </c>
      <c r="G52" s="50">
        <v>0</v>
      </c>
    </row>
    <row r="53" spans="1:7">
      <c r="F53" s="49" t="s">
        <v>5</v>
      </c>
      <c r="G53" s="50">
        <v>0</v>
      </c>
    </row>
    <row r="54" spans="1:7">
      <c r="F54" s="49" t="s">
        <v>6</v>
      </c>
      <c r="G54" s="50">
        <v>0</v>
      </c>
    </row>
  </sheetData>
  <mergeCells count="8">
    <mergeCell ref="B4:C5"/>
    <mergeCell ref="F48:G49"/>
    <mergeCell ref="I11:K16"/>
    <mergeCell ref="F8:G11"/>
    <mergeCell ref="F31:G33"/>
    <mergeCell ref="F40:G41"/>
    <mergeCell ref="D48:D49"/>
    <mergeCell ref="F4:F5"/>
  </mergeCells>
  <phoneticPr fontId="0" type="noConversion"/>
  <conditionalFormatting sqref="G12">
    <cfRule type="cellIs" dxfId="0" priority="1" stopIfTrue="1" operator="lessThan">
      <formula>0</formula>
    </cfRule>
  </conditionalFormatting>
  <dataValidations count="1">
    <dataValidation type="decimal" errorStyle="information" operator="lessThan" allowBlank="1" showInputMessage="1" showErrorMessage="1" error="Note, if you have a member that was both on pension and accumulation, ie started up during the year, you will need to manually override the tax allocations" sqref="D8">
      <formula1>-100000000</formula1>
    </dataValidation>
  </dataValidations>
  <pageMargins left="0.18" right="0.23" top="1" bottom="0.75"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K35"/>
  <sheetViews>
    <sheetView workbookViewId="0">
      <selection activeCell="C14" sqref="C14"/>
    </sheetView>
  </sheetViews>
  <sheetFormatPr defaultRowHeight="13.2"/>
  <cols>
    <col min="1" max="1" width="19.109375" customWidth="1"/>
    <col min="2" max="2" width="19.33203125" customWidth="1"/>
    <col min="3" max="3" width="16.44140625" customWidth="1"/>
    <col min="4" max="4" width="2.5546875" customWidth="1"/>
    <col min="5" max="5" width="19.33203125" customWidth="1"/>
    <col min="6" max="6" width="10.33203125" customWidth="1"/>
    <col min="11" max="11" width="0" hidden="1" customWidth="1"/>
  </cols>
  <sheetData>
    <row r="1" spans="1:11" ht="20.25" customHeight="1">
      <c r="A1" s="1" t="s">
        <v>7</v>
      </c>
    </row>
    <row r="2" spans="1:11">
      <c r="F2" s="84" t="s">
        <v>47</v>
      </c>
    </row>
    <row r="3" spans="1:11" ht="12.75" customHeight="1">
      <c r="F3" s="84"/>
    </row>
    <row r="4" spans="1:11" ht="12.75" customHeight="1">
      <c r="A4" s="4" t="s">
        <v>0</v>
      </c>
      <c r="B4" s="2" t="str">
        <f>+'Tax Allocation Work Sheet'!B4</f>
        <v>Technical Limit SF</v>
      </c>
      <c r="F4" s="84"/>
    </row>
    <row r="5" spans="1:11">
      <c r="F5" s="84"/>
    </row>
    <row r="6" spans="1:11">
      <c r="E6" s="15" t="s">
        <v>15</v>
      </c>
      <c r="F6" s="84"/>
      <c r="K6" t="s">
        <v>45</v>
      </c>
    </row>
    <row r="7" spans="1:11">
      <c r="A7" s="4" t="s">
        <v>49</v>
      </c>
      <c r="E7" s="14"/>
      <c r="K7" t="s">
        <v>46</v>
      </c>
    </row>
    <row r="8" spans="1:11">
      <c r="A8" t="s">
        <v>3</v>
      </c>
      <c r="C8" s="11">
        <v>772532</v>
      </c>
      <c r="D8" s="16"/>
      <c r="E8" s="11">
        <v>0</v>
      </c>
      <c r="F8" s="60">
        <v>1</v>
      </c>
      <c r="G8" s="57" t="str">
        <f>IF(F8=1,"Accumulation Member","Pension Phase Member")</f>
        <v>Accumulation Member</v>
      </c>
      <c r="H8" s="17"/>
    </row>
    <row r="9" spans="1:11">
      <c r="A9" t="s">
        <v>4</v>
      </c>
      <c r="C9" s="11">
        <v>210450</v>
      </c>
      <c r="D9" s="16"/>
      <c r="E9" s="11">
        <v>0</v>
      </c>
      <c r="F9" s="60">
        <v>1</v>
      </c>
      <c r="G9" s="58" t="str">
        <f>IF(F9=1,"Accumulation Member","Pension Phase Member")</f>
        <v>Accumulation Member</v>
      </c>
      <c r="H9" s="27"/>
    </row>
    <row r="10" spans="1:11">
      <c r="A10" t="s">
        <v>5</v>
      </c>
      <c r="C10" s="11">
        <v>0</v>
      </c>
      <c r="D10" s="16"/>
      <c r="E10" s="11">
        <v>0</v>
      </c>
      <c r="F10" s="60">
        <v>1</v>
      </c>
      <c r="G10" s="58" t="str">
        <f>IF(F10=1,"Accumulation Member","Pension Phase Member")</f>
        <v>Accumulation Member</v>
      </c>
      <c r="H10" s="27"/>
    </row>
    <row r="11" spans="1:11">
      <c r="A11" t="s">
        <v>6</v>
      </c>
      <c r="C11" s="11">
        <v>0</v>
      </c>
      <c r="D11" s="16"/>
      <c r="E11" s="11">
        <v>0</v>
      </c>
      <c r="F11" s="60">
        <v>1</v>
      </c>
      <c r="G11" s="58" t="str">
        <f>IF(F11=1,"Accumulation Member","Pension Phase Member")</f>
        <v>Accumulation Member</v>
      </c>
      <c r="H11" s="27"/>
    </row>
    <row r="12" spans="1:11">
      <c r="A12" s="4" t="s">
        <v>10</v>
      </c>
      <c r="C12" s="33">
        <f>SUM(C8:C11)</f>
        <v>982982</v>
      </c>
      <c r="E12" s="11">
        <v>0</v>
      </c>
      <c r="F12" t="s">
        <v>14</v>
      </c>
    </row>
    <row r="14" spans="1:11">
      <c r="A14" s="85" t="s">
        <v>33</v>
      </c>
      <c r="B14" s="85"/>
      <c r="C14" s="23">
        <v>14737.54</v>
      </c>
    </row>
    <row r="15" spans="1:11" ht="12.75" customHeight="1">
      <c r="A15" s="25"/>
      <c r="C15" s="63" t="s">
        <v>52</v>
      </c>
    </row>
    <row r="16" spans="1:11">
      <c r="A16" s="25"/>
    </row>
    <row r="17" spans="1:4">
      <c r="A17" s="4" t="s">
        <v>8</v>
      </c>
      <c r="C17" s="8">
        <f>SUM('Tax Allocation Work Sheet'!C12:C15)</f>
        <v>3530</v>
      </c>
    </row>
    <row r="18" spans="1:4">
      <c r="A18" s="4"/>
      <c r="C18" s="31"/>
    </row>
    <row r="19" spans="1:4">
      <c r="A19" s="4"/>
      <c r="C19" s="31"/>
    </row>
    <row r="20" spans="1:4">
      <c r="A20" s="4" t="s">
        <v>32</v>
      </c>
      <c r="C20" s="8">
        <f>SUM(E8:E11)</f>
        <v>0</v>
      </c>
    </row>
    <row r="21" spans="1:4">
      <c r="A21" s="4"/>
      <c r="C21" s="31"/>
    </row>
    <row r="22" spans="1:4">
      <c r="A22" s="4"/>
      <c r="C22" s="31"/>
    </row>
    <row r="24" spans="1:4">
      <c r="A24" s="86" t="s">
        <v>35</v>
      </c>
      <c r="B24" s="86"/>
      <c r="C24" s="24">
        <f>+C14-C17+E8+E9+E10+E11</f>
        <v>11207.54</v>
      </c>
    </row>
    <row r="25" spans="1:4">
      <c r="A25" s="86"/>
      <c r="B25" s="86"/>
    </row>
    <row r="26" spans="1:4">
      <c r="A26" s="25"/>
    </row>
    <row r="27" spans="1:4">
      <c r="A27" s="25"/>
      <c r="B27" s="10" t="s">
        <v>14</v>
      </c>
    </row>
    <row r="29" spans="1:4">
      <c r="A29" s="4" t="s">
        <v>9</v>
      </c>
    </row>
    <row r="30" spans="1:4">
      <c r="A30" t="s">
        <v>3</v>
      </c>
      <c r="C30" s="21">
        <f>+C8/SUM($C$8:$C$11)*$C$24</f>
        <v>8808.0791828131132</v>
      </c>
      <c r="D30" s="29"/>
    </row>
    <row r="31" spans="1:4">
      <c r="A31" t="s">
        <v>4</v>
      </c>
      <c r="C31" s="21">
        <f>+C9/SUM($C$8:$C$11)*$C$24</f>
        <v>2399.4608171868867</v>
      </c>
      <c r="D31" s="29"/>
    </row>
    <row r="32" spans="1:4">
      <c r="A32" t="s">
        <v>5</v>
      </c>
      <c r="C32" s="21">
        <f>+C10/SUM($C$8:$C$11)*$C$24</f>
        <v>0</v>
      </c>
      <c r="D32" s="29"/>
    </row>
    <row r="33" spans="1:4">
      <c r="A33" t="s">
        <v>6</v>
      </c>
      <c r="C33" s="21">
        <f>+C11/SUM($C$8:$C$11)*$C$24</f>
        <v>0</v>
      </c>
      <c r="D33" s="29"/>
    </row>
    <row r="34" spans="1:4">
      <c r="D34" s="3"/>
    </row>
    <row r="35" spans="1:4">
      <c r="A35" s="4" t="s">
        <v>10</v>
      </c>
      <c r="C35" s="9">
        <f>SUM(C30:C34)</f>
        <v>11207.54</v>
      </c>
      <c r="D35" s="30"/>
    </row>
  </sheetData>
  <mergeCells count="3">
    <mergeCell ref="F2:F6"/>
    <mergeCell ref="A14:B14"/>
    <mergeCell ref="A24:B25"/>
  </mergeCells>
  <phoneticPr fontId="0" type="noConversion"/>
  <dataValidations count="5">
    <dataValidation errorStyle="warning" allowBlank="1" showInputMessage="1" showErrorMessage="1" errorTitle="Note " promptTitle="note" sqref="C14"/>
    <dataValidation type="whole" errorStyle="warning" allowBlank="1" showInputMessage="1" showErrorMessage="1" error="This amount seems Very High or just wrong are you sure?" sqref="E12">
      <formula1>0</formula1>
      <formula2>2000</formula2>
    </dataValidation>
    <dataValidation type="whole" allowBlank="1" showInputMessage="1" showErrorMessage="1" error="You can only have &quot;1&quot; or &quot;2&quot;" sqref="F8:F11">
      <formula1>1</formula1>
      <formula2>2</formula2>
    </dataValidation>
    <dataValidation type="decimal" errorStyle="warning" allowBlank="1" showInputMessage="1" showErrorMessage="1" error="This amount seems Very High or just wrong are you sure?" sqref="E8:E11">
      <formula1>0</formula1>
      <formula2>2000</formula2>
    </dataValidation>
    <dataValidation type="whole" operator="lessThan" allowBlank="1" showInputMessage="1" showErrorMessage="1" error="This is not a data Entry Field" sqref="C20">
      <formula1>-10000</formula1>
    </dataValidation>
  </dataValidations>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AA5"/>
  <sheetViews>
    <sheetView workbookViewId="0">
      <selection activeCell="B10" sqref="B10"/>
    </sheetView>
  </sheetViews>
  <sheetFormatPr defaultRowHeight="13.2"/>
  <cols>
    <col min="1" max="1" width="16.33203125" customWidth="1"/>
  </cols>
  <sheetData>
    <row r="1" spans="1:27">
      <c r="A1" s="87" t="str">
        <f>IF(AA3&lt;0,AA1,AA2)</f>
        <v>OK</v>
      </c>
      <c r="B1" s="87"/>
      <c r="C1" s="87"/>
      <c r="D1" s="87"/>
      <c r="E1" s="87"/>
      <c r="F1" s="87"/>
      <c r="G1" s="87"/>
      <c r="AA1" t="s">
        <v>43</v>
      </c>
    </row>
    <row r="2" spans="1:27">
      <c r="A2" s="88"/>
      <c r="B2" s="88"/>
      <c r="C2" s="88"/>
      <c r="D2" s="88"/>
      <c r="E2" s="88"/>
      <c r="F2" s="88"/>
      <c r="G2" s="88"/>
      <c r="AA2" t="s">
        <v>44</v>
      </c>
    </row>
    <row r="3" spans="1:27">
      <c r="A3" s="88"/>
      <c r="B3" s="88"/>
      <c r="C3" s="88"/>
      <c r="D3" s="88"/>
      <c r="E3" s="88"/>
      <c r="F3" s="88"/>
      <c r="G3" s="88"/>
      <c r="AA3">
        <f>SUM('Tax Allocation Work Sheet'!B40:B43)</f>
        <v>1669.72</v>
      </c>
    </row>
    <row r="4" spans="1:27" ht="13.8" thickBot="1">
      <c r="A4" s="89"/>
      <c r="B4" s="89"/>
      <c r="C4" s="89"/>
      <c r="D4" s="89"/>
      <c r="E4" s="89"/>
      <c r="F4" s="89"/>
      <c r="G4" s="89"/>
    </row>
    <row r="5" spans="1:27" ht="13.8" thickTop="1"/>
  </sheetData>
  <mergeCells count="1">
    <mergeCell ref="A1:G4"/>
  </mergeCells>
  <phoneticPr fontId="0"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Tax Allocation Work Sheet</vt:lpstr>
      <vt:lpstr>Earning Allocation Work Sheet</vt:lpstr>
      <vt:lpstr>Warnings and Comments</vt:lpstr>
      <vt:lpstr>'Earning Allocation Work Sheet'!Print_Area</vt:lpstr>
      <vt:lpstr>'Tax Allocation Work Sheet'!Print_Area</vt:lpstr>
    </vt:vector>
  </TitlesOfParts>
  <Company>Robert Alan Lopez CPA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Nicholas D'Angelo</dc:creator>
  <cp:lastModifiedBy>sunil.adiyodi</cp:lastModifiedBy>
  <cp:lastPrinted>2017-06-14T08:03:21Z</cp:lastPrinted>
  <dcterms:created xsi:type="dcterms:W3CDTF">2003-08-27T06:13:18Z</dcterms:created>
  <dcterms:modified xsi:type="dcterms:W3CDTF">2019-04-30T08:21:25Z</dcterms:modified>
</cp:coreProperties>
</file>