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Clients\2023\Hannan Super Fund\2022\Share values and Dividends\"/>
    </mc:Choice>
  </mc:AlternateContent>
  <xr:revisionPtr revIDLastSave="0" documentId="13_ncr:1_{BDCF349B-F85F-4217-A52D-20BEAF1B1A32}" xr6:coauthVersionLast="47" xr6:coauthVersionMax="47" xr10:uidLastSave="{00000000-0000-0000-0000-000000000000}"/>
  <bookViews>
    <workbookView xWindow="57600" yWindow="555" windowWidth="240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8" i="1"/>
  <c r="P16" i="1"/>
  <c r="P15" i="1"/>
  <c r="P13" i="1"/>
  <c r="P9" i="1"/>
  <c r="P7" i="1"/>
  <c r="AD7" i="1"/>
  <c r="Y7" i="1" s="1"/>
  <c r="AD13" i="1"/>
  <c r="Y13" i="1" s="1"/>
  <c r="AD15" i="1"/>
  <c r="Z15" i="1" s="1"/>
  <c r="AD20" i="1"/>
  <c r="Y20" i="1" s="1"/>
  <c r="Z18" i="1"/>
  <c r="Y18" i="1"/>
  <c r="Z16" i="1"/>
  <c r="Y16" i="1"/>
  <c r="Z22" i="1" l="1"/>
  <c r="Y27" i="1"/>
  <c r="Y22" i="1"/>
  <c r="P24" i="1"/>
  <c r="X24" i="1"/>
  <c r="P25" i="1" l="1"/>
  <c r="Q18" i="1"/>
  <c r="Q15" i="1"/>
  <c r="Q13" i="1"/>
  <c r="Q9" i="1"/>
  <c r="Q7" i="1"/>
  <c r="Q23" i="1" l="1"/>
  <c r="S18" i="1"/>
  <c r="R13" i="1"/>
  <c r="R18" i="1"/>
  <c r="R15" i="1"/>
  <c r="R9" i="1"/>
  <c r="R7" i="1"/>
  <c r="R23" i="1" l="1"/>
  <c r="Q24" i="1" s="1"/>
  <c r="S13" i="1"/>
  <c r="T13" i="1"/>
  <c r="T23" i="1" s="1"/>
  <c r="B18" i="1"/>
  <c r="B15" i="1"/>
  <c r="B12" i="1"/>
  <c r="B11" i="1"/>
  <c r="B20" i="1" s="1"/>
  <c r="C20" i="1" s="1"/>
  <c r="B9" i="1"/>
  <c r="B7" i="1"/>
  <c r="S15" i="1"/>
  <c r="V15" i="1" s="1"/>
  <c r="S9" i="1"/>
  <c r="V9" i="1" s="1"/>
  <c r="S7" i="1"/>
  <c r="V13" i="1" l="1"/>
  <c r="V18" i="1"/>
  <c r="V7" i="1"/>
  <c r="S23" i="1" l="1"/>
  <c r="V23" i="1" l="1"/>
  <c r="R24" i="1"/>
</calcChain>
</file>

<file path=xl/sharedStrings.xml><?xml version="1.0" encoding="utf-8"?>
<sst xmlns="http://schemas.openxmlformats.org/spreadsheetml/2006/main" count="62" uniqueCount="49">
  <si>
    <t>Hannan Family Super Fund</t>
  </si>
  <si>
    <t>Summary of Shareholding at 30 June</t>
  </si>
  <si>
    <t>Share</t>
  </si>
  <si>
    <t>Qty</t>
  </si>
  <si>
    <t>Mkt Value</t>
  </si>
  <si>
    <t>Alumina</t>
  </si>
  <si>
    <t>Code</t>
  </si>
  <si>
    <t>AWC</t>
  </si>
  <si>
    <t>Cochlear</t>
  </si>
  <si>
    <t>Purchase D</t>
  </si>
  <si>
    <t>Price</t>
  </si>
  <si>
    <t>Wesfarmers</t>
  </si>
  <si>
    <t>WES</t>
  </si>
  <si>
    <t>30th June 2015</t>
  </si>
  <si>
    <t>reconstruction</t>
  </si>
  <si>
    <t xml:space="preserve"> </t>
  </si>
  <si>
    <t>Woolworths</t>
  </si>
  <si>
    <t>WOW</t>
  </si>
  <si>
    <t>Cost per share</t>
  </si>
  <si>
    <t>New Crest Mining</t>
  </si>
  <si>
    <t>Balance</t>
  </si>
  <si>
    <t>Mkt PS</t>
  </si>
  <si>
    <t>30th June 2014</t>
  </si>
  <si>
    <t>NCM</t>
  </si>
  <si>
    <t>Difference</t>
  </si>
  <si>
    <t>for Tax Return</t>
  </si>
  <si>
    <t>MARKET VALUES</t>
  </si>
  <si>
    <t>30th June 2016</t>
  </si>
  <si>
    <t># shares</t>
  </si>
  <si>
    <t>Opening Share market value</t>
  </si>
  <si>
    <t>Closing Market Value at 30 June</t>
  </si>
  <si>
    <t>COH</t>
  </si>
  <si>
    <t>Price P share</t>
  </si>
  <si>
    <t>Coles</t>
  </si>
  <si>
    <t>COL</t>
  </si>
  <si>
    <t>Fr Cr</t>
  </si>
  <si>
    <t>Mar</t>
  </si>
  <si>
    <t>FRANKING CREDITS</t>
  </si>
  <si>
    <t>Dividends PAID</t>
  </si>
  <si>
    <t>Aug/ sep</t>
  </si>
  <si>
    <t>Endeavour demerger</t>
  </si>
  <si>
    <t>END</t>
  </si>
  <si>
    <t xml:space="preserve">Market </t>
  </si>
  <si>
    <t>Increase/ Decrease  in share portfolio mkt</t>
  </si>
  <si>
    <t>Total dividends</t>
  </si>
  <si>
    <t>NOT INCLUDED YET</t>
  </si>
  <si>
    <t>Allan Gray tax statement One Vue</t>
  </si>
  <si>
    <t xml:space="preserve">Ledger 3375 </t>
  </si>
  <si>
    <t>Acc 2520 Handiledger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</si>
</sst>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0" applyNumberFormat="1"/>
    <xf numFmtId="44" fontId="0" fillId="0" borderId="0" xfId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/>
    <xf numFmtId="17" fontId="0" fillId="0" borderId="0" xfId="0" applyNumberFormat="1"/>
    <xf numFmtId="44" fontId="4" fillId="0" borderId="0" xfId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44" fontId="9" fillId="0" borderId="0" xfId="1" applyFont="1" applyAlignment="1">
      <alignment horizontal="center"/>
    </xf>
    <xf numFmtId="44" fontId="9" fillId="0" borderId="0" xfId="0" applyNumberFormat="1" applyFont="1" applyAlignment="1">
      <alignment horizontal="center"/>
    </xf>
    <xf numFmtId="44" fontId="6" fillId="0" borderId="1" xfId="1" applyFont="1" applyBorder="1"/>
    <xf numFmtId="0" fontId="6" fillId="0" borderId="2" xfId="0" applyFont="1" applyBorder="1"/>
    <xf numFmtId="0" fontId="0" fillId="2" borderId="0" xfId="0" applyFill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" fontId="11" fillId="0" borderId="0" xfId="0" applyNumberFormat="1" applyFont="1"/>
    <xf numFmtId="16" fontId="11" fillId="0" borderId="0" xfId="0" applyNumberFormat="1" applyFont="1" applyAlignment="1">
      <alignment horizontal="center"/>
    </xf>
    <xf numFmtId="44" fontId="11" fillId="0" borderId="0" xfId="1" applyFont="1"/>
    <xf numFmtId="44" fontId="11" fillId="0" borderId="0" xfId="1" applyFont="1" applyAlignment="1">
      <alignment horizontal="center"/>
    </xf>
    <xf numFmtId="44" fontId="11" fillId="0" borderId="0" xfId="1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44" fontId="10" fillId="0" borderId="0" xfId="0" applyNumberFormat="1" applyFont="1" applyAlignment="1">
      <alignment horizontal="center"/>
    </xf>
    <xf numFmtId="16" fontId="10" fillId="0" borderId="0" xfId="0" applyNumberFormat="1" applyFont="1"/>
    <xf numFmtId="0" fontId="1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"/>
  <sheetViews>
    <sheetView tabSelected="1" topLeftCell="C7" workbookViewId="0">
      <selection activeCell="P24" sqref="P24"/>
    </sheetView>
  </sheetViews>
  <sheetFormatPr defaultRowHeight="15" x14ac:dyDescent="0.25"/>
  <cols>
    <col min="1" max="1" width="12.5703125" customWidth="1"/>
    <col min="2" max="2" width="14" customWidth="1"/>
    <col min="3" max="3" width="11" customWidth="1"/>
    <col min="4" max="4" width="17.85546875" customWidth="1"/>
    <col min="7" max="7" width="9.5703125" customWidth="1"/>
    <col min="8" max="14" width="8.28515625" style="29" customWidth="1"/>
    <col min="15" max="15" width="12.5703125" style="21" customWidth="1"/>
    <col min="16" max="16" width="12.5703125" customWidth="1"/>
    <col min="17" max="18" width="0.42578125" customWidth="1"/>
    <col min="19" max="20" width="0.42578125" style="3" customWidth="1"/>
    <col min="21" max="22" width="0.42578125" customWidth="1"/>
    <col min="24" max="24" width="11.140625" customWidth="1"/>
    <col min="25" max="25" width="10.7109375" customWidth="1"/>
  </cols>
  <sheetData>
    <row r="1" spans="1:30" ht="18.75" x14ac:dyDescent="0.3">
      <c r="A1" s="2" t="s">
        <v>0</v>
      </c>
      <c r="B1" s="2"/>
      <c r="C1" s="2"/>
      <c r="D1" s="2"/>
      <c r="E1" s="2" t="s">
        <v>15</v>
      </c>
      <c r="F1" s="2"/>
      <c r="G1" s="2"/>
      <c r="H1" s="28"/>
      <c r="O1" s="21" t="s">
        <v>42</v>
      </c>
      <c r="P1" t="s">
        <v>15</v>
      </c>
      <c r="W1">
        <v>2022</v>
      </c>
    </row>
    <row r="2" spans="1:30" ht="18.75" x14ac:dyDescent="0.3">
      <c r="A2" s="2">
        <v>2021</v>
      </c>
      <c r="B2" s="2"/>
      <c r="C2" s="2"/>
      <c r="D2" s="2"/>
      <c r="E2" s="2" t="s">
        <v>26</v>
      </c>
      <c r="F2" s="2"/>
      <c r="G2" s="2"/>
      <c r="H2" s="28"/>
      <c r="O2" s="21" t="s">
        <v>32</v>
      </c>
      <c r="P2" s="12" t="s">
        <v>4</v>
      </c>
      <c r="W2" s="19" t="s">
        <v>38</v>
      </c>
      <c r="X2" s="19"/>
    </row>
    <row r="3" spans="1:30" ht="18.75" x14ac:dyDescent="0.3">
      <c r="A3" s="2" t="s">
        <v>1</v>
      </c>
      <c r="B3" s="2"/>
      <c r="C3" s="2"/>
      <c r="D3" s="2"/>
      <c r="E3" s="2"/>
      <c r="F3" s="2"/>
      <c r="G3" s="2"/>
      <c r="H3" s="28">
        <v>2015</v>
      </c>
      <c r="I3" s="29">
        <v>2016</v>
      </c>
      <c r="J3" s="29">
        <v>2017</v>
      </c>
      <c r="K3" s="29">
        <v>2018</v>
      </c>
      <c r="L3" s="29">
        <v>2019</v>
      </c>
      <c r="M3" s="29">
        <v>2020</v>
      </c>
      <c r="N3" s="30">
        <v>2021</v>
      </c>
      <c r="O3" s="22">
        <v>2022</v>
      </c>
      <c r="P3" s="11">
        <v>2022</v>
      </c>
      <c r="V3">
        <v>2015</v>
      </c>
      <c r="X3" s="19"/>
      <c r="Y3" s="19" t="s">
        <v>35</v>
      </c>
      <c r="Z3" s="19" t="s">
        <v>35</v>
      </c>
    </row>
    <row r="4" spans="1:30" x14ac:dyDescent="0.25">
      <c r="G4" s="9" t="s">
        <v>28</v>
      </c>
      <c r="H4" s="29" t="s">
        <v>21</v>
      </c>
      <c r="I4" s="29" t="s">
        <v>21</v>
      </c>
      <c r="N4" s="30"/>
      <c r="O4" s="22"/>
      <c r="P4" s="16"/>
      <c r="Q4" s="3" t="s">
        <v>27</v>
      </c>
      <c r="R4" s="3" t="s">
        <v>27</v>
      </c>
      <c r="S4" s="3" t="s">
        <v>13</v>
      </c>
      <c r="T4" s="3" t="s">
        <v>22</v>
      </c>
      <c r="V4" t="s">
        <v>24</v>
      </c>
      <c r="W4" t="s">
        <v>39</v>
      </c>
      <c r="X4" t="s">
        <v>36</v>
      </c>
    </row>
    <row r="5" spans="1:30" x14ac:dyDescent="0.25">
      <c r="A5" t="s">
        <v>9</v>
      </c>
      <c r="B5" t="s">
        <v>10</v>
      </c>
      <c r="C5" s="8" t="s">
        <v>18</v>
      </c>
      <c r="D5" s="8" t="s">
        <v>2</v>
      </c>
      <c r="E5" s="8" t="s">
        <v>6</v>
      </c>
      <c r="F5" s="8" t="s">
        <v>3</v>
      </c>
      <c r="G5" s="9" t="s">
        <v>20</v>
      </c>
      <c r="H5" s="39">
        <v>42551</v>
      </c>
      <c r="I5" s="39">
        <v>42551</v>
      </c>
      <c r="J5" s="31"/>
      <c r="K5" s="31"/>
      <c r="L5" s="31"/>
      <c r="M5" s="31"/>
      <c r="N5" s="32"/>
      <c r="O5" s="10">
        <v>42551</v>
      </c>
      <c r="P5" s="17"/>
      <c r="Q5" s="3" t="s">
        <v>4</v>
      </c>
      <c r="R5" s="3" t="s">
        <v>4</v>
      </c>
      <c r="S5" s="3" t="s">
        <v>4</v>
      </c>
      <c r="V5" t="s">
        <v>25</v>
      </c>
    </row>
    <row r="6" spans="1:30" x14ac:dyDescent="0.25">
      <c r="E6" s="9"/>
      <c r="F6" s="9"/>
      <c r="N6" s="30"/>
      <c r="O6" s="22"/>
      <c r="P6" s="11"/>
    </row>
    <row r="7" spans="1:30" x14ac:dyDescent="0.25">
      <c r="B7" s="4">
        <f>SUM(F7*C7)</f>
        <v>3069.82</v>
      </c>
      <c r="C7" s="4">
        <v>0.13</v>
      </c>
      <c r="D7" t="s">
        <v>5</v>
      </c>
      <c r="E7" s="9" t="s">
        <v>7</v>
      </c>
      <c r="F7" s="9">
        <v>23614</v>
      </c>
      <c r="G7" s="9">
        <v>23614</v>
      </c>
      <c r="H7" s="33">
        <v>1.53</v>
      </c>
      <c r="I7" s="29">
        <v>1.2949999999999999</v>
      </c>
      <c r="J7" s="29">
        <v>1.92</v>
      </c>
      <c r="K7" s="29">
        <v>2.8</v>
      </c>
      <c r="L7" s="29">
        <v>2.2595999999999998</v>
      </c>
      <c r="M7" s="29">
        <v>4.43</v>
      </c>
      <c r="N7" s="34">
        <v>3.7</v>
      </c>
      <c r="O7" s="23">
        <v>1.46</v>
      </c>
      <c r="P7" s="13">
        <f>SUM(O7*G7)</f>
        <v>34476.44</v>
      </c>
      <c r="Q7" s="4">
        <f>SUM(J7*G7)</f>
        <v>45338.879999999997</v>
      </c>
      <c r="R7" s="4">
        <f>SUM(I7*F7)</f>
        <v>30580.129999999997</v>
      </c>
      <c r="S7" s="5">
        <f>SUM(H7*F7)</f>
        <v>36129.42</v>
      </c>
      <c r="T7" s="5">
        <v>31878.9</v>
      </c>
      <c r="V7" s="6">
        <f>SUM(S7-T7)</f>
        <v>4250.5199999999968</v>
      </c>
      <c r="W7">
        <v>1097.6500000000001</v>
      </c>
      <c r="X7">
        <v>920.95</v>
      </c>
      <c r="Y7" s="19">
        <f>SUM(W7*AD7)</f>
        <v>470.418023236875</v>
      </c>
      <c r="Z7" s="19">
        <v>394.69</v>
      </c>
      <c r="AD7">
        <f>SUM(Z7/X7)</f>
        <v>0.42856832618491775</v>
      </c>
    </row>
    <row r="8" spans="1:30" x14ac:dyDescent="0.25">
      <c r="B8" s="4"/>
      <c r="C8" s="4"/>
      <c r="E8" s="9"/>
      <c r="F8" s="9"/>
      <c r="G8" s="9"/>
      <c r="H8" s="33"/>
      <c r="N8" s="34"/>
      <c r="O8" s="23"/>
      <c r="P8" s="11"/>
      <c r="Q8" s="4"/>
      <c r="R8" s="4"/>
      <c r="S8" s="5"/>
      <c r="T8" s="5"/>
    </row>
    <row r="9" spans="1:30" x14ac:dyDescent="0.25">
      <c r="A9" s="1">
        <v>41736</v>
      </c>
      <c r="B9" s="4">
        <f>SUM(F9*C9)</f>
        <v>30024.75</v>
      </c>
      <c r="C9" s="4">
        <v>57.19</v>
      </c>
      <c r="D9" t="s">
        <v>8</v>
      </c>
      <c r="E9" s="9" t="s">
        <v>31</v>
      </c>
      <c r="F9" s="9">
        <v>525</v>
      </c>
      <c r="G9" s="9">
        <v>525</v>
      </c>
      <c r="H9" s="33">
        <v>80.150000000000006</v>
      </c>
      <c r="I9" s="29">
        <v>121.25</v>
      </c>
      <c r="J9" s="29">
        <v>155.44999999999999</v>
      </c>
      <c r="K9" s="29">
        <v>200.17</v>
      </c>
      <c r="L9" s="29">
        <v>206.84</v>
      </c>
      <c r="M9" s="29">
        <v>188.93</v>
      </c>
      <c r="N9" s="34">
        <v>250.18</v>
      </c>
      <c r="O9" s="23">
        <v>198.1</v>
      </c>
      <c r="P9" s="13">
        <f>SUM(O9*G9)</f>
        <v>104002.5</v>
      </c>
      <c r="Q9" s="4">
        <f>SUM(J9*G9)</f>
        <v>81611.25</v>
      </c>
      <c r="R9" s="4">
        <f>SUM(I9*F9)</f>
        <v>63656.25</v>
      </c>
      <c r="S9" s="5">
        <f>SUM(H9*F9)</f>
        <v>42078.75</v>
      </c>
      <c r="T9" s="5">
        <v>31825.5</v>
      </c>
      <c r="V9" s="6">
        <f>SUM(S9-T9)</f>
        <v>10253.25</v>
      </c>
      <c r="W9">
        <v>735</v>
      </c>
      <c r="X9">
        <v>813.75</v>
      </c>
      <c r="Y9">
        <v>0</v>
      </c>
      <c r="Z9">
        <v>0</v>
      </c>
    </row>
    <row r="10" spans="1:30" x14ac:dyDescent="0.25">
      <c r="B10" s="4"/>
      <c r="C10" s="4"/>
      <c r="E10" s="9"/>
      <c r="F10" s="9"/>
      <c r="G10" s="9"/>
      <c r="H10" s="33"/>
      <c r="N10" s="34"/>
      <c r="O10" s="23"/>
      <c r="P10" s="11"/>
      <c r="Q10" s="4"/>
      <c r="R10" s="4"/>
      <c r="S10" s="5"/>
      <c r="T10" s="5"/>
    </row>
    <row r="11" spans="1:30" x14ac:dyDescent="0.25">
      <c r="B11" s="4">
        <f>SUM(F11*C11)</f>
        <v>30004.799999999999</v>
      </c>
      <c r="C11" s="4">
        <v>39.9</v>
      </c>
      <c r="D11" t="s">
        <v>11</v>
      </c>
      <c r="E11" s="9" t="s">
        <v>12</v>
      </c>
      <c r="F11" s="9">
        <v>752</v>
      </c>
      <c r="G11" s="9"/>
      <c r="H11" s="33"/>
      <c r="L11" s="29" t="s">
        <v>15</v>
      </c>
      <c r="N11" s="34"/>
      <c r="O11" s="23"/>
      <c r="P11" s="11"/>
      <c r="Q11" s="4"/>
      <c r="R11" s="4"/>
      <c r="S11" s="5"/>
      <c r="T11" s="5"/>
    </row>
    <row r="12" spans="1:30" x14ac:dyDescent="0.25">
      <c r="B12" s="4">
        <f>SUM(F12*C12)</f>
        <v>19999.98</v>
      </c>
      <c r="C12" s="4">
        <v>43.29</v>
      </c>
      <c r="E12" s="9"/>
      <c r="F12" s="9">
        <v>462</v>
      </c>
      <c r="G12" s="9"/>
      <c r="H12" s="33"/>
      <c r="N12" s="34"/>
      <c r="O12" s="23"/>
      <c r="P12" s="11"/>
      <c r="Q12" s="4"/>
      <c r="R12" s="4"/>
      <c r="S12" s="5"/>
      <c r="T12" s="5"/>
    </row>
    <row r="13" spans="1:30" x14ac:dyDescent="0.25">
      <c r="A13" s="1">
        <v>41974</v>
      </c>
      <c r="B13" s="4">
        <v>-21</v>
      </c>
      <c r="C13" s="4"/>
      <c r="D13" t="s">
        <v>14</v>
      </c>
      <c r="E13" s="9" t="s">
        <v>12</v>
      </c>
      <c r="F13" s="9" t="s">
        <v>15</v>
      </c>
      <c r="G13" s="9">
        <v>1197</v>
      </c>
      <c r="H13" s="33">
        <v>39.03</v>
      </c>
      <c r="I13" s="29">
        <v>40.1</v>
      </c>
      <c r="J13" s="29">
        <v>40.119999999999997</v>
      </c>
      <c r="K13" s="29">
        <v>35.42</v>
      </c>
      <c r="L13" s="29">
        <v>36.159999999999997</v>
      </c>
      <c r="M13" s="29">
        <v>44.83</v>
      </c>
      <c r="N13" s="34">
        <v>56.29</v>
      </c>
      <c r="O13" s="23">
        <v>42.34</v>
      </c>
      <c r="P13" s="13">
        <f>SUM(O13*G13)</f>
        <v>50680.98</v>
      </c>
      <c r="Q13" s="4">
        <f>SUM(J13*G13)</f>
        <v>48023.64</v>
      </c>
      <c r="R13" s="4">
        <f>SUM(I13*G13)</f>
        <v>47999.700000000004</v>
      </c>
      <c r="S13" s="5">
        <f>SUM(H13*G13)</f>
        <v>46718.91</v>
      </c>
      <c r="T13" s="5">
        <f>31095.2+19103.7</f>
        <v>50198.9</v>
      </c>
      <c r="V13" s="6">
        <f>SUM(S13-T13)</f>
        <v>-3479.989999999998</v>
      </c>
      <c r="W13">
        <v>1077.3</v>
      </c>
      <c r="X13">
        <v>957.6</v>
      </c>
      <c r="Y13" s="19">
        <f>SUM(W13*AD13)</f>
        <v>461.69999999999993</v>
      </c>
      <c r="Z13" s="19">
        <v>410.4</v>
      </c>
      <c r="AD13">
        <f>SUM(Z13/X13)</f>
        <v>0.42857142857142855</v>
      </c>
    </row>
    <row r="14" spans="1:30" x14ac:dyDescent="0.25">
      <c r="B14" s="4"/>
      <c r="C14" s="4"/>
      <c r="E14" s="9"/>
      <c r="F14" s="9"/>
      <c r="G14" s="9"/>
      <c r="H14" s="33"/>
      <c r="N14" s="34"/>
      <c r="O14" s="23"/>
      <c r="P14" s="11"/>
      <c r="Q14" s="4"/>
      <c r="R14" s="4"/>
      <c r="S14" s="5"/>
      <c r="T14" s="5"/>
    </row>
    <row r="15" spans="1:30" x14ac:dyDescent="0.25">
      <c r="B15" s="4">
        <f>SUM(F15*C15)</f>
        <v>69998.12000000001</v>
      </c>
      <c r="C15" s="4">
        <v>32.74</v>
      </c>
      <c r="D15" t="s">
        <v>16</v>
      </c>
      <c r="E15" s="9" t="s">
        <v>17</v>
      </c>
      <c r="F15" s="9">
        <v>2138</v>
      </c>
      <c r="G15" s="9">
        <v>2138</v>
      </c>
      <c r="H15" s="33">
        <v>26.96</v>
      </c>
      <c r="I15" s="29">
        <v>20.89</v>
      </c>
      <c r="J15" s="29">
        <v>25.54</v>
      </c>
      <c r="K15" s="29">
        <v>30.52</v>
      </c>
      <c r="L15" s="29">
        <v>33.229999999999997</v>
      </c>
      <c r="M15" s="29">
        <v>37.28</v>
      </c>
      <c r="N15" s="34">
        <v>37.619999999999997</v>
      </c>
      <c r="O15" s="23">
        <v>35.950000000000003</v>
      </c>
      <c r="P15" s="13">
        <f>SUM(O15*G15)</f>
        <v>76861.100000000006</v>
      </c>
      <c r="Q15" s="4">
        <f>SUM(J15*G15)</f>
        <v>54604.52</v>
      </c>
      <c r="R15" s="4">
        <f>SUM(I15*F15)</f>
        <v>44662.82</v>
      </c>
      <c r="S15" s="5">
        <f>SUM(H15*F15)</f>
        <v>57640.480000000003</v>
      </c>
      <c r="T15" s="5">
        <v>73803.759999999995</v>
      </c>
      <c r="V15" s="6">
        <f>SUM(S15-T15)</f>
        <v>-16163.279999999992</v>
      </c>
      <c r="W15" s="20">
        <v>1175.9000000000001</v>
      </c>
      <c r="X15">
        <v>833.82</v>
      </c>
      <c r="Y15" s="19">
        <v>503.96</v>
      </c>
      <c r="Z15" s="19">
        <f>SUM(X15*AD15)</f>
        <v>357.3534545454545</v>
      </c>
      <c r="AD15">
        <f>SUM(Y15/W15)</f>
        <v>0.42857385832128575</v>
      </c>
    </row>
    <row r="16" spans="1:30" x14ac:dyDescent="0.25">
      <c r="A16" s="14">
        <v>44378</v>
      </c>
      <c r="B16" s="4"/>
      <c r="C16" s="4"/>
      <c r="D16" t="s">
        <v>40</v>
      </c>
      <c r="E16" s="9" t="s">
        <v>41</v>
      </c>
      <c r="F16" s="9">
        <v>2138</v>
      </c>
      <c r="G16" s="9">
        <v>2138</v>
      </c>
      <c r="H16" s="33">
        <v>0</v>
      </c>
      <c r="N16" s="34"/>
      <c r="O16" s="23">
        <v>7.55</v>
      </c>
      <c r="P16" s="13">
        <f>SUM(O16*G16)</f>
        <v>16141.9</v>
      </c>
      <c r="Q16" s="4"/>
      <c r="R16" s="4"/>
      <c r="S16" s="5"/>
      <c r="T16" s="5"/>
      <c r="V16" s="6"/>
      <c r="W16" s="20">
        <v>149.66</v>
      </c>
      <c r="X16">
        <v>267.25</v>
      </c>
      <c r="Y16" s="19">
        <f>SUM(W16*AD16)</f>
        <v>64.140384839999996</v>
      </c>
      <c r="Z16" s="19">
        <f>SUM(X16*AD16)</f>
        <v>114.5364015</v>
      </c>
      <c r="AD16">
        <v>0.42857400000000001</v>
      </c>
    </row>
    <row r="17" spans="1:30" x14ac:dyDescent="0.25">
      <c r="B17" s="4"/>
      <c r="C17" s="4"/>
      <c r="E17" s="9"/>
      <c r="F17" s="9"/>
      <c r="G17" s="9"/>
      <c r="H17" s="33"/>
      <c r="N17" s="34"/>
      <c r="O17" s="23"/>
      <c r="P17" s="11"/>
      <c r="Q17" s="4"/>
      <c r="R17" s="4"/>
      <c r="S17" s="5"/>
      <c r="T17" s="5"/>
      <c r="W17" s="11"/>
      <c r="X17" s="11"/>
    </row>
    <row r="18" spans="1:30" x14ac:dyDescent="0.25">
      <c r="B18" s="7">
        <f>SUM(F18*C18)</f>
        <v>29989.98</v>
      </c>
      <c r="C18" s="7">
        <v>10.26</v>
      </c>
      <c r="D18" t="s">
        <v>19</v>
      </c>
      <c r="E18" s="9" t="s">
        <v>23</v>
      </c>
      <c r="F18" s="9">
        <v>2923</v>
      </c>
      <c r="G18" s="9">
        <v>2923</v>
      </c>
      <c r="H18" s="35">
        <v>13.02</v>
      </c>
      <c r="I18" s="29">
        <v>23</v>
      </c>
      <c r="J18" s="29">
        <v>20.16</v>
      </c>
      <c r="K18" s="29">
        <v>21.8</v>
      </c>
      <c r="L18" s="29">
        <v>31.75</v>
      </c>
      <c r="M18" s="29">
        <v>31.05</v>
      </c>
      <c r="N18" s="34">
        <v>24.73</v>
      </c>
      <c r="O18" s="23">
        <v>20.7</v>
      </c>
      <c r="P18" s="13">
        <f>SUM(O18*G18)</f>
        <v>60506.1</v>
      </c>
      <c r="Q18" s="4">
        <f>SUM(J18*G18)</f>
        <v>58927.68</v>
      </c>
      <c r="R18" s="4">
        <f>SUM(I18*F18)</f>
        <v>67229</v>
      </c>
      <c r="S18" s="5">
        <f>SUM(H18*G18)</f>
        <v>38057.46</v>
      </c>
      <c r="T18" s="5">
        <v>30749.96</v>
      </c>
      <c r="V18" s="6">
        <f>SUM(S18-T18)</f>
        <v>7307.5</v>
      </c>
      <c r="W18" s="11">
        <v>1613.36</v>
      </c>
      <c r="X18" s="11">
        <v>305.24</v>
      </c>
      <c r="Y18" s="19">
        <f>SUM(W18*AD18)</f>
        <v>691.43769520000001</v>
      </c>
      <c r="Z18" s="19">
        <f>SUM(X18*AD18)</f>
        <v>130.81670680000002</v>
      </c>
      <c r="AD18">
        <v>0.42857000000000001</v>
      </c>
    </row>
    <row r="19" spans="1:30" x14ac:dyDescent="0.25">
      <c r="E19" s="9"/>
      <c r="F19" s="9"/>
      <c r="G19" s="9"/>
      <c r="N19" s="30"/>
      <c r="O19" s="22"/>
      <c r="P19" s="11"/>
      <c r="Q19" t="s">
        <v>15</v>
      </c>
      <c r="R19" t="s">
        <v>15</v>
      </c>
      <c r="S19" s="5"/>
      <c r="T19" s="5"/>
      <c r="W19" s="11"/>
      <c r="X19" s="11"/>
    </row>
    <row r="20" spans="1:30" x14ac:dyDescent="0.25">
      <c r="A20" s="14">
        <v>43405</v>
      </c>
      <c r="B20" s="6">
        <f>B11+B12*0.71</f>
        <v>44204.785799999998</v>
      </c>
      <c r="C20" s="6">
        <f>B20/G13</f>
        <v>36.929645614035088</v>
      </c>
      <c r="D20" t="s">
        <v>33</v>
      </c>
      <c r="E20" s="9" t="s">
        <v>34</v>
      </c>
      <c r="F20" s="9">
        <v>1197</v>
      </c>
      <c r="G20" s="9">
        <v>1197</v>
      </c>
      <c r="N20" s="30">
        <v>16.82</v>
      </c>
      <c r="O20" s="22">
        <v>17.98</v>
      </c>
      <c r="P20" s="13">
        <f>SUM(O20*F20)</f>
        <v>21522.06</v>
      </c>
      <c r="S20" s="5"/>
      <c r="T20" s="5"/>
      <c r="W20" s="20">
        <v>335.16</v>
      </c>
      <c r="X20" s="20">
        <v>395.01</v>
      </c>
      <c r="Y20" s="19">
        <f>SUM(W20*AD20)</f>
        <v>143.64000000000001</v>
      </c>
      <c r="Z20" s="19">
        <v>169.29</v>
      </c>
      <c r="AD20">
        <f>SUM(Z20/X20)</f>
        <v>0.42857142857142855</v>
      </c>
    </row>
    <row r="21" spans="1:30" x14ac:dyDescent="0.25">
      <c r="A21" s="14"/>
      <c r="B21" s="6"/>
      <c r="C21" s="6"/>
      <c r="E21" s="9"/>
      <c r="F21" s="9"/>
      <c r="N21" s="30"/>
      <c r="O21" s="22"/>
      <c r="P21" s="15"/>
      <c r="S21" s="5"/>
      <c r="T21" s="5"/>
      <c r="W21" s="20"/>
      <c r="X21" s="20"/>
      <c r="Y21" s="19"/>
      <c r="Z21" s="19"/>
    </row>
    <row r="22" spans="1:30" ht="15.75" thickBot="1" x14ac:dyDescent="0.3">
      <c r="A22" s="14"/>
      <c r="B22" s="6"/>
      <c r="C22" s="6"/>
      <c r="N22" s="36"/>
      <c r="O22" s="22"/>
      <c r="P22" s="11"/>
      <c r="S22" s="5"/>
      <c r="T22" s="5"/>
      <c r="Y22" s="26">
        <f>SUM(Y7:Y20)</f>
        <v>2335.2961032768749</v>
      </c>
      <c r="Z22" s="26">
        <f>SUM(Z7:Z20)</f>
        <v>1577.0865628454544</v>
      </c>
    </row>
    <row r="23" spans="1:30" x14ac:dyDescent="0.25">
      <c r="G23" t="s">
        <v>29</v>
      </c>
      <c r="N23" s="37"/>
      <c r="P23" s="13">
        <v>458946.32</v>
      </c>
      <c r="Q23" s="5">
        <f>SUM(Q6:Q19)</f>
        <v>288505.97000000003</v>
      </c>
      <c r="R23" s="5">
        <f>SUM(R6:R19)</f>
        <v>254127.90000000002</v>
      </c>
      <c r="S23" s="5">
        <f>SUM(S6:S19)</f>
        <v>220625.02</v>
      </c>
      <c r="T23" s="5">
        <f>SUM(T6:T19)</f>
        <v>218457.02</v>
      </c>
      <c r="V23" s="6">
        <f>SUM(S23-T23)</f>
        <v>2168</v>
      </c>
    </row>
    <row r="24" spans="1:30" x14ac:dyDescent="0.25">
      <c r="G24" t="s">
        <v>30</v>
      </c>
      <c r="N24" s="40" t="s">
        <v>48</v>
      </c>
      <c r="P24" s="18">
        <f>SUM(P7:P20)</f>
        <v>364191.08</v>
      </c>
      <c r="Q24" s="6">
        <f>SUM(Q23-R23)</f>
        <v>34378.070000000007</v>
      </c>
      <c r="R24" s="6">
        <f>SUM(R23-S23)</f>
        <v>33502.880000000034</v>
      </c>
      <c r="X24">
        <f>SUM(W7:X20)</f>
        <v>10677.650000000001</v>
      </c>
      <c r="Y24" t="s">
        <v>44</v>
      </c>
    </row>
    <row r="25" spans="1:30" x14ac:dyDescent="0.25">
      <c r="I25" s="29" t="s">
        <v>43</v>
      </c>
      <c r="N25" s="37"/>
      <c r="P25" s="13">
        <f>-SUM(P23-P24)</f>
        <v>-94755.239999999991</v>
      </c>
      <c r="X25" s="27">
        <v>55</v>
      </c>
      <c r="Y25" s="27" t="s">
        <v>46</v>
      </c>
      <c r="Z25" s="27"/>
      <c r="AA25" s="27"/>
      <c r="AB25" s="27" t="s">
        <v>45</v>
      </c>
    </row>
    <row r="26" spans="1:30" ht="15.75" thickBot="1" x14ac:dyDescent="0.3">
      <c r="N26" s="38"/>
      <c r="O26" s="24"/>
      <c r="P26" s="6"/>
    </row>
    <row r="27" spans="1:30" ht="15.75" thickBot="1" x14ac:dyDescent="0.3">
      <c r="Y27" s="25">
        <f>SUM(Y7:Z20)</f>
        <v>3912.3826661223297</v>
      </c>
      <c r="Z27" s="19" t="s">
        <v>37</v>
      </c>
    </row>
    <row r="28" spans="1:30" x14ac:dyDescent="0.25">
      <c r="Z28" s="19" t="s">
        <v>47</v>
      </c>
    </row>
    <row r="30" spans="1:30" x14ac:dyDescent="0.25">
      <c r="X30" t="s">
        <v>15</v>
      </c>
    </row>
  </sheetData>
  <pageMargins left="0.7" right="0.7" top="0.75" bottom="0.75" header="0.3" footer="0.3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cp:lastPrinted>2022-02-11T00:11:43Z</cp:lastPrinted>
  <dcterms:created xsi:type="dcterms:W3CDTF">2016-04-05T02:10:19Z</dcterms:created>
  <dcterms:modified xsi:type="dcterms:W3CDTF">2023-03-24T04:42:06Z</dcterms:modified>
</cp:coreProperties>
</file>